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4\01_obec_ROZPOČET_2024\02_Normativní_rozpis_KÚ_s_MŠMT_k_xx_03_2024\"/>
    </mc:Choice>
  </mc:AlternateContent>
  <xr:revisionPtr revIDLastSave="0" documentId="13_ncr:1_{A8FB5E07-CE55-41B2-808E-1F9A6E5DAB7B}" xr6:coauthVersionLast="47" xr6:coauthVersionMax="47" xr10:uidLastSave="{00000000-0000-0000-0000-000000000000}"/>
  <bookViews>
    <workbookView xWindow="-120" yWindow="-120" windowWidth="29040" windowHeight="15840" tabRatio="857" firstSheet="15" activeTab="30" xr2:uid="{00000000-000D-0000-FFFF-FFFF00000000}"/>
  </bookViews>
  <sheets>
    <sheet name="LB_stat" sheetId="21" r:id="rId1"/>
    <sheet name="LB_rozp" sheetId="22" r:id="rId2"/>
    <sheet name="LB_ZUKA" sheetId="38" r:id="rId3"/>
    <sheet name="FR_stat" sheetId="19" r:id="rId4"/>
    <sheet name="FR_rozp" sheetId="23" r:id="rId5"/>
    <sheet name="FR_ZUKA" sheetId="37" r:id="rId6"/>
    <sheet name="JN_stat" sheetId="17" r:id="rId7"/>
    <sheet name="JN_rozp" sheetId="24" r:id="rId8"/>
    <sheet name="JN_ZUKA" sheetId="43" r:id="rId9"/>
    <sheet name="TA_stat" sheetId="16" r:id="rId10"/>
    <sheet name="TA_rozp" sheetId="25" r:id="rId11"/>
    <sheet name="TA_ZUKA" sheetId="39" r:id="rId12"/>
    <sheet name="ZB_stat" sheetId="14" r:id="rId13"/>
    <sheet name="ZB_rozp" sheetId="26" r:id="rId14"/>
    <sheet name="ZB_ZUKA" sheetId="34" r:id="rId15"/>
    <sheet name="CL_stat" sheetId="12" r:id="rId16"/>
    <sheet name="CL_rozp" sheetId="27" r:id="rId17"/>
    <sheet name="CL_ZUKA" sheetId="35" r:id="rId18"/>
    <sheet name="NB_stat" sheetId="10" r:id="rId19"/>
    <sheet name="NB_rozp" sheetId="33" r:id="rId20"/>
    <sheet name="NB_ZUKA" sheetId="36" r:id="rId21"/>
    <sheet name="SM_stat" sheetId="8" r:id="rId22"/>
    <sheet name="SM_rozp" sheetId="29" r:id="rId23"/>
    <sheet name="SM_ZUKA" sheetId="40" r:id="rId24"/>
    <sheet name="JI_stat" sheetId="6" r:id="rId25"/>
    <sheet name="JI_rozp" sheetId="30" r:id="rId26"/>
    <sheet name="JI_ZUKA" sheetId="41" r:id="rId27"/>
    <sheet name="TU_stat" sheetId="4" r:id="rId28"/>
    <sheet name="TU_rozp" sheetId="31" r:id="rId29"/>
    <sheet name="TU_ZUKA" sheetId="42" r:id="rId30"/>
    <sheet name="sumář" sheetId="66" r:id="rId31"/>
    <sheet name="SJMS_normativy" sheetId="44" r:id="rId32"/>
    <sheet name="SJZS_normativy" sheetId="45" r:id="rId33"/>
  </sheets>
  <definedNames>
    <definedName name="_xlnm._FilterDatabase" localSheetId="16" hidden="1">CL_rozp!$E$1:$E$103</definedName>
    <definedName name="_xlnm._FilterDatabase" localSheetId="15" hidden="1">CL_stat!$H$1:$P$103</definedName>
    <definedName name="_xlnm._FilterDatabase" localSheetId="17" hidden="1">CL_ZUKA!$D$1:$D$331</definedName>
    <definedName name="_xlnm._FilterDatabase" localSheetId="4" hidden="1">FR_rozp!$B$1:$B$112</definedName>
    <definedName name="_xlnm._FilterDatabase" localSheetId="3" hidden="1">FR_stat!$A$1:$A$93</definedName>
    <definedName name="_xlnm._FilterDatabase" localSheetId="5" hidden="1">FR_ZUKA!$F$1:$F$112</definedName>
    <definedName name="_xlnm._FilterDatabase" localSheetId="25" hidden="1">JI_rozp!$E$1:$E$110</definedName>
    <definedName name="_xlnm._FilterDatabase" localSheetId="24" hidden="1">JI_stat!$H$1:$P$110</definedName>
    <definedName name="_xlnm._FilterDatabase" localSheetId="26" hidden="1">JI_ZUKA!$I$1:$I$324</definedName>
    <definedName name="_xlnm._FilterDatabase" localSheetId="7" hidden="1">JN_rozp!$D$1:$D$118</definedName>
    <definedName name="_xlnm._FilterDatabase" localSheetId="6" hidden="1">JN_stat!$N$1:$P$118</definedName>
    <definedName name="_xlnm._FilterDatabase" localSheetId="8" hidden="1">JN_ZUKA!$G$1:$G$152</definedName>
    <definedName name="_xlnm._FilterDatabase" localSheetId="1" hidden="1">LB_rozp!$A$1:$A$112</definedName>
    <definedName name="_xlnm._FilterDatabase" localSheetId="0" hidden="1">LB_stat!$F$1:$F$113</definedName>
    <definedName name="_xlnm._FilterDatabase" localSheetId="2" hidden="1">LB_ZUKA!$F$1:$F$112</definedName>
    <definedName name="_xlnm._FilterDatabase" localSheetId="19" hidden="1">NB_rozp!$D$1:$D$116</definedName>
    <definedName name="_xlnm._FilterDatabase" localSheetId="18" hidden="1">NB_stat!$H$1:$P$116</definedName>
    <definedName name="_xlnm._FilterDatabase" localSheetId="20" hidden="1">NB_ZUKA!$F$1:$F$120</definedName>
    <definedName name="_xlnm._FilterDatabase" localSheetId="22" hidden="1">SM_rozp!$F$1:$F$124</definedName>
    <definedName name="_xlnm._FilterDatabase" localSheetId="21" hidden="1">SM_stat!$H$1:$P$111</definedName>
    <definedName name="_xlnm._FilterDatabase" localSheetId="23" hidden="1">SM_ZUKA!$F$1:$F$119</definedName>
    <definedName name="_xlnm._FilterDatabase" localSheetId="10" hidden="1">TA_rozp!$D$1:$D$116</definedName>
    <definedName name="_xlnm._FilterDatabase" localSheetId="9" hidden="1">TA_stat!$H$1:$P$116</definedName>
    <definedName name="_xlnm._FilterDatabase" localSheetId="11" hidden="1">TA_ZUKA!$F$1:$F$576</definedName>
    <definedName name="_xlnm._FilterDatabase" localSheetId="28" hidden="1">TU_rozp!$E$1:$E$108</definedName>
    <definedName name="_xlnm._FilterDatabase" localSheetId="27" hidden="1">TU_stat!$H$1:$P$108</definedName>
    <definedName name="_xlnm._FilterDatabase" localSheetId="29" hidden="1">TU_ZUKA!$H$1:$H$349</definedName>
    <definedName name="_xlnm._FilterDatabase" localSheetId="13" hidden="1">ZB_rozp!$B$1:$B$121</definedName>
    <definedName name="_xlnm._FilterDatabase" localSheetId="12" hidden="1">ZB_stat!$H$1:$P$121</definedName>
    <definedName name="_xlnm._FilterDatabase" localSheetId="14" hidden="1">ZB_ZUKA!$F$1:$F$247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2" i="42" l="1"/>
  <c r="AA42" i="42"/>
  <c r="Z42" i="42"/>
  <c r="AC42" i="42" s="1"/>
  <c r="U42" i="42"/>
  <c r="T42" i="42"/>
  <c r="S42" i="42"/>
  <c r="R42" i="42"/>
  <c r="X42" i="42" s="1"/>
  <c r="Q42" i="42"/>
  <c r="P42" i="42"/>
  <c r="V42" i="42" s="1"/>
  <c r="Y42" i="42" s="1"/>
  <c r="L42" i="42" s="1"/>
  <c r="O42" i="42"/>
  <c r="N42" i="42"/>
  <c r="W42" i="42" s="1"/>
  <c r="M42" i="42"/>
  <c r="K42" i="42"/>
  <c r="H42" i="42"/>
  <c r="J42" i="42" s="1"/>
  <c r="G42" i="42"/>
  <c r="AC41" i="42"/>
  <c r="AB41" i="42"/>
  <c r="AA41" i="42"/>
  <c r="Z41" i="42"/>
  <c r="U41" i="42"/>
  <c r="T41" i="42"/>
  <c r="S41" i="42"/>
  <c r="R41" i="42"/>
  <c r="Q41" i="42"/>
  <c r="W41" i="42" s="1"/>
  <c r="P41" i="42"/>
  <c r="O41" i="42"/>
  <c r="X41" i="42" s="1"/>
  <c r="N41" i="42"/>
  <c r="M41" i="42"/>
  <c r="V41" i="42" s="1"/>
  <c r="K41" i="42"/>
  <c r="G41" i="42"/>
  <c r="AB40" i="42"/>
  <c r="AA40" i="42"/>
  <c r="Z40" i="42"/>
  <c r="AC40" i="42" s="1"/>
  <c r="U40" i="42"/>
  <c r="T40" i="42"/>
  <c r="S40" i="42"/>
  <c r="R40" i="42"/>
  <c r="X40" i="42" s="1"/>
  <c r="Q40" i="42"/>
  <c r="P40" i="42"/>
  <c r="V40" i="42" s="1"/>
  <c r="Y40" i="42" s="1"/>
  <c r="L40" i="42" s="1"/>
  <c r="O40" i="42"/>
  <c r="N40" i="42"/>
  <c r="W40" i="42" s="1"/>
  <c r="M40" i="42"/>
  <c r="K40" i="42"/>
  <c r="G40" i="42"/>
  <c r="AB39" i="42"/>
  <c r="AA39" i="42"/>
  <c r="AC39" i="42" s="1"/>
  <c r="Z39" i="42"/>
  <c r="U39" i="42"/>
  <c r="T39" i="42"/>
  <c r="S39" i="42"/>
  <c r="R39" i="42"/>
  <c r="Q39" i="42"/>
  <c r="W39" i="42" s="1"/>
  <c r="P39" i="42"/>
  <c r="O39" i="42"/>
  <c r="X39" i="42" s="1"/>
  <c r="N39" i="42"/>
  <c r="M39" i="42"/>
  <c r="V39" i="42" s="1"/>
  <c r="K39" i="42"/>
  <c r="G39" i="42"/>
  <c r="H39" i="42" s="1"/>
  <c r="AB38" i="42"/>
  <c r="AA38" i="42"/>
  <c r="Z38" i="42"/>
  <c r="AC38" i="42" s="1"/>
  <c r="U38" i="42"/>
  <c r="T38" i="42"/>
  <c r="S38" i="42"/>
  <c r="R38" i="42"/>
  <c r="X38" i="42" s="1"/>
  <c r="Q38" i="42"/>
  <c r="P38" i="42"/>
  <c r="V38" i="42" s="1"/>
  <c r="O38" i="42"/>
  <c r="N38" i="42"/>
  <c r="W38" i="42" s="1"/>
  <c r="M38" i="42"/>
  <c r="K38" i="42"/>
  <c r="H38" i="42"/>
  <c r="J38" i="42" s="1"/>
  <c r="G38" i="42"/>
  <c r="AB37" i="42"/>
  <c r="AA37" i="42"/>
  <c r="AC37" i="42" s="1"/>
  <c r="Z37" i="42"/>
  <c r="U37" i="42"/>
  <c r="T37" i="42"/>
  <c r="S37" i="42"/>
  <c r="R37" i="42"/>
  <c r="Q37" i="42"/>
  <c r="W37" i="42" s="1"/>
  <c r="P37" i="42"/>
  <c r="O37" i="42"/>
  <c r="X37" i="42" s="1"/>
  <c r="N37" i="42"/>
  <c r="M37" i="42"/>
  <c r="V37" i="42" s="1"/>
  <c r="K37" i="42"/>
  <c r="G37" i="42"/>
  <c r="AB36" i="42"/>
  <c r="AA36" i="42"/>
  <c r="Z36" i="42"/>
  <c r="AC36" i="42" s="1"/>
  <c r="U36" i="42"/>
  <c r="T36" i="42"/>
  <c r="S36" i="42"/>
  <c r="R36" i="42"/>
  <c r="X36" i="42" s="1"/>
  <c r="Q36" i="42"/>
  <c r="P36" i="42"/>
  <c r="V36" i="42" s="1"/>
  <c r="Y36" i="42" s="1"/>
  <c r="L36" i="42" s="1"/>
  <c r="O36" i="42"/>
  <c r="N36" i="42"/>
  <c r="W36" i="42" s="1"/>
  <c r="M36" i="42"/>
  <c r="K36" i="42"/>
  <c r="H36" i="42"/>
  <c r="J36" i="42" s="1"/>
  <c r="G36" i="42"/>
  <c r="AC35" i="42"/>
  <c r="AB35" i="42"/>
  <c r="AA35" i="42"/>
  <c r="Z35" i="42"/>
  <c r="W35" i="42"/>
  <c r="U35" i="42"/>
  <c r="T35" i="42"/>
  <c r="S35" i="42"/>
  <c r="R35" i="42"/>
  <c r="Q35" i="42"/>
  <c r="P35" i="42"/>
  <c r="O35" i="42"/>
  <c r="X35" i="42" s="1"/>
  <c r="N35" i="42"/>
  <c r="M35" i="42"/>
  <c r="V35" i="42" s="1"/>
  <c r="K35" i="42"/>
  <c r="G35" i="42"/>
  <c r="AB34" i="42"/>
  <c r="AA34" i="42"/>
  <c r="Z34" i="42"/>
  <c r="AC34" i="42" s="1"/>
  <c r="U34" i="42"/>
  <c r="T34" i="42"/>
  <c r="S34" i="42"/>
  <c r="R34" i="42"/>
  <c r="X34" i="42" s="1"/>
  <c r="Q34" i="42"/>
  <c r="P34" i="42"/>
  <c r="V34" i="42" s="1"/>
  <c r="O34" i="42"/>
  <c r="N34" i="42"/>
  <c r="W34" i="42" s="1"/>
  <c r="M34" i="42"/>
  <c r="K34" i="42"/>
  <c r="G34" i="42"/>
  <c r="AB33" i="42"/>
  <c r="AA33" i="42"/>
  <c r="AC33" i="42" s="1"/>
  <c r="Z33" i="42"/>
  <c r="U33" i="42"/>
  <c r="T33" i="42"/>
  <c r="S33" i="42"/>
  <c r="R33" i="42"/>
  <c r="Q33" i="42"/>
  <c r="W33" i="42" s="1"/>
  <c r="P33" i="42"/>
  <c r="O33" i="42"/>
  <c r="X33" i="42" s="1"/>
  <c r="N33" i="42"/>
  <c r="M33" i="42"/>
  <c r="V33" i="42" s="1"/>
  <c r="Y33" i="42" s="1"/>
  <c r="L33" i="42" s="1"/>
  <c r="K33" i="42"/>
  <c r="G33" i="42"/>
  <c r="H33" i="42" s="1"/>
  <c r="AB32" i="42"/>
  <c r="AA32" i="42"/>
  <c r="Z32" i="42"/>
  <c r="AC32" i="42" s="1"/>
  <c r="U32" i="42"/>
  <c r="T32" i="42"/>
  <c r="S32" i="42"/>
  <c r="R32" i="42"/>
  <c r="X32" i="42" s="1"/>
  <c r="Q32" i="42"/>
  <c r="P32" i="42"/>
  <c r="V32" i="42" s="1"/>
  <c r="O32" i="42"/>
  <c r="N32" i="42"/>
  <c r="W32" i="42" s="1"/>
  <c r="M32" i="42"/>
  <c r="K32" i="42"/>
  <c r="H32" i="42"/>
  <c r="J32" i="42" s="1"/>
  <c r="G32" i="42"/>
  <c r="AB31" i="42"/>
  <c r="AA31" i="42"/>
  <c r="AC31" i="42" s="1"/>
  <c r="Z31" i="42"/>
  <c r="U31" i="42"/>
  <c r="T31" i="42"/>
  <c r="S31" i="42"/>
  <c r="R31" i="42"/>
  <c r="Q31" i="42"/>
  <c r="W31" i="42" s="1"/>
  <c r="P31" i="42"/>
  <c r="O31" i="42"/>
  <c r="X31" i="42" s="1"/>
  <c r="N31" i="42"/>
  <c r="M31" i="42"/>
  <c r="V31" i="42" s="1"/>
  <c r="K31" i="42"/>
  <c r="G31" i="42"/>
  <c r="AB30" i="42"/>
  <c r="AA30" i="42"/>
  <c r="Z30" i="42"/>
  <c r="AC30" i="42" s="1"/>
  <c r="U30" i="42"/>
  <c r="T30" i="42"/>
  <c r="S30" i="42"/>
  <c r="R30" i="42"/>
  <c r="X30" i="42" s="1"/>
  <c r="Q30" i="42"/>
  <c r="P30" i="42"/>
  <c r="V30" i="42" s="1"/>
  <c r="O30" i="42"/>
  <c r="N30" i="42"/>
  <c r="W30" i="42" s="1"/>
  <c r="M30" i="42"/>
  <c r="K30" i="42"/>
  <c r="H30" i="42"/>
  <c r="J30" i="42" s="1"/>
  <c r="G30" i="42"/>
  <c r="AC29" i="42"/>
  <c r="AB29" i="42"/>
  <c r="AA29" i="42"/>
  <c r="Z29" i="42"/>
  <c r="W29" i="42"/>
  <c r="U29" i="42"/>
  <c r="T29" i="42"/>
  <c r="S29" i="42"/>
  <c r="R29" i="42"/>
  <c r="Q29" i="42"/>
  <c r="P29" i="42"/>
  <c r="O29" i="42"/>
  <c r="X29" i="42" s="1"/>
  <c r="N29" i="42"/>
  <c r="M29" i="42"/>
  <c r="V29" i="42" s="1"/>
  <c r="Y29" i="42" s="1"/>
  <c r="L29" i="42" s="1"/>
  <c r="K29" i="42"/>
  <c r="G29" i="42"/>
  <c r="AB28" i="42"/>
  <c r="AA28" i="42"/>
  <c r="Z28" i="42"/>
  <c r="AC28" i="42" s="1"/>
  <c r="V28" i="42"/>
  <c r="Y28" i="42" s="1"/>
  <c r="L28" i="42" s="1"/>
  <c r="U28" i="42"/>
  <c r="T28" i="42"/>
  <c r="S28" i="42"/>
  <c r="R28" i="42"/>
  <c r="X28" i="42" s="1"/>
  <c r="Q28" i="42"/>
  <c r="P28" i="42"/>
  <c r="O28" i="42"/>
  <c r="N28" i="42"/>
  <c r="W28" i="42" s="1"/>
  <c r="M28" i="42"/>
  <c r="K28" i="42"/>
  <c r="G28" i="42"/>
  <c r="AB27" i="42"/>
  <c r="AA27" i="42"/>
  <c r="AC27" i="42" s="1"/>
  <c r="Z27" i="42"/>
  <c r="U27" i="42"/>
  <c r="T27" i="42"/>
  <c r="S27" i="42"/>
  <c r="R27" i="42"/>
  <c r="Q27" i="42"/>
  <c r="W27" i="42" s="1"/>
  <c r="P27" i="42"/>
  <c r="O27" i="42"/>
  <c r="X27" i="42" s="1"/>
  <c r="N27" i="42"/>
  <c r="M27" i="42"/>
  <c r="V27" i="42" s="1"/>
  <c r="K27" i="42"/>
  <c r="G27" i="42"/>
  <c r="H27" i="42" s="1"/>
  <c r="AB26" i="42"/>
  <c r="AA26" i="42"/>
  <c r="Z26" i="42"/>
  <c r="AC26" i="42" s="1"/>
  <c r="U26" i="42"/>
  <c r="T26" i="42"/>
  <c r="S26" i="42"/>
  <c r="R26" i="42"/>
  <c r="X26" i="42" s="1"/>
  <c r="Q26" i="42"/>
  <c r="P26" i="42"/>
  <c r="V26" i="42" s="1"/>
  <c r="O26" i="42"/>
  <c r="N26" i="42"/>
  <c r="W26" i="42" s="1"/>
  <c r="M26" i="42"/>
  <c r="K26" i="42"/>
  <c r="H26" i="42"/>
  <c r="J26" i="42" s="1"/>
  <c r="G26" i="42"/>
  <c r="AB25" i="42"/>
  <c r="AA25" i="42"/>
  <c r="AC25" i="42" s="1"/>
  <c r="Z25" i="42"/>
  <c r="U25" i="42"/>
  <c r="T25" i="42"/>
  <c r="S25" i="42"/>
  <c r="R25" i="42"/>
  <c r="Q25" i="42"/>
  <c r="W25" i="42" s="1"/>
  <c r="P25" i="42"/>
  <c r="O25" i="42"/>
  <c r="X25" i="42" s="1"/>
  <c r="N25" i="42"/>
  <c r="M25" i="42"/>
  <c r="V25" i="42" s="1"/>
  <c r="K25" i="42"/>
  <c r="G25" i="42"/>
  <c r="AB24" i="42"/>
  <c r="AA24" i="42"/>
  <c r="Z24" i="42"/>
  <c r="AC24" i="42" s="1"/>
  <c r="U24" i="42"/>
  <c r="T24" i="42"/>
  <c r="S24" i="42"/>
  <c r="R24" i="42"/>
  <c r="X24" i="42" s="1"/>
  <c r="Q24" i="42"/>
  <c r="P24" i="42"/>
  <c r="V24" i="42" s="1"/>
  <c r="Y24" i="42" s="1"/>
  <c r="L24" i="42" s="1"/>
  <c r="O24" i="42"/>
  <c r="N24" i="42"/>
  <c r="W24" i="42" s="1"/>
  <c r="M24" i="42"/>
  <c r="K24" i="42"/>
  <c r="H24" i="42"/>
  <c r="J24" i="42" s="1"/>
  <c r="G24" i="42"/>
  <c r="AC23" i="42"/>
  <c r="AB23" i="42"/>
  <c r="AA23" i="42"/>
  <c r="Z23" i="42"/>
  <c r="U23" i="42"/>
  <c r="T23" i="42"/>
  <c r="S23" i="42"/>
  <c r="R23" i="42"/>
  <c r="Q23" i="42"/>
  <c r="W23" i="42" s="1"/>
  <c r="P23" i="42"/>
  <c r="O23" i="42"/>
  <c r="X23" i="42" s="1"/>
  <c r="N23" i="42"/>
  <c r="M23" i="42"/>
  <c r="V23" i="42" s="1"/>
  <c r="K23" i="42"/>
  <c r="G23" i="42"/>
  <c r="AB22" i="42"/>
  <c r="AA22" i="42"/>
  <c r="Z22" i="42"/>
  <c r="AC22" i="42" s="1"/>
  <c r="U22" i="42"/>
  <c r="T22" i="42"/>
  <c r="S22" i="42"/>
  <c r="R22" i="42"/>
  <c r="X22" i="42" s="1"/>
  <c r="Q22" i="42"/>
  <c r="P22" i="42"/>
  <c r="V22" i="42" s="1"/>
  <c r="Y22" i="42" s="1"/>
  <c r="L22" i="42" s="1"/>
  <c r="O22" i="42"/>
  <c r="N22" i="42"/>
  <c r="W22" i="42" s="1"/>
  <c r="M22" i="42"/>
  <c r="K22" i="42"/>
  <c r="G22" i="42"/>
  <c r="AB21" i="42"/>
  <c r="AA21" i="42"/>
  <c r="AC21" i="42" s="1"/>
  <c r="Z21" i="42"/>
  <c r="U21" i="42"/>
  <c r="T21" i="42"/>
  <c r="S21" i="42"/>
  <c r="R21" i="42"/>
  <c r="Q21" i="42"/>
  <c r="W21" i="42" s="1"/>
  <c r="P21" i="42"/>
  <c r="O21" i="42"/>
  <c r="X21" i="42" s="1"/>
  <c r="N21" i="42"/>
  <c r="M21" i="42"/>
  <c r="V21" i="42" s="1"/>
  <c r="K21" i="42"/>
  <c r="G21" i="42"/>
  <c r="H21" i="42" s="1"/>
  <c r="AB20" i="42"/>
  <c r="AA20" i="42"/>
  <c r="Z20" i="42"/>
  <c r="AC20" i="42" s="1"/>
  <c r="U20" i="42"/>
  <c r="T20" i="42"/>
  <c r="S20" i="42"/>
  <c r="R20" i="42"/>
  <c r="X20" i="42" s="1"/>
  <c r="Q20" i="42"/>
  <c r="P20" i="42"/>
  <c r="V20" i="42" s="1"/>
  <c r="O20" i="42"/>
  <c r="N20" i="42"/>
  <c r="W20" i="42" s="1"/>
  <c r="M20" i="42"/>
  <c r="K20" i="42"/>
  <c r="H20" i="42"/>
  <c r="J20" i="42" s="1"/>
  <c r="G20" i="42"/>
  <c r="AB19" i="42"/>
  <c r="AA19" i="42"/>
  <c r="AC19" i="42" s="1"/>
  <c r="Z19" i="42"/>
  <c r="U19" i="42"/>
  <c r="T19" i="42"/>
  <c r="S19" i="42"/>
  <c r="R19" i="42"/>
  <c r="Q19" i="42"/>
  <c r="W19" i="42" s="1"/>
  <c r="P19" i="42"/>
  <c r="O19" i="42"/>
  <c r="X19" i="42" s="1"/>
  <c r="N19" i="42"/>
  <c r="M19" i="42"/>
  <c r="V19" i="42" s="1"/>
  <c r="K19" i="42"/>
  <c r="G19" i="42"/>
  <c r="AB18" i="42"/>
  <c r="AA18" i="42"/>
  <c r="Z18" i="42"/>
  <c r="AC18" i="42" s="1"/>
  <c r="X18" i="42"/>
  <c r="U18" i="42"/>
  <c r="T18" i="42"/>
  <c r="S18" i="42"/>
  <c r="R18" i="42"/>
  <c r="Q18" i="42"/>
  <c r="P18" i="42"/>
  <c r="V18" i="42" s="1"/>
  <c r="O18" i="42"/>
  <c r="N18" i="42"/>
  <c r="W18" i="42" s="1"/>
  <c r="M18" i="42"/>
  <c r="K18" i="42"/>
  <c r="H18" i="42"/>
  <c r="J18" i="42" s="1"/>
  <c r="G18" i="42"/>
  <c r="AC17" i="42"/>
  <c r="AB17" i="42"/>
  <c r="AA17" i="42"/>
  <c r="Z17" i="42"/>
  <c r="U17" i="42"/>
  <c r="T17" i="42"/>
  <c r="S17" i="42"/>
  <c r="R17" i="42"/>
  <c r="Q17" i="42"/>
  <c r="W17" i="42" s="1"/>
  <c r="P17" i="42"/>
  <c r="O17" i="42"/>
  <c r="X17" i="42" s="1"/>
  <c r="N17" i="42"/>
  <c r="M17" i="42"/>
  <c r="V17" i="42" s="1"/>
  <c r="K17" i="42"/>
  <c r="G17" i="42"/>
  <c r="AB16" i="42"/>
  <c r="AA16" i="42"/>
  <c r="Z16" i="42"/>
  <c r="AC16" i="42" s="1"/>
  <c r="V16" i="42"/>
  <c r="U16" i="42"/>
  <c r="T16" i="42"/>
  <c r="S16" i="42"/>
  <c r="R16" i="42"/>
  <c r="X16" i="42" s="1"/>
  <c r="Q16" i="42"/>
  <c r="P16" i="42"/>
  <c r="O16" i="42"/>
  <c r="N16" i="42"/>
  <c r="W16" i="42" s="1"/>
  <c r="M16" i="42"/>
  <c r="K16" i="42"/>
  <c r="G16" i="42"/>
  <c r="AB15" i="42"/>
  <c r="AA15" i="42"/>
  <c r="AC15" i="42" s="1"/>
  <c r="Z15" i="42"/>
  <c r="U15" i="42"/>
  <c r="T15" i="42"/>
  <c r="S15" i="42"/>
  <c r="R15" i="42"/>
  <c r="Q15" i="42"/>
  <c r="W15" i="42" s="1"/>
  <c r="P15" i="42"/>
  <c r="O15" i="42"/>
  <c r="X15" i="42" s="1"/>
  <c r="N15" i="42"/>
  <c r="M15" i="42"/>
  <c r="V15" i="42" s="1"/>
  <c r="K15" i="42"/>
  <c r="G15" i="42"/>
  <c r="H15" i="42" s="1"/>
  <c r="AB14" i="42"/>
  <c r="AA14" i="42"/>
  <c r="Z14" i="42"/>
  <c r="AC14" i="42" s="1"/>
  <c r="U14" i="42"/>
  <c r="T14" i="42"/>
  <c r="S14" i="42"/>
  <c r="R14" i="42"/>
  <c r="X14" i="42" s="1"/>
  <c r="Q14" i="42"/>
  <c r="P14" i="42"/>
  <c r="V14" i="42" s="1"/>
  <c r="Y14" i="42" s="1"/>
  <c r="L14" i="42" s="1"/>
  <c r="O14" i="42"/>
  <c r="N14" i="42"/>
  <c r="W14" i="42" s="1"/>
  <c r="M14" i="42"/>
  <c r="K14" i="42"/>
  <c r="H14" i="42"/>
  <c r="J14" i="42" s="1"/>
  <c r="G14" i="42"/>
  <c r="I14" i="42" s="1"/>
  <c r="AB13" i="42"/>
  <c r="AA13" i="42"/>
  <c r="AC13" i="42" s="1"/>
  <c r="Z13" i="42"/>
  <c r="U13" i="42"/>
  <c r="T13" i="42"/>
  <c r="S13" i="42"/>
  <c r="R13" i="42"/>
  <c r="Q13" i="42"/>
  <c r="W13" i="42" s="1"/>
  <c r="P13" i="42"/>
  <c r="O13" i="42"/>
  <c r="X13" i="42" s="1"/>
  <c r="N13" i="42"/>
  <c r="M13" i="42"/>
  <c r="V13" i="42" s="1"/>
  <c r="Y13" i="42" s="1"/>
  <c r="L13" i="42" s="1"/>
  <c r="K13" i="42"/>
  <c r="G13" i="42"/>
  <c r="AB12" i="42"/>
  <c r="AA12" i="42"/>
  <c r="Z12" i="42"/>
  <c r="AC12" i="42" s="1"/>
  <c r="X12" i="42"/>
  <c r="U12" i="42"/>
  <c r="T12" i="42"/>
  <c r="S12" i="42"/>
  <c r="R12" i="42"/>
  <c r="Q12" i="42"/>
  <c r="P12" i="42"/>
  <c r="V12" i="42" s="1"/>
  <c r="Y12" i="42" s="1"/>
  <c r="L12" i="42" s="1"/>
  <c r="O12" i="42"/>
  <c r="N12" i="42"/>
  <c r="W12" i="42" s="1"/>
  <c r="M12" i="42"/>
  <c r="K12" i="42"/>
  <c r="H12" i="42"/>
  <c r="J12" i="42" s="1"/>
  <c r="G12" i="42"/>
  <c r="AC11" i="42"/>
  <c r="AB11" i="42"/>
  <c r="AA11" i="42"/>
  <c r="Z11" i="42"/>
  <c r="U11" i="42"/>
  <c r="T11" i="42"/>
  <c r="S11" i="42"/>
  <c r="R11" i="42"/>
  <c r="Q11" i="42"/>
  <c r="W11" i="42" s="1"/>
  <c r="P11" i="42"/>
  <c r="O11" i="42"/>
  <c r="X11" i="42" s="1"/>
  <c r="N11" i="42"/>
  <c r="M11" i="42"/>
  <c r="V11" i="42" s="1"/>
  <c r="K11" i="42"/>
  <c r="G11" i="42"/>
  <c r="AB10" i="42"/>
  <c r="AA10" i="42"/>
  <c r="Z10" i="42"/>
  <c r="AC10" i="42" s="1"/>
  <c r="V10" i="42"/>
  <c r="U10" i="42"/>
  <c r="T10" i="42"/>
  <c r="S10" i="42"/>
  <c r="R10" i="42"/>
  <c r="X10" i="42" s="1"/>
  <c r="Q10" i="42"/>
  <c r="P10" i="42"/>
  <c r="O10" i="42"/>
  <c r="N10" i="42"/>
  <c r="W10" i="42" s="1"/>
  <c r="M10" i="42"/>
  <c r="K10" i="42"/>
  <c r="G10" i="42"/>
  <c r="AB9" i="42"/>
  <c r="AA9" i="42"/>
  <c r="AC9" i="42" s="1"/>
  <c r="Z9" i="42"/>
  <c r="U9" i="42"/>
  <c r="T9" i="42"/>
  <c r="S9" i="42"/>
  <c r="R9" i="42"/>
  <c r="Q9" i="42"/>
  <c r="W9" i="42" s="1"/>
  <c r="P9" i="42"/>
  <c r="O9" i="42"/>
  <c r="X9" i="42" s="1"/>
  <c r="N9" i="42"/>
  <c r="M9" i="42"/>
  <c r="V9" i="42" s="1"/>
  <c r="Y9" i="42" s="1"/>
  <c r="L9" i="42" s="1"/>
  <c r="K9" i="42"/>
  <c r="G9" i="42"/>
  <c r="H9" i="42" s="1"/>
  <c r="AB8" i="42"/>
  <c r="AA8" i="42"/>
  <c r="Z8" i="42"/>
  <c r="AC8" i="42" s="1"/>
  <c r="U8" i="42"/>
  <c r="T8" i="42"/>
  <c r="S8" i="42"/>
  <c r="R8" i="42"/>
  <c r="X8" i="42" s="1"/>
  <c r="Q8" i="42"/>
  <c r="P8" i="42"/>
  <c r="V8" i="42" s="1"/>
  <c r="O8" i="42"/>
  <c r="N8" i="42"/>
  <c r="W8" i="42" s="1"/>
  <c r="M8" i="42"/>
  <c r="K8" i="42"/>
  <c r="H8" i="42"/>
  <c r="J8" i="42" s="1"/>
  <c r="G8" i="42"/>
  <c r="AB7" i="42"/>
  <c r="AA7" i="42"/>
  <c r="AC7" i="42" s="1"/>
  <c r="Z7" i="42"/>
  <c r="U7" i="42"/>
  <c r="T7" i="42"/>
  <c r="S7" i="42"/>
  <c r="R7" i="42"/>
  <c r="Q7" i="42"/>
  <c r="W7" i="42" s="1"/>
  <c r="P7" i="42"/>
  <c r="O7" i="42"/>
  <c r="X7" i="42" s="1"/>
  <c r="N7" i="42"/>
  <c r="M7" i="42"/>
  <c r="V7" i="42" s="1"/>
  <c r="K7" i="42"/>
  <c r="G7" i="42"/>
  <c r="AB33" i="41"/>
  <c r="AA33" i="41"/>
  <c r="Z33" i="41"/>
  <c r="AC33" i="41" s="1"/>
  <c r="X33" i="41"/>
  <c r="U33" i="41"/>
  <c r="T33" i="41"/>
  <c r="S33" i="41"/>
  <c r="R33" i="41"/>
  <c r="Q33" i="41"/>
  <c r="P33" i="41"/>
  <c r="O33" i="41"/>
  <c r="N33" i="41"/>
  <c r="W33" i="41" s="1"/>
  <c r="M33" i="41"/>
  <c r="V33" i="41" s="1"/>
  <c r="K33" i="41"/>
  <c r="G33" i="41"/>
  <c r="AC32" i="41"/>
  <c r="AB32" i="41"/>
  <c r="AA32" i="41"/>
  <c r="Z32" i="41"/>
  <c r="U32" i="41"/>
  <c r="T32" i="41"/>
  <c r="S32" i="41"/>
  <c r="R32" i="41"/>
  <c r="X32" i="41" s="1"/>
  <c r="Q32" i="41"/>
  <c r="W32" i="41" s="1"/>
  <c r="P32" i="41"/>
  <c r="O32" i="41"/>
  <c r="N32" i="41"/>
  <c r="M32" i="41"/>
  <c r="V32" i="41" s="1"/>
  <c r="K32" i="41"/>
  <c r="G32" i="41"/>
  <c r="AB31" i="41"/>
  <c r="AC31" i="41" s="1"/>
  <c r="AA31" i="41"/>
  <c r="Z31" i="41"/>
  <c r="U31" i="41"/>
  <c r="T31" i="41"/>
  <c r="S31" i="41"/>
  <c r="R31" i="41"/>
  <c r="X31" i="41" s="1"/>
  <c r="Q31" i="41"/>
  <c r="W31" i="41" s="1"/>
  <c r="P31" i="41"/>
  <c r="V31" i="41" s="1"/>
  <c r="Y31" i="41" s="1"/>
  <c r="L31" i="41" s="1"/>
  <c r="O31" i="41"/>
  <c r="N31" i="41"/>
  <c r="M31" i="41"/>
  <c r="K31" i="41"/>
  <c r="G31" i="41"/>
  <c r="AB30" i="41"/>
  <c r="AA30" i="41"/>
  <c r="AC30" i="41" s="1"/>
  <c r="Z30" i="41"/>
  <c r="U30" i="41"/>
  <c r="T30" i="41"/>
  <c r="S30" i="41"/>
  <c r="R30" i="41"/>
  <c r="Q30" i="41"/>
  <c r="W30" i="41" s="1"/>
  <c r="P30" i="41"/>
  <c r="V30" i="41" s="1"/>
  <c r="O30" i="41"/>
  <c r="X30" i="41" s="1"/>
  <c r="N30" i="41"/>
  <c r="M30" i="41"/>
  <c r="K30" i="41"/>
  <c r="G30" i="41"/>
  <c r="H30" i="41" s="1"/>
  <c r="AB29" i="41"/>
  <c r="AA29" i="41"/>
  <c r="Z29" i="41"/>
  <c r="AC29" i="41" s="1"/>
  <c r="U29" i="41"/>
  <c r="T29" i="41"/>
  <c r="S29" i="41"/>
  <c r="R29" i="41"/>
  <c r="Q29" i="41"/>
  <c r="P29" i="41"/>
  <c r="V29" i="41" s="1"/>
  <c r="O29" i="41"/>
  <c r="X29" i="41" s="1"/>
  <c r="N29" i="41"/>
  <c r="W29" i="41" s="1"/>
  <c r="M29" i="41"/>
  <c r="K29" i="41"/>
  <c r="H29" i="41"/>
  <c r="J29" i="41" s="1"/>
  <c r="G29" i="41"/>
  <c r="AB28" i="41"/>
  <c r="AA28" i="41"/>
  <c r="Z28" i="41"/>
  <c r="AC28" i="41" s="1"/>
  <c r="U28" i="41"/>
  <c r="T28" i="41"/>
  <c r="S28" i="41"/>
  <c r="R28" i="41"/>
  <c r="Q28" i="41"/>
  <c r="P28" i="41"/>
  <c r="O28" i="41"/>
  <c r="X28" i="41" s="1"/>
  <c r="N28" i="41"/>
  <c r="W28" i="41" s="1"/>
  <c r="M28" i="41"/>
  <c r="V28" i="41" s="1"/>
  <c r="K28" i="41"/>
  <c r="G28" i="41"/>
  <c r="AB27" i="41"/>
  <c r="AA27" i="41"/>
  <c r="Z27" i="41"/>
  <c r="AC27" i="41" s="1"/>
  <c r="X27" i="41"/>
  <c r="U27" i="41"/>
  <c r="T27" i="41"/>
  <c r="S27" i="41"/>
  <c r="R27" i="41"/>
  <c r="Q27" i="41"/>
  <c r="P27" i="41"/>
  <c r="O27" i="41"/>
  <c r="N27" i="41"/>
  <c r="W27" i="41" s="1"/>
  <c r="M27" i="41"/>
  <c r="V27" i="41" s="1"/>
  <c r="K27" i="41"/>
  <c r="G27" i="41"/>
  <c r="AC26" i="41"/>
  <c r="AB26" i="41"/>
  <c r="AA26" i="41"/>
  <c r="Z26" i="41"/>
  <c r="U26" i="41"/>
  <c r="T26" i="41"/>
  <c r="S26" i="41"/>
  <c r="R26" i="41"/>
  <c r="X26" i="41" s="1"/>
  <c r="Q26" i="41"/>
  <c r="W26" i="41" s="1"/>
  <c r="P26" i="41"/>
  <c r="V26" i="41" s="1"/>
  <c r="O26" i="41"/>
  <c r="N26" i="41"/>
  <c r="M26" i="41"/>
  <c r="K26" i="41"/>
  <c r="G26" i="41"/>
  <c r="AB25" i="41"/>
  <c r="AA25" i="41"/>
  <c r="Z25" i="41"/>
  <c r="AC25" i="41" s="1"/>
  <c r="V25" i="41"/>
  <c r="U25" i="41"/>
  <c r="T25" i="41"/>
  <c r="S25" i="41"/>
  <c r="R25" i="41"/>
  <c r="Q25" i="41"/>
  <c r="P25" i="41"/>
  <c r="O25" i="41"/>
  <c r="X25" i="41" s="1"/>
  <c r="N25" i="41"/>
  <c r="W25" i="41" s="1"/>
  <c r="M25" i="41"/>
  <c r="K25" i="41"/>
  <c r="G25" i="41"/>
  <c r="AB24" i="41"/>
  <c r="AA24" i="41"/>
  <c r="Z24" i="41"/>
  <c r="AC24" i="41" s="1"/>
  <c r="U24" i="41"/>
  <c r="T24" i="41"/>
  <c r="S24" i="41"/>
  <c r="R24" i="41"/>
  <c r="Q24" i="41"/>
  <c r="P24" i="41"/>
  <c r="V24" i="41" s="1"/>
  <c r="Y24" i="41" s="1"/>
  <c r="L24" i="41" s="1"/>
  <c r="O24" i="41"/>
  <c r="X24" i="41" s="1"/>
  <c r="N24" i="41"/>
  <c r="W24" i="41" s="1"/>
  <c r="M24" i="41"/>
  <c r="K24" i="41"/>
  <c r="H24" i="41"/>
  <c r="J24" i="41" s="1"/>
  <c r="I24" i="41" s="1"/>
  <c r="G24" i="41"/>
  <c r="AB23" i="41"/>
  <c r="AA23" i="41"/>
  <c r="Z23" i="41"/>
  <c r="AC23" i="41" s="1"/>
  <c r="U23" i="41"/>
  <c r="T23" i="41"/>
  <c r="S23" i="41"/>
  <c r="R23" i="41"/>
  <c r="Q23" i="41"/>
  <c r="P23" i="41"/>
  <c r="O23" i="41"/>
  <c r="X23" i="41" s="1"/>
  <c r="N23" i="41"/>
  <c r="W23" i="41" s="1"/>
  <c r="M23" i="41"/>
  <c r="V23" i="41" s="1"/>
  <c r="Y23" i="41" s="1"/>
  <c r="L23" i="41" s="1"/>
  <c r="K23" i="41"/>
  <c r="H23" i="41"/>
  <c r="J23" i="41" s="1"/>
  <c r="G23" i="41"/>
  <c r="I23" i="41" s="1"/>
  <c r="AB22" i="41"/>
  <c r="AA22" i="41"/>
  <c r="Z22" i="41"/>
  <c r="AC22" i="41" s="1"/>
  <c r="U22" i="41"/>
  <c r="T22" i="41"/>
  <c r="S22" i="41"/>
  <c r="R22" i="41"/>
  <c r="X22" i="41" s="1"/>
  <c r="Q22" i="41"/>
  <c r="P22" i="41"/>
  <c r="O22" i="41"/>
  <c r="N22" i="41"/>
  <c r="W22" i="41" s="1"/>
  <c r="M22" i="41"/>
  <c r="V22" i="41" s="1"/>
  <c r="Y22" i="41" s="1"/>
  <c r="L22" i="41" s="1"/>
  <c r="K22" i="41"/>
  <c r="G22" i="41"/>
  <c r="AB21" i="41"/>
  <c r="AA21" i="41"/>
  <c r="Z21" i="41"/>
  <c r="AC21" i="41" s="1"/>
  <c r="U21" i="41"/>
  <c r="T21" i="41"/>
  <c r="S21" i="41"/>
  <c r="R21" i="41"/>
  <c r="X21" i="41" s="1"/>
  <c r="Q21" i="41"/>
  <c r="P21" i="41"/>
  <c r="O21" i="41"/>
  <c r="N21" i="41"/>
  <c r="W21" i="41" s="1"/>
  <c r="M21" i="41"/>
  <c r="V21" i="41" s="1"/>
  <c r="K21" i="41"/>
  <c r="G21" i="41"/>
  <c r="AC20" i="41"/>
  <c r="AB20" i="41"/>
  <c r="AA20" i="41"/>
  <c r="Z20" i="41"/>
  <c r="U20" i="41"/>
  <c r="T20" i="41"/>
  <c r="S20" i="41"/>
  <c r="R20" i="41"/>
  <c r="Q20" i="41"/>
  <c r="W20" i="41" s="1"/>
  <c r="P20" i="41"/>
  <c r="V20" i="41" s="1"/>
  <c r="O20" i="41"/>
  <c r="X20" i="41" s="1"/>
  <c r="N20" i="41"/>
  <c r="M20" i="41"/>
  <c r="K20" i="41"/>
  <c r="H20" i="41" s="1"/>
  <c r="G20" i="41"/>
  <c r="AB19" i="41"/>
  <c r="AA19" i="41"/>
  <c r="Z19" i="41"/>
  <c r="AC19" i="41" s="1"/>
  <c r="U19" i="41"/>
  <c r="T19" i="41"/>
  <c r="S19" i="41"/>
  <c r="R19" i="41"/>
  <c r="Q19" i="41"/>
  <c r="P19" i="41"/>
  <c r="V19" i="41" s="1"/>
  <c r="O19" i="41"/>
  <c r="X19" i="41" s="1"/>
  <c r="N19" i="41"/>
  <c r="W19" i="41" s="1"/>
  <c r="M19" i="41"/>
  <c r="K19" i="41"/>
  <c r="J19" i="41"/>
  <c r="H19" i="41"/>
  <c r="I19" i="41" s="1"/>
  <c r="G19" i="41"/>
  <c r="AB18" i="41"/>
  <c r="AA18" i="41"/>
  <c r="Z18" i="41"/>
  <c r="AC18" i="41" s="1"/>
  <c r="U18" i="41"/>
  <c r="T18" i="41"/>
  <c r="S18" i="41"/>
  <c r="R18" i="41"/>
  <c r="Q18" i="41"/>
  <c r="P18" i="41"/>
  <c r="O18" i="41"/>
  <c r="X18" i="41" s="1"/>
  <c r="N18" i="41"/>
  <c r="W18" i="41" s="1"/>
  <c r="M18" i="41"/>
  <c r="V18" i="41" s="1"/>
  <c r="K18" i="41"/>
  <c r="G18" i="41"/>
  <c r="H18" i="41" s="1"/>
  <c r="AB17" i="41"/>
  <c r="AA17" i="41"/>
  <c r="Z17" i="41"/>
  <c r="AC17" i="41" s="1"/>
  <c r="U17" i="41"/>
  <c r="T17" i="41"/>
  <c r="S17" i="41"/>
  <c r="R17" i="41"/>
  <c r="Q17" i="41"/>
  <c r="P17" i="41"/>
  <c r="O17" i="41"/>
  <c r="X17" i="41" s="1"/>
  <c r="N17" i="41"/>
  <c r="W17" i="41" s="1"/>
  <c r="M17" i="41"/>
  <c r="V17" i="41" s="1"/>
  <c r="K17" i="41"/>
  <c r="H17" i="41"/>
  <c r="J17" i="41" s="1"/>
  <c r="G17" i="41"/>
  <c r="AB16" i="41"/>
  <c r="AA16" i="41"/>
  <c r="Z16" i="41"/>
  <c r="AC16" i="41" s="1"/>
  <c r="U16" i="41"/>
  <c r="T16" i="41"/>
  <c r="S16" i="41"/>
  <c r="R16" i="41"/>
  <c r="Q16" i="41"/>
  <c r="P16" i="41"/>
  <c r="O16" i="41"/>
  <c r="X16" i="41" s="1"/>
  <c r="N16" i="41"/>
  <c r="W16" i="41" s="1"/>
  <c r="M16" i="41"/>
  <c r="V16" i="41" s="1"/>
  <c r="K16" i="41"/>
  <c r="G16" i="41"/>
  <c r="AB15" i="41"/>
  <c r="AA15" i="41"/>
  <c r="Z15" i="41"/>
  <c r="AC15" i="41" s="1"/>
  <c r="U15" i="41"/>
  <c r="T15" i="41"/>
  <c r="S15" i="41"/>
  <c r="R15" i="41"/>
  <c r="X15" i="41" s="1"/>
  <c r="Q15" i="41"/>
  <c r="P15" i="41"/>
  <c r="O15" i="41"/>
  <c r="N15" i="41"/>
  <c r="W15" i="41" s="1"/>
  <c r="M15" i="41"/>
  <c r="V15" i="41" s="1"/>
  <c r="Y15" i="41" s="1"/>
  <c r="L15" i="41" s="1"/>
  <c r="K15" i="41"/>
  <c r="H15" i="41"/>
  <c r="J15" i="41" s="1"/>
  <c r="G15" i="41"/>
  <c r="I15" i="41" s="1"/>
  <c r="AC14" i="41"/>
  <c r="AB14" i="41"/>
  <c r="AA14" i="41"/>
  <c r="Z14" i="41"/>
  <c r="W14" i="41"/>
  <c r="U14" i="41"/>
  <c r="T14" i="41"/>
  <c r="S14" i="41"/>
  <c r="R14" i="41"/>
  <c r="Q14" i="41"/>
  <c r="P14" i="41"/>
  <c r="O14" i="41"/>
  <c r="X14" i="41" s="1"/>
  <c r="N14" i="41"/>
  <c r="M14" i="41"/>
  <c r="V14" i="41" s="1"/>
  <c r="K14" i="41"/>
  <c r="G14" i="41"/>
  <c r="AB13" i="41"/>
  <c r="AA13" i="41"/>
  <c r="Z13" i="41"/>
  <c r="AC13" i="41" s="1"/>
  <c r="U13" i="41"/>
  <c r="T13" i="41"/>
  <c r="S13" i="41"/>
  <c r="R13" i="41"/>
  <c r="Q13" i="41"/>
  <c r="P13" i="41"/>
  <c r="V13" i="41" s="1"/>
  <c r="O13" i="41"/>
  <c r="X13" i="41" s="1"/>
  <c r="N13" i="41"/>
  <c r="W13" i="41" s="1"/>
  <c r="M13" i="41"/>
  <c r="K13" i="41"/>
  <c r="J13" i="41"/>
  <c r="H13" i="41"/>
  <c r="I13" i="41" s="1"/>
  <c r="G13" i="41"/>
  <c r="AB12" i="41"/>
  <c r="AA12" i="41"/>
  <c r="Z12" i="41"/>
  <c r="AC12" i="41" s="1"/>
  <c r="U12" i="41"/>
  <c r="T12" i="41"/>
  <c r="S12" i="41"/>
  <c r="R12" i="41"/>
  <c r="Q12" i="41"/>
  <c r="P12" i="41"/>
  <c r="O12" i="41"/>
  <c r="X12" i="41" s="1"/>
  <c r="N12" i="41"/>
  <c r="W12" i="41" s="1"/>
  <c r="M12" i="41"/>
  <c r="V12" i="41" s="1"/>
  <c r="K12" i="41"/>
  <c r="G12" i="41"/>
  <c r="H12" i="41" s="1"/>
  <c r="AB11" i="41"/>
  <c r="AA11" i="41"/>
  <c r="Z11" i="41"/>
  <c r="AC11" i="41" s="1"/>
  <c r="U11" i="41"/>
  <c r="T11" i="41"/>
  <c r="S11" i="41"/>
  <c r="R11" i="41"/>
  <c r="Q11" i="41"/>
  <c r="P11" i="41"/>
  <c r="O11" i="41"/>
  <c r="X11" i="41" s="1"/>
  <c r="N11" i="41"/>
  <c r="W11" i="41" s="1"/>
  <c r="M11" i="41"/>
  <c r="V11" i="41" s="1"/>
  <c r="K11" i="41"/>
  <c r="H11" i="41"/>
  <c r="J11" i="41" s="1"/>
  <c r="G11" i="41"/>
  <c r="AB10" i="41"/>
  <c r="AA10" i="41"/>
  <c r="Z10" i="41"/>
  <c r="AC10" i="41" s="1"/>
  <c r="U10" i="41"/>
  <c r="T10" i="41"/>
  <c r="S10" i="41"/>
  <c r="R10" i="41"/>
  <c r="Q10" i="41"/>
  <c r="P10" i="41"/>
  <c r="O10" i="41"/>
  <c r="X10" i="41" s="1"/>
  <c r="N10" i="41"/>
  <c r="W10" i="41" s="1"/>
  <c r="M10" i="41"/>
  <c r="V10" i="41" s="1"/>
  <c r="K10" i="41"/>
  <c r="G10" i="41"/>
  <c r="AB9" i="41"/>
  <c r="AA9" i="41"/>
  <c r="Z9" i="41"/>
  <c r="AC9" i="41" s="1"/>
  <c r="U9" i="41"/>
  <c r="T9" i="41"/>
  <c r="S9" i="41"/>
  <c r="R9" i="41"/>
  <c r="X9" i="41" s="1"/>
  <c r="Q9" i="41"/>
  <c r="P9" i="41"/>
  <c r="O9" i="41"/>
  <c r="N9" i="41"/>
  <c r="W9" i="41" s="1"/>
  <c r="M9" i="41"/>
  <c r="V9" i="41" s="1"/>
  <c r="Y9" i="41" s="1"/>
  <c r="L9" i="41" s="1"/>
  <c r="K9" i="41"/>
  <c r="G9" i="41"/>
  <c r="AC8" i="41"/>
  <c r="AB8" i="41"/>
  <c r="AA8" i="41"/>
  <c r="Z8" i="41"/>
  <c r="W8" i="41"/>
  <c r="U8" i="41"/>
  <c r="T8" i="41"/>
  <c r="S8" i="41"/>
  <c r="R8" i="41"/>
  <c r="Q8" i="41"/>
  <c r="P8" i="41"/>
  <c r="O8" i="41"/>
  <c r="X8" i="41" s="1"/>
  <c r="N8" i="41"/>
  <c r="M8" i="41"/>
  <c r="V8" i="41" s="1"/>
  <c r="Y8" i="41" s="1"/>
  <c r="L8" i="41" s="1"/>
  <c r="K8" i="41"/>
  <c r="G8" i="41"/>
  <c r="AB7" i="41"/>
  <c r="AA7" i="41"/>
  <c r="Z7" i="41"/>
  <c r="AC7" i="41" s="1"/>
  <c r="U7" i="41"/>
  <c r="T7" i="41"/>
  <c r="S7" i="41"/>
  <c r="R7" i="41"/>
  <c r="Q7" i="41"/>
  <c r="P7" i="41"/>
  <c r="V7" i="41" s="1"/>
  <c r="Y7" i="41" s="1"/>
  <c r="L7" i="41" s="1"/>
  <c r="O7" i="41"/>
  <c r="X7" i="41" s="1"/>
  <c r="N7" i="41"/>
  <c r="W7" i="41" s="1"/>
  <c r="M7" i="41"/>
  <c r="K7" i="41"/>
  <c r="G7" i="41"/>
  <c r="AB32" i="40"/>
  <c r="AA32" i="40"/>
  <c r="Z32" i="40"/>
  <c r="AC32" i="40" s="1"/>
  <c r="U32" i="40"/>
  <c r="T32" i="40"/>
  <c r="S32" i="40"/>
  <c r="R32" i="40"/>
  <c r="X32" i="40" s="1"/>
  <c r="Q32" i="40"/>
  <c r="P32" i="40"/>
  <c r="O32" i="40"/>
  <c r="N32" i="40"/>
  <c r="W32" i="40" s="1"/>
  <c r="M32" i="40"/>
  <c r="V32" i="40" s="1"/>
  <c r="Y32" i="40" s="1"/>
  <c r="L32" i="40" s="1"/>
  <c r="K32" i="40"/>
  <c r="G32" i="40"/>
  <c r="AC31" i="40"/>
  <c r="AB31" i="40"/>
  <c r="AA31" i="40"/>
  <c r="Z31" i="40"/>
  <c r="U31" i="40"/>
  <c r="T31" i="40"/>
  <c r="S31" i="40"/>
  <c r="R31" i="40"/>
  <c r="X31" i="40" s="1"/>
  <c r="Q31" i="40"/>
  <c r="W31" i="40" s="1"/>
  <c r="P31" i="40"/>
  <c r="O31" i="40"/>
  <c r="N31" i="40"/>
  <c r="M31" i="40"/>
  <c r="V31" i="40" s="1"/>
  <c r="K31" i="40"/>
  <c r="G31" i="40"/>
  <c r="AB30" i="40"/>
  <c r="AC30" i="40" s="1"/>
  <c r="AA30" i="40"/>
  <c r="Z30" i="40"/>
  <c r="U30" i="40"/>
  <c r="T30" i="40"/>
  <c r="S30" i="40"/>
  <c r="R30" i="40"/>
  <c r="X30" i="40" s="1"/>
  <c r="Q30" i="40"/>
  <c r="W30" i="40" s="1"/>
  <c r="P30" i="40"/>
  <c r="V30" i="40" s="1"/>
  <c r="O30" i="40"/>
  <c r="N30" i="40"/>
  <c r="M30" i="40"/>
  <c r="K30" i="40"/>
  <c r="G30" i="40"/>
  <c r="AB29" i="40"/>
  <c r="AA29" i="40"/>
  <c r="AC29" i="40" s="1"/>
  <c r="Z29" i="40"/>
  <c r="U29" i="40"/>
  <c r="T29" i="40"/>
  <c r="S29" i="40"/>
  <c r="R29" i="40"/>
  <c r="Q29" i="40"/>
  <c r="W29" i="40" s="1"/>
  <c r="P29" i="40"/>
  <c r="V29" i="40" s="1"/>
  <c r="Y29" i="40" s="1"/>
  <c r="L29" i="40" s="1"/>
  <c r="O29" i="40"/>
  <c r="X29" i="40" s="1"/>
  <c r="N29" i="40"/>
  <c r="M29" i="40"/>
  <c r="K29" i="40"/>
  <c r="G29" i="40"/>
  <c r="H29" i="40" s="1"/>
  <c r="AB28" i="40"/>
  <c r="AA28" i="40"/>
  <c r="Z28" i="40"/>
  <c r="AC28" i="40" s="1"/>
  <c r="U28" i="40"/>
  <c r="T28" i="40"/>
  <c r="S28" i="40"/>
  <c r="R28" i="40"/>
  <c r="Q28" i="40"/>
  <c r="P28" i="40"/>
  <c r="V28" i="40" s="1"/>
  <c r="Y28" i="40" s="1"/>
  <c r="L28" i="40" s="1"/>
  <c r="O28" i="40"/>
  <c r="X28" i="40" s="1"/>
  <c r="N28" i="40"/>
  <c r="W28" i="40" s="1"/>
  <c r="M28" i="40"/>
  <c r="K28" i="40"/>
  <c r="H28" i="40"/>
  <c r="J28" i="40" s="1"/>
  <c r="G28" i="40"/>
  <c r="AB27" i="40"/>
  <c r="AA27" i="40"/>
  <c r="Z27" i="40"/>
  <c r="AC27" i="40" s="1"/>
  <c r="U27" i="40"/>
  <c r="T27" i="40"/>
  <c r="S27" i="40"/>
  <c r="R27" i="40"/>
  <c r="Q27" i="40"/>
  <c r="P27" i="40"/>
  <c r="O27" i="40"/>
  <c r="X27" i="40" s="1"/>
  <c r="N27" i="40"/>
  <c r="W27" i="40" s="1"/>
  <c r="M27" i="40"/>
  <c r="V27" i="40" s="1"/>
  <c r="Y27" i="40" s="1"/>
  <c r="L27" i="40" s="1"/>
  <c r="K27" i="40"/>
  <c r="G27" i="40"/>
  <c r="AB26" i="40"/>
  <c r="AA26" i="40"/>
  <c r="Z26" i="40"/>
  <c r="AC26" i="40" s="1"/>
  <c r="U26" i="40"/>
  <c r="T26" i="40"/>
  <c r="S26" i="40"/>
  <c r="R26" i="40"/>
  <c r="X26" i="40" s="1"/>
  <c r="Q26" i="40"/>
  <c r="P26" i="40"/>
  <c r="O26" i="40"/>
  <c r="N26" i="40"/>
  <c r="W26" i="40" s="1"/>
  <c r="M26" i="40"/>
  <c r="V26" i="40" s="1"/>
  <c r="Y26" i="40" s="1"/>
  <c r="L26" i="40" s="1"/>
  <c r="K26" i="40"/>
  <c r="G26" i="40"/>
  <c r="AC25" i="40"/>
  <c r="AB25" i="40"/>
  <c r="AA25" i="40"/>
  <c r="Z25" i="40"/>
  <c r="U25" i="40"/>
  <c r="T25" i="40"/>
  <c r="S25" i="40"/>
  <c r="R25" i="40"/>
  <c r="Q25" i="40"/>
  <c r="W25" i="40" s="1"/>
  <c r="P25" i="40"/>
  <c r="O25" i="40"/>
  <c r="X25" i="40" s="1"/>
  <c r="N25" i="40"/>
  <c r="M25" i="40"/>
  <c r="V25" i="40" s="1"/>
  <c r="K25" i="40"/>
  <c r="G25" i="40"/>
  <c r="AB24" i="40"/>
  <c r="AA24" i="40"/>
  <c r="Z24" i="40"/>
  <c r="AC24" i="40" s="1"/>
  <c r="U24" i="40"/>
  <c r="T24" i="40"/>
  <c r="S24" i="40"/>
  <c r="R24" i="40"/>
  <c r="X24" i="40" s="1"/>
  <c r="Q24" i="40"/>
  <c r="P24" i="40"/>
  <c r="V24" i="40" s="1"/>
  <c r="O24" i="40"/>
  <c r="N24" i="40"/>
  <c r="W24" i="40" s="1"/>
  <c r="M24" i="40"/>
  <c r="K24" i="40"/>
  <c r="G24" i="40"/>
  <c r="AB23" i="40"/>
  <c r="AA23" i="40"/>
  <c r="Z23" i="40"/>
  <c r="AC23" i="40" s="1"/>
  <c r="U23" i="40"/>
  <c r="T23" i="40"/>
  <c r="S23" i="40"/>
  <c r="R23" i="40"/>
  <c r="Q23" i="40"/>
  <c r="P23" i="40"/>
  <c r="O23" i="40"/>
  <c r="X23" i="40" s="1"/>
  <c r="N23" i="40"/>
  <c r="W23" i="40" s="1"/>
  <c r="M23" i="40"/>
  <c r="V23" i="40" s="1"/>
  <c r="K23" i="40"/>
  <c r="G23" i="40"/>
  <c r="H23" i="40" s="1"/>
  <c r="AB22" i="40"/>
  <c r="AA22" i="40"/>
  <c r="Z22" i="40"/>
  <c r="AC22" i="40" s="1"/>
  <c r="U22" i="40"/>
  <c r="T22" i="40"/>
  <c r="S22" i="40"/>
  <c r="R22" i="40"/>
  <c r="Q22" i="40"/>
  <c r="P22" i="40"/>
  <c r="V22" i="40" s="1"/>
  <c r="O22" i="40"/>
  <c r="X22" i="40" s="1"/>
  <c r="N22" i="40"/>
  <c r="W22" i="40" s="1"/>
  <c r="M22" i="40"/>
  <c r="K22" i="40"/>
  <c r="H22" i="40"/>
  <c r="J22" i="40" s="1"/>
  <c r="G22" i="40"/>
  <c r="AB21" i="40"/>
  <c r="AA21" i="40"/>
  <c r="Z21" i="40"/>
  <c r="AC21" i="40" s="1"/>
  <c r="U21" i="40"/>
  <c r="T21" i="40"/>
  <c r="S21" i="40"/>
  <c r="R21" i="40"/>
  <c r="Q21" i="40"/>
  <c r="P21" i="40"/>
  <c r="O21" i="40"/>
  <c r="X21" i="40" s="1"/>
  <c r="N21" i="40"/>
  <c r="W21" i="40" s="1"/>
  <c r="M21" i="40"/>
  <c r="V21" i="40" s="1"/>
  <c r="K21" i="40"/>
  <c r="G21" i="40"/>
  <c r="AB20" i="40"/>
  <c r="AA20" i="40"/>
  <c r="Z20" i="40"/>
  <c r="AC20" i="40" s="1"/>
  <c r="U20" i="40"/>
  <c r="T20" i="40"/>
  <c r="S20" i="40"/>
  <c r="R20" i="40"/>
  <c r="X20" i="40" s="1"/>
  <c r="Q20" i="40"/>
  <c r="P20" i="40"/>
  <c r="V20" i="40" s="1"/>
  <c r="O20" i="40"/>
  <c r="N20" i="40"/>
  <c r="W20" i="40" s="1"/>
  <c r="M20" i="40"/>
  <c r="K20" i="40"/>
  <c r="H20" i="40" s="1"/>
  <c r="J20" i="40" s="1"/>
  <c r="G20" i="40"/>
  <c r="I20" i="40" s="1"/>
  <c r="AC19" i="40"/>
  <c r="AB19" i="40"/>
  <c r="AA19" i="40"/>
  <c r="Z19" i="40"/>
  <c r="U19" i="40"/>
  <c r="T19" i="40"/>
  <c r="S19" i="40"/>
  <c r="R19" i="40"/>
  <c r="Q19" i="40"/>
  <c r="W19" i="40" s="1"/>
  <c r="P19" i="40"/>
  <c r="O19" i="40"/>
  <c r="X19" i="40" s="1"/>
  <c r="N19" i="40"/>
  <c r="M19" i="40"/>
  <c r="V19" i="40" s="1"/>
  <c r="K19" i="40"/>
  <c r="G19" i="40"/>
  <c r="AB18" i="40"/>
  <c r="AA18" i="40"/>
  <c r="Z18" i="40"/>
  <c r="AC18" i="40" s="1"/>
  <c r="U18" i="40"/>
  <c r="T18" i="40"/>
  <c r="S18" i="40"/>
  <c r="R18" i="40"/>
  <c r="Q18" i="40"/>
  <c r="P18" i="40"/>
  <c r="V18" i="40" s="1"/>
  <c r="Y18" i="40" s="1"/>
  <c r="L18" i="40" s="1"/>
  <c r="O18" i="40"/>
  <c r="X18" i="40" s="1"/>
  <c r="N18" i="40"/>
  <c r="W18" i="40" s="1"/>
  <c r="M18" i="40"/>
  <c r="K18" i="40"/>
  <c r="G18" i="40"/>
  <c r="AB17" i="40"/>
  <c r="AA17" i="40"/>
  <c r="Z17" i="40"/>
  <c r="AC17" i="40" s="1"/>
  <c r="U17" i="40"/>
  <c r="T17" i="40"/>
  <c r="S17" i="40"/>
  <c r="R17" i="40"/>
  <c r="Q17" i="40"/>
  <c r="P17" i="40"/>
  <c r="V17" i="40" s="1"/>
  <c r="O17" i="40"/>
  <c r="X17" i="40" s="1"/>
  <c r="N17" i="40"/>
  <c r="W17" i="40" s="1"/>
  <c r="M17" i="40"/>
  <c r="K17" i="40"/>
  <c r="G17" i="40"/>
  <c r="H17" i="40" s="1"/>
  <c r="AB16" i="40"/>
  <c r="AA16" i="40"/>
  <c r="Z16" i="40"/>
  <c r="AC16" i="40" s="1"/>
  <c r="U16" i="40"/>
  <c r="T16" i="40"/>
  <c r="S16" i="40"/>
  <c r="R16" i="40"/>
  <c r="Q16" i="40"/>
  <c r="P16" i="40"/>
  <c r="O16" i="40"/>
  <c r="X16" i="40" s="1"/>
  <c r="N16" i="40"/>
  <c r="W16" i="40" s="1"/>
  <c r="M16" i="40"/>
  <c r="V16" i="40" s="1"/>
  <c r="K16" i="40"/>
  <c r="H16" i="40"/>
  <c r="J16" i="40" s="1"/>
  <c r="G16" i="40"/>
  <c r="I16" i="40" s="1"/>
  <c r="AB15" i="40"/>
  <c r="AA15" i="40"/>
  <c r="Z15" i="40"/>
  <c r="AC15" i="40" s="1"/>
  <c r="U15" i="40"/>
  <c r="T15" i="40"/>
  <c r="S15" i="40"/>
  <c r="R15" i="40"/>
  <c r="Q15" i="40"/>
  <c r="P15" i="40"/>
  <c r="O15" i="40"/>
  <c r="X15" i="40" s="1"/>
  <c r="N15" i="40"/>
  <c r="W15" i="40" s="1"/>
  <c r="M15" i="40"/>
  <c r="V15" i="40" s="1"/>
  <c r="Y15" i="40" s="1"/>
  <c r="L15" i="40" s="1"/>
  <c r="K15" i="40"/>
  <c r="G15" i="40"/>
  <c r="AB14" i="40"/>
  <c r="AA14" i="40"/>
  <c r="Z14" i="40"/>
  <c r="AC14" i="40" s="1"/>
  <c r="U14" i="40"/>
  <c r="T14" i="40"/>
  <c r="S14" i="40"/>
  <c r="R14" i="40"/>
  <c r="X14" i="40" s="1"/>
  <c r="Q14" i="40"/>
  <c r="P14" i="40"/>
  <c r="O14" i="40"/>
  <c r="N14" i="40"/>
  <c r="W14" i="40" s="1"/>
  <c r="M14" i="40"/>
  <c r="V14" i="40" s="1"/>
  <c r="Y14" i="40" s="1"/>
  <c r="L14" i="40" s="1"/>
  <c r="K14" i="40"/>
  <c r="G14" i="40"/>
  <c r="AC13" i="40"/>
  <c r="AB13" i="40"/>
  <c r="AA13" i="40"/>
  <c r="Z13" i="40"/>
  <c r="W13" i="40"/>
  <c r="U13" i="40"/>
  <c r="T13" i="40"/>
  <c r="S13" i="40"/>
  <c r="R13" i="40"/>
  <c r="Q13" i="40"/>
  <c r="P13" i="40"/>
  <c r="O13" i="40"/>
  <c r="X13" i="40" s="1"/>
  <c r="N13" i="40"/>
  <c r="M13" i="40"/>
  <c r="V13" i="40" s="1"/>
  <c r="Y13" i="40" s="1"/>
  <c r="L13" i="40" s="1"/>
  <c r="K13" i="40"/>
  <c r="G13" i="40"/>
  <c r="AB12" i="40"/>
  <c r="AA12" i="40"/>
  <c r="Z12" i="40"/>
  <c r="AC12" i="40" s="1"/>
  <c r="U12" i="40"/>
  <c r="T12" i="40"/>
  <c r="S12" i="40"/>
  <c r="R12" i="40"/>
  <c r="Q12" i="40"/>
  <c r="P12" i="40"/>
  <c r="V12" i="40" s="1"/>
  <c r="O12" i="40"/>
  <c r="X12" i="40" s="1"/>
  <c r="N12" i="40"/>
  <c r="W12" i="40" s="1"/>
  <c r="M12" i="40"/>
  <c r="K12" i="40"/>
  <c r="H12" i="40" s="1"/>
  <c r="G12" i="40"/>
  <c r="AB11" i="40"/>
  <c r="AA11" i="40"/>
  <c r="Z11" i="40"/>
  <c r="AC11" i="40" s="1"/>
  <c r="U11" i="40"/>
  <c r="T11" i="40"/>
  <c r="S11" i="40"/>
  <c r="R11" i="40"/>
  <c r="Q11" i="40"/>
  <c r="P11" i="40"/>
  <c r="V11" i="40" s="1"/>
  <c r="O11" i="40"/>
  <c r="X11" i="40" s="1"/>
  <c r="N11" i="40"/>
  <c r="W11" i="40" s="1"/>
  <c r="M11" i="40"/>
  <c r="K11" i="40"/>
  <c r="H11" i="40"/>
  <c r="J11" i="40" s="1"/>
  <c r="I11" i="40" s="1"/>
  <c r="G11" i="40"/>
  <c r="AB10" i="40"/>
  <c r="AA10" i="40"/>
  <c r="Z10" i="40"/>
  <c r="AC10" i="40" s="1"/>
  <c r="U10" i="40"/>
  <c r="T10" i="40"/>
  <c r="S10" i="40"/>
  <c r="R10" i="40"/>
  <c r="Q10" i="40"/>
  <c r="P10" i="40"/>
  <c r="O10" i="40"/>
  <c r="X10" i="40" s="1"/>
  <c r="N10" i="40"/>
  <c r="W10" i="40" s="1"/>
  <c r="M10" i="40"/>
  <c r="V10" i="40" s="1"/>
  <c r="K10" i="40"/>
  <c r="H10" i="40"/>
  <c r="J10" i="40" s="1"/>
  <c r="G10" i="40"/>
  <c r="I10" i="40" s="1"/>
  <c r="AB9" i="40"/>
  <c r="AA9" i="40"/>
  <c r="Z9" i="40"/>
  <c r="AC9" i="40" s="1"/>
  <c r="U9" i="40"/>
  <c r="T9" i="40"/>
  <c r="S9" i="40"/>
  <c r="R9" i="40"/>
  <c r="Q9" i="40"/>
  <c r="P9" i="40"/>
  <c r="O9" i="40"/>
  <c r="X9" i="40" s="1"/>
  <c r="N9" i="40"/>
  <c r="W9" i="40" s="1"/>
  <c r="M9" i="40"/>
  <c r="V9" i="40" s="1"/>
  <c r="K9" i="40"/>
  <c r="G9" i="40"/>
  <c r="AB8" i="40"/>
  <c r="AA8" i="40"/>
  <c r="Z8" i="40"/>
  <c r="AC8" i="40" s="1"/>
  <c r="U8" i="40"/>
  <c r="T8" i="40"/>
  <c r="S8" i="40"/>
  <c r="R8" i="40"/>
  <c r="X8" i="40" s="1"/>
  <c r="Q8" i="40"/>
  <c r="P8" i="40"/>
  <c r="V8" i="40" s="1"/>
  <c r="O8" i="40"/>
  <c r="N8" i="40"/>
  <c r="W8" i="40" s="1"/>
  <c r="M8" i="40"/>
  <c r="K8" i="40"/>
  <c r="G8" i="40"/>
  <c r="H8" i="40" s="1"/>
  <c r="AC7" i="40"/>
  <c r="AB7" i="40"/>
  <c r="AA7" i="40"/>
  <c r="Z7" i="40"/>
  <c r="W7" i="40"/>
  <c r="U7" i="40"/>
  <c r="T7" i="40"/>
  <c r="S7" i="40"/>
  <c r="R7" i="40"/>
  <c r="Q7" i="40"/>
  <c r="P7" i="40"/>
  <c r="O7" i="40"/>
  <c r="X7" i="40" s="1"/>
  <c r="N7" i="40"/>
  <c r="M7" i="40"/>
  <c r="V7" i="40" s="1"/>
  <c r="K7" i="40"/>
  <c r="G7" i="40"/>
  <c r="AB30" i="36"/>
  <c r="AA30" i="36"/>
  <c r="Z30" i="36"/>
  <c r="AC30" i="36" s="1"/>
  <c r="U30" i="36"/>
  <c r="T30" i="36"/>
  <c r="S30" i="36"/>
  <c r="R30" i="36"/>
  <c r="X30" i="36" s="1"/>
  <c r="Q30" i="36"/>
  <c r="P30" i="36"/>
  <c r="O30" i="36"/>
  <c r="N30" i="36"/>
  <c r="W30" i="36" s="1"/>
  <c r="M30" i="36"/>
  <c r="V30" i="36" s="1"/>
  <c r="Y30" i="36" s="1"/>
  <c r="L30" i="36" s="1"/>
  <c r="K30" i="36"/>
  <c r="G30" i="36"/>
  <c r="AC29" i="36"/>
  <c r="AB29" i="36"/>
  <c r="AA29" i="36"/>
  <c r="Z29" i="36"/>
  <c r="U29" i="36"/>
  <c r="T29" i="36"/>
  <c r="S29" i="36"/>
  <c r="R29" i="36"/>
  <c r="X29" i="36" s="1"/>
  <c r="Q29" i="36"/>
  <c r="W29" i="36" s="1"/>
  <c r="P29" i="36"/>
  <c r="O29" i="36"/>
  <c r="N29" i="36"/>
  <c r="M29" i="36"/>
  <c r="V29" i="36" s="1"/>
  <c r="Y29" i="36" s="1"/>
  <c r="L29" i="36" s="1"/>
  <c r="K29" i="36"/>
  <c r="G29" i="36"/>
  <c r="AB28" i="36"/>
  <c r="AC28" i="36" s="1"/>
  <c r="AA28" i="36"/>
  <c r="Z28" i="36"/>
  <c r="U28" i="36"/>
  <c r="T28" i="36"/>
  <c r="S28" i="36"/>
  <c r="R28" i="36"/>
  <c r="X28" i="36" s="1"/>
  <c r="Q28" i="36"/>
  <c r="W28" i="36" s="1"/>
  <c r="P28" i="36"/>
  <c r="V28" i="36" s="1"/>
  <c r="O28" i="36"/>
  <c r="N28" i="36"/>
  <c r="M28" i="36"/>
  <c r="K28" i="36"/>
  <c r="G28" i="36"/>
  <c r="AB27" i="36"/>
  <c r="AA27" i="36"/>
  <c r="AC27" i="36" s="1"/>
  <c r="Z27" i="36"/>
  <c r="U27" i="36"/>
  <c r="T27" i="36"/>
  <c r="S27" i="36"/>
  <c r="R27" i="36"/>
  <c r="Q27" i="36"/>
  <c r="P27" i="36"/>
  <c r="V27" i="36" s="1"/>
  <c r="O27" i="36"/>
  <c r="X27" i="36" s="1"/>
  <c r="N27" i="36"/>
  <c r="W27" i="36" s="1"/>
  <c r="M27" i="36"/>
  <c r="K27" i="36"/>
  <c r="G27" i="36"/>
  <c r="H27" i="36" s="1"/>
  <c r="AB26" i="36"/>
  <c r="AA26" i="36"/>
  <c r="Z26" i="36"/>
  <c r="AC26" i="36" s="1"/>
  <c r="U26" i="36"/>
  <c r="T26" i="36"/>
  <c r="S26" i="36"/>
  <c r="R26" i="36"/>
  <c r="Q26" i="36"/>
  <c r="P26" i="36"/>
  <c r="V26" i="36" s="1"/>
  <c r="Y26" i="36" s="1"/>
  <c r="L26" i="36" s="1"/>
  <c r="O26" i="36"/>
  <c r="X26" i="36" s="1"/>
  <c r="N26" i="36"/>
  <c r="W26" i="36" s="1"/>
  <c r="M26" i="36"/>
  <c r="K26" i="36"/>
  <c r="H26" i="36"/>
  <c r="J26" i="36" s="1"/>
  <c r="G26" i="36"/>
  <c r="AB25" i="36"/>
  <c r="AA25" i="36"/>
  <c r="Z25" i="36"/>
  <c r="AC25" i="36" s="1"/>
  <c r="U25" i="36"/>
  <c r="T25" i="36"/>
  <c r="S25" i="36"/>
  <c r="R25" i="36"/>
  <c r="Q25" i="36"/>
  <c r="P25" i="36"/>
  <c r="O25" i="36"/>
  <c r="X25" i="36" s="1"/>
  <c r="N25" i="36"/>
  <c r="W25" i="36" s="1"/>
  <c r="M25" i="36"/>
  <c r="V25" i="36" s="1"/>
  <c r="Y25" i="36" s="1"/>
  <c r="L25" i="36" s="1"/>
  <c r="K25" i="36"/>
  <c r="G25" i="36"/>
  <c r="AB24" i="36"/>
  <c r="AA24" i="36"/>
  <c r="Z24" i="36"/>
  <c r="AC24" i="36" s="1"/>
  <c r="U24" i="36"/>
  <c r="T24" i="36"/>
  <c r="S24" i="36"/>
  <c r="R24" i="36"/>
  <c r="X24" i="36" s="1"/>
  <c r="Q24" i="36"/>
  <c r="P24" i="36"/>
  <c r="O24" i="36"/>
  <c r="N24" i="36"/>
  <c r="W24" i="36" s="1"/>
  <c r="M24" i="36"/>
  <c r="V24" i="36" s="1"/>
  <c r="K24" i="36"/>
  <c r="G24" i="36"/>
  <c r="AC23" i="36"/>
  <c r="AB23" i="36"/>
  <c r="AA23" i="36"/>
  <c r="Z23" i="36"/>
  <c r="U23" i="36"/>
  <c r="T23" i="36"/>
  <c r="S23" i="36"/>
  <c r="R23" i="36"/>
  <c r="Q23" i="36"/>
  <c r="W23" i="36" s="1"/>
  <c r="P23" i="36"/>
  <c r="O23" i="36"/>
  <c r="X23" i="36" s="1"/>
  <c r="N23" i="36"/>
  <c r="M23" i="36"/>
  <c r="V23" i="36" s="1"/>
  <c r="K23" i="36"/>
  <c r="G23" i="36"/>
  <c r="AB22" i="36"/>
  <c r="AA22" i="36"/>
  <c r="Z22" i="36"/>
  <c r="AC22" i="36" s="1"/>
  <c r="V22" i="36"/>
  <c r="U22" i="36"/>
  <c r="T22" i="36"/>
  <c r="S22" i="36"/>
  <c r="R22" i="36"/>
  <c r="Q22" i="36"/>
  <c r="P22" i="36"/>
  <c r="O22" i="36"/>
  <c r="X22" i="36" s="1"/>
  <c r="N22" i="36"/>
  <c r="W22" i="36" s="1"/>
  <c r="M22" i="36"/>
  <c r="K22" i="36"/>
  <c r="G22" i="36"/>
  <c r="AB21" i="36"/>
  <c r="AA21" i="36"/>
  <c r="Z21" i="36"/>
  <c r="AC21" i="36" s="1"/>
  <c r="U21" i="36"/>
  <c r="T21" i="36"/>
  <c r="S21" i="36"/>
  <c r="R21" i="36"/>
  <c r="Q21" i="36"/>
  <c r="P21" i="36"/>
  <c r="O21" i="36"/>
  <c r="X21" i="36" s="1"/>
  <c r="N21" i="36"/>
  <c r="W21" i="36" s="1"/>
  <c r="M21" i="36"/>
  <c r="V21" i="36" s="1"/>
  <c r="K21" i="36"/>
  <c r="G21" i="36"/>
  <c r="H21" i="36" s="1"/>
  <c r="AB20" i="36"/>
  <c r="AA20" i="36"/>
  <c r="Z20" i="36"/>
  <c r="AC20" i="36" s="1"/>
  <c r="U20" i="36"/>
  <c r="T20" i="36"/>
  <c r="S20" i="36"/>
  <c r="R20" i="36"/>
  <c r="Q20" i="36"/>
  <c r="P20" i="36"/>
  <c r="V20" i="36" s="1"/>
  <c r="Y20" i="36" s="1"/>
  <c r="L20" i="36" s="1"/>
  <c r="O20" i="36"/>
  <c r="X20" i="36" s="1"/>
  <c r="N20" i="36"/>
  <c r="W20" i="36" s="1"/>
  <c r="M20" i="36"/>
  <c r="K20" i="36"/>
  <c r="H20" i="36"/>
  <c r="J20" i="36" s="1"/>
  <c r="G20" i="36"/>
  <c r="I20" i="36" s="1"/>
  <c r="AB19" i="36"/>
  <c r="AA19" i="36"/>
  <c r="Z19" i="36"/>
  <c r="AC19" i="36" s="1"/>
  <c r="U19" i="36"/>
  <c r="T19" i="36"/>
  <c r="S19" i="36"/>
  <c r="R19" i="36"/>
  <c r="Q19" i="36"/>
  <c r="P19" i="36"/>
  <c r="O19" i="36"/>
  <c r="X19" i="36" s="1"/>
  <c r="N19" i="36"/>
  <c r="W19" i="36" s="1"/>
  <c r="M19" i="36"/>
  <c r="V19" i="36" s="1"/>
  <c r="Y19" i="36" s="1"/>
  <c r="L19" i="36" s="1"/>
  <c r="K19" i="36"/>
  <c r="G19" i="36"/>
  <c r="AB18" i="36"/>
  <c r="AA18" i="36"/>
  <c r="Z18" i="36"/>
  <c r="AC18" i="36" s="1"/>
  <c r="X18" i="36"/>
  <c r="U18" i="36"/>
  <c r="T18" i="36"/>
  <c r="S18" i="36"/>
  <c r="R18" i="36"/>
  <c r="Q18" i="36"/>
  <c r="P18" i="36"/>
  <c r="V18" i="36" s="1"/>
  <c r="Y18" i="36" s="1"/>
  <c r="L18" i="36" s="1"/>
  <c r="O18" i="36"/>
  <c r="N18" i="36"/>
  <c r="W18" i="36" s="1"/>
  <c r="M18" i="36"/>
  <c r="K18" i="36"/>
  <c r="H18" i="36" s="1"/>
  <c r="G18" i="36"/>
  <c r="AC17" i="36"/>
  <c r="AB17" i="36"/>
  <c r="AA17" i="36"/>
  <c r="Z17" i="36"/>
  <c r="U17" i="36"/>
  <c r="T17" i="36"/>
  <c r="S17" i="36"/>
  <c r="R17" i="36"/>
  <c r="Q17" i="36"/>
  <c r="W17" i="36" s="1"/>
  <c r="P17" i="36"/>
  <c r="O17" i="36"/>
  <c r="X17" i="36" s="1"/>
  <c r="N17" i="36"/>
  <c r="M17" i="36"/>
  <c r="V17" i="36" s="1"/>
  <c r="Y17" i="36" s="1"/>
  <c r="L17" i="36" s="1"/>
  <c r="K17" i="36"/>
  <c r="G17" i="36"/>
  <c r="AB16" i="36"/>
  <c r="AA16" i="36"/>
  <c r="Z16" i="36"/>
  <c r="AC16" i="36" s="1"/>
  <c r="V16" i="36"/>
  <c r="Y16" i="36" s="1"/>
  <c r="L16" i="36" s="1"/>
  <c r="U16" i="36"/>
  <c r="T16" i="36"/>
  <c r="S16" i="36"/>
  <c r="R16" i="36"/>
  <c r="Q16" i="36"/>
  <c r="P16" i="36"/>
  <c r="O16" i="36"/>
  <c r="X16" i="36" s="1"/>
  <c r="N16" i="36"/>
  <c r="W16" i="36" s="1"/>
  <c r="M16" i="36"/>
  <c r="K16" i="36"/>
  <c r="G16" i="36"/>
  <c r="AB15" i="36"/>
  <c r="AA15" i="36"/>
  <c r="Z15" i="36"/>
  <c r="AC15" i="36" s="1"/>
  <c r="U15" i="36"/>
  <c r="T15" i="36"/>
  <c r="S15" i="36"/>
  <c r="R15" i="36"/>
  <c r="Q15" i="36"/>
  <c r="P15" i="36"/>
  <c r="V15" i="36" s="1"/>
  <c r="O15" i="36"/>
  <c r="X15" i="36" s="1"/>
  <c r="N15" i="36"/>
  <c r="W15" i="36" s="1"/>
  <c r="M15" i="36"/>
  <c r="K15" i="36"/>
  <c r="G15" i="36"/>
  <c r="H15" i="36" s="1"/>
  <c r="AB14" i="36"/>
  <c r="AA14" i="36"/>
  <c r="Z14" i="36"/>
  <c r="AC14" i="36" s="1"/>
  <c r="U14" i="36"/>
  <c r="T14" i="36"/>
  <c r="S14" i="36"/>
  <c r="R14" i="36"/>
  <c r="Q14" i="36"/>
  <c r="P14" i="36"/>
  <c r="V14" i="36" s="1"/>
  <c r="O14" i="36"/>
  <c r="X14" i="36" s="1"/>
  <c r="N14" i="36"/>
  <c r="W14" i="36" s="1"/>
  <c r="M14" i="36"/>
  <c r="K14" i="36"/>
  <c r="H14" i="36"/>
  <c r="J14" i="36" s="1"/>
  <c r="G14" i="36"/>
  <c r="AB13" i="36"/>
  <c r="AA13" i="36"/>
  <c r="Z13" i="36"/>
  <c r="AC13" i="36" s="1"/>
  <c r="U13" i="36"/>
  <c r="T13" i="36"/>
  <c r="S13" i="36"/>
  <c r="R13" i="36"/>
  <c r="Q13" i="36"/>
  <c r="P13" i="36"/>
  <c r="O13" i="36"/>
  <c r="X13" i="36" s="1"/>
  <c r="N13" i="36"/>
  <c r="W13" i="36" s="1"/>
  <c r="M13" i="36"/>
  <c r="V13" i="36" s="1"/>
  <c r="K13" i="36"/>
  <c r="G13" i="36"/>
  <c r="AB12" i="36"/>
  <c r="AA12" i="36"/>
  <c r="Z12" i="36"/>
  <c r="AC12" i="36" s="1"/>
  <c r="U12" i="36"/>
  <c r="T12" i="36"/>
  <c r="S12" i="36"/>
  <c r="R12" i="36"/>
  <c r="X12" i="36" s="1"/>
  <c r="Q12" i="36"/>
  <c r="P12" i="36"/>
  <c r="O12" i="36"/>
  <c r="N12" i="36"/>
  <c r="W12" i="36" s="1"/>
  <c r="M12" i="36"/>
  <c r="V12" i="36" s="1"/>
  <c r="Y12" i="36" s="1"/>
  <c r="L12" i="36" s="1"/>
  <c r="K12" i="36"/>
  <c r="G12" i="36"/>
  <c r="AC11" i="36"/>
  <c r="AB11" i="36"/>
  <c r="AA11" i="36"/>
  <c r="Z11" i="36"/>
  <c r="U11" i="36"/>
  <c r="T11" i="36"/>
  <c r="S11" i="36"/>
  <c r="R11" i="36"/>
  <c r="Q11" i="36"/>
  <c r="W11" i="36" s="1"/>
  <c r="P11" i="36"/>
  <c r="V11" i="36" s="1"/>
  <c r="Y11" i="36" s="1"/>
  <c r="L11" i="36" s="1"/>
  <c r="O11" i="36"/>
  <c r="X11" i="36" s="1"/>
  <c r="N11" i="36"/>
  <c r="M11" i="36"/>
  <c r="K11" i="36"/>
  <c r="G11" i="36"/>
  <c r="AB10" i="36"/>
  <c r="AA10" i="36"/>
  <c r="Z10" i="36"/>
  <c r="AC10" i="36" s="1"/>
  <c r="U10" i="36"/>
  <c r="T10" i="36"/>
  <c r="S10" i="36"/>
  <c r="R10" i="36"/>
  <c r="Q10" i="36"/>
  <c r="P10" i="36"/>
  <c r="V10" i="36" s="1"/>
  <c r="O10" i="36"/>
  <c r="X10" i="36" s="1"/>
  <c r="N10" i="36"/>
  <c r="W10" i="36" s="1"/>
  <c r="M10" i="36"/>
  <c r="K10" i="36"/>
  <c r="G10" i="36"/>
  <c r="AB9" i="36"/>
  <c r="AA9" i="36"/>
  <c r="Z9" i="36"/>
  <c r="AC9" i="36" s="1"/>
  <c r="U9" i="36"/>
  <c r="T9" i="36"/>
  <c r="S9" i="36"/>
  <c r="R9" i="36"/>
  <c r="Q9" i="36"/>
  <c r="P9" i="36"/>
  <c r="O9" i="36"/>
  <c r="X9" i="36" s="1"/>
  <c r="N9" i="36"/>
  <c r="W9" i="36" s="1"/>
  <c r="M9" i="36"/>
  <c r="V9" i="36" s="1"/>
  <c r="K9" i="36"/>
  <c r="G9" i="36"/>
  <c r="H9" i="36" s="1"/>
  <c r="AB8" i="36"/>
  <c r="AA8" i="36"/>
  <c r="Z8" i="36"/>
  <c r="AC8" i="36" s="1"/>
  <c r="U8" i="36"/>
  <c r="T8" i="36"/>
  <c r="S8" i="36"/>
  <c r="R8" i="36"/>
  <c r="Q8" i="36"/>
  <c r="P8" i="36"/>
  <c r="O8" i="36"/>
  <c r="X8" i="36" s="1"/>
  <c r="N8" i="36"/>
  <c r="W8" i="36" s="1"/>
  <c r="M8" i="36"/>
  <c r="V8" i="36" s="1"/>
  <c r="Y8" i="36" s="1"/>
  <c r="L8" i="36" s="1"/>
  <c r="K8" i="36"/>
  <c r="H8" i="36"/>
  <c r="J8" i="36" s="1"/>
  <c r="G8" i="36"/>
  <c r="I8" i="36" s="1"/>
  <c r="AB7" i="36"/>
  <c r="AA7" i="36"/>
  <c r="Z7" i="36"/>
  <c r="AC7" i="36" s="1"/>
  <c r="U7" i="36"/>
  <c r="T7" i="36"/>
  <c r="S7" i="36"/>
  <c r="R7" i="36"/>
  <c r="Q7" i="36"/>
  <c r="P7" i="36"/>
  <c r="O7" i="36"/>
  <c r="X7" i="36" s="1"/>
  <c r="N7" i="36"/>
  <c r="W7" i="36" s="1"/>
  <c r="M7" i="36"/>
  <c r="V7" i="36" s="1"/>
  <c r="Y7" i="36" s="1"/>
  <c r="L7" i="36" s="1"/>
  <c r="K7" i="36"/>
  <c r="G7" i="36"/>
  <c r="AB69" i="35"/>
  <c r="AA69" i="35"/>
  <c r="Z69" i="35"/>
  <c r="AC69" i="35" s="1"/>
  <c r="X69" i="35"/>
  <c r="U69" i="35"/>
  <c r="T69" i="35"/>
  <c r="S69" i="35"/>
  <c r="R69" i="35"/>
  <c r="Q69" i="35"/>
  <c r="P69" i="35"/>
  <c r="O69" i="35"/>
  <c r="N69" i="35"/>
  <c r="W69" i="35" s="1"/>
  <c r="M69" i="35"/>
  <c r="V69" i="35" s="1"/>
  <c r="K69" i="35"/>
  <c r="G69" i="35"/>
  <c r="AC68" i="35"/>
  <c r="AB68" i="35"/>
  <c r="AA68" i="35"/>
  <c r="Z68" i="35"/>
  <c r="W68" i="35"/>
  <c r="U68" i="35"/>
  <c r="T68" i="35"/>
  <c r="S68" i="35"/>
  <c r="R68" i="35"/>
  <c r="X68" i="35" s="1"/>
  <c r="Q68" i="35"/>
  <c r="P68" i="35"/>
  <c r="O68" i="35"/>
  <c r="N68" i="35"/>
  <c r="M68" i="35"/>
  <c r="V68" i="35" s="1"/>
  <c r="Y68" i="35" s="1"/>
  <c r="L68" i="35" s="1"/>
  <c r="K68" i="35"/>
  <c r="G68" i="35"/>
  <c r="AB67" i="35"/>
  <c r="AC67" i="35" s="1"/>
  <c r="AA67" i="35"/>
  <c r="Z67" i="35"/>
  <c r="U67" i="35"/>
  <c r="T67" i="35"/>
  <c r="S67" i="35"/>
  <c r="R67" i="35"/>
  <c r="X67" i="35" s="1"/>
  <c r="Q67" i="35"/>
  <c r="W67" i="35" s="1"/>
  <c r="P67" i="35"/>
  <c r="V67" i="35" s="1"/>
  <c r="Y67" i="35" s="1"/>
  <c r="L67" i="35" s="1"/>
  <c r="O67" i="35"/>
  <c r="N67" i="35"/>
  <c r="M67" i="35"/>
  <c r="K67" i="35"/>
  <c r="G67" i="35"/>
  <c r="AB66" i="35"/>
  <c r="AA66" i="35"/>
  <c r="AC66" i="35" s="1"/>
  <c r="Z66" i="35"/>
  <c r="U66" i="35"/>
  <c r="T66" i="35"/>
  <c r="S66" i="35"/>
  <c r="R66" i="35"/>
  <c r="Q66" i="35"/>
  <c r="W66" i="35" s="1"/>
  <c r="P66" i="35"/>
  <c r="V66" i="35" s="1"/>
  <c r="O66" i="35"/>
  <c r="X66" i="35" s="1"/>
  <c r="N66" i="35"/>
  <c r="M66" i="35"/>
  <c r="K66" i="35"/>
  <c r="G66" i="35"/>
  <c r="H66" i="35" s="1"/>
  <c r="J66" i="35" s="1"/>
  <c r="AB65" i="35"/>
  <c r="AA65" i="35"/>
  <c r="Z65" i="35"/>
  <c r="AC65" i="35" s="1"/>
  <c r="U65" i="35"/>
  <c r="T65" i="35"/>
  <c r="S65" i="35"/>
  <c r="R65" i="35"/>
  <c r="Q65" i="35"/>
  <c r="P65" i="35"/>
  <c r="V65" i="35" s="1"/>
  <c r="Y65" i="35" s="1"/>
  <c r="L65" i="35" s="1"/>
  <c r="O65" i="35"/>
  <c r="X65" i="35" s="1"/>
  <c r="N65" i="35"/>
  <c r="W65" i="35" s="1"/>
  <c r="M65" i="35"/>
  <c r="K65" i="35"/>
  <c r="H65" i="35"/>
  <c r="G65" i="35"/>
  <c r="AB64" i="35"/>
  <c r="AA64" i="35"/>
  <c r="Z64" i="35"/>
  <c r="AC64" i="35" s="1"/>
  <c r="U64" i="35"/>
  <c r="T64" i="35"/>
  <c r="S64" i="35"/>
  <c r="R64" i="35"/>
  <c r="Q64" i="35"/>
  <c r="P64" i="35"/>
  <c r="O64" i="35"/>
  <c r="X64" i="35" s="1"/>
  <c r="N64" i="35"/>
  <c r="W64" i="35" s="1"/>
  <c r="Y64" i="35" s="1"/>
  <c r="L64" i="35" s="1"/>
  <c r="M64" i="35"/>
  <c r="V64" i="35" s="1"/>
  <c r="K64" i="35"/>
  <c r="G64" i="35"/>
  <c r="AB63" i="35"/>
  <c r="AA63" i="35"/>
  <c r="Z63" i="35"/>
  <c r="AC63" i="35" s="1"/>
  <c r="X63" i="35"/>
  <c r="U63" i="35"/>
  <c r="T63" i="35"/>
  <c r="S63" i="35"/>
  <c r="R63" i="35"/>
  <c r="Q63" i="35"/>
  <c r="P63" i="35"/>
  <c r="O63" i="35"/>
  <c r="N63" i="35"/>
  <c r="W63" i="35" s="1"/>
  <c r="M63" i="35"/>
  <c r="V63" i="35" s="1"/>
  <c r="K63" i="35"/>
  <c r="G63" i="35"/>
  <c r="AC62" i="35"/>
  <c r="AB62" i="35"/>
  <c r="AA62" i="35"/>
  <c r="Z62" i="35"/>
  <c r="W62" i="35"/>
  <c r="U62" i="35"/>
  <c r="T62" i="35"/>
  <c r="S62" i="35"/>
  <c r="R62" i="35"/>
  <c r="Q62" i="35"/>
  <c r="P62" i="35"/>
  <c r="O62" i="35"/>
  <c r="X62" i="35" s="1"/>
  <c r="N62" i="35"/>
  <c r="M62" i="35"/>
  <c r="V62" i="35" s="1"/>
  <c r="K62" i="35"/>
  <c r="G62" i="35"/>
  <c r="AB61" i="35"/>
  <c r="AA61" i="35"/>
  <c r="Z61" i="35"/>
  <c r="U61" i="35"/>
  <c r="T61" i="35"/>
  <c r="S61" i="35"/>
  <c r="R61" i="35"/>
  <c r="Q61" i="35"/>
  <c r="P61" i="35"/>
  <c r="V61" i="35" s="1"/>
  <c r="Y61" i="35" s="1"/>
  <c r="L61" i="35" s="1"/>
  <c r="O61" i="35"/>
  <c r="X61" i="35" s="1"/>
  <c r="N61" i="35"/>
  <c r="W61" i="35" s="1"/>
  <c r="M61" i="35"/>
  <c r="K61" i="35"/>
  <c r="G61" i="35"/>
  <c r="H61" i="35" s="1"/>
  <c r="AB60" i="35"/>
  <c r="AA60" i="35"/>
  <c r="Z60" i="35"/>
  <c r="AC60" i="35" s="1"/>
  <c r="U60" i="35"/>
  <c r="T60" i="35"/>
  <c r="S60" i="35"/>
  <c r="R60" i="35"/>
  <c r="Q60" i="35"/>
  <c r="P60" i="35"/>
  <c r="V60" i="35" s="1"/>
  <c r="Y60" i="35" s="1"/>
  <c r="L60" i="35" s="1"/>
  <c r="O60" i="35"/>
  <c r="X60" i="35" s="1"/>
  <c r="N60" i="35"/>
  <c r="W60" i="35" s="1"/>
  <c r="M60" i="35"/>
  <c r="K60" i="35"/>
  <c r="H60" i="35" s="1"/>
  <c r="J60" i="35" s="1"/>
  <c r="G60" i="35"/>
  <c r="AB59" i="35"/>
  <c r="AA59" i="35"/>
  <c r="Z59" i="35"/>
  <c r="AC59" i="35" s="1"/>
  <c r="U59" i="35"/>
  <c r="T59" i="35"/>
  <c r="S59" i="35"/>
  <c r="R59" i="35"/>
  <c r="Q59" i="35"/>
  <c r="P59" i="35"/>
  <c r="O59" i="35"/>
  <c r="X59" i="35" s="1"/>
  <c r="N59" i="35"/>
  <c r="W59" i="35" s="1"/>
  <c r="M59" i="35"/>
  <c r="V59" i="35" s="1"/>
  <c r="Y59" i="35" s="1"/>
  <c r="L59" i="35" s="1"/>
  <c r="K59" i="35"/>
  <c r="H59" i="35"/>
  <c r="J59" i="35" s="1"/>
  <c r="G59" i="35"/>
  <c r="I59" i="35" s="1"/>
  <c r="AB58" i="35"/>
  <c r="AA58" i="35"/>
  <c r="Z58" i="35"/>
  <c r="AC58" i="35" s="1"/>
  <c r="U58" i="35"/>
  <c r="T58" i="35"/>
  <c r="S58" i="35"/>
  <c r="R58" i="35"/>
  <c r="Q58" i="35"/>
  <c r="P58" i="35"/>
  <c r="O58" i="35"/>
  <c r="X58" i="35" s="1"/>
  <c r="N58" i="35"/>
  <c r="W58" i="35" s="1"/>
  <c r="M58" i="35"/>
  <c r="V58" i="35" s="1"/>
  <c r="Y58" i="35" s="1"/>
  <c r="L58" i="35" s="1"/>
  <c r="K58" i="35"/>
  <c r="G58" i="35"/>
  <c r="AB57" i="35"/>
  <c r="AA57" i="35"/>
  <c r="Z57" i="35"/>
  <c r="AC57" i="35" s="1"/>
  <c r="X57" i="35"/>
  <c r="U57" i="35"/>
  <c r="T57" i="35"/>
  <c r="S57" i="35"/>
  <c r="R57" i="35"/>
  <c r="Q57" i="35"/>
  <c r="P57" i="35"/>
  <c r="O57" i="35"/>
  <c r="N57" i="35"/>
  <c r="W57" i="35" s="1"/>
  <c r="M57" i="35"/>
  <c r="V57" i="35" s="1"/>
  <c r="K57" i="35"/>
  <c r="G57" i="35"/>
  <c r="AC56" i="35"/>
  <c r="AB56" i="35"/>
  <c r="AA56" i="35"/>
  <c r="Z56" i="35"/>
  <c r="W56" i="35"/>
  <c r="U56" i="35"/>
  <c r="T56" i="35"/>
  <c r="S56" i="35"/>
  <c r="R56" i="35"/>
  <c r="Q56" i="35"/>
  <c r="P56" i="35"/>
  <c r="O56" i="35"/>
  <c r="X56" i="35" s="1"/>
  <c r="N56" i="35"/>
  <c r="M56" i="35"/>
  <c r="V56" i="35" s="1"/>
  <c r="Y56" i="35" s="1"/>
  <c r="L56" i="35" s="1"/>
  <c r="K56" i="35"/>
  <c r="G56" i="35"/>
  <c r="AB55" i="35"/>
  <c r="AA55" i="35"/>
  <c r="Z55" i="35"/>
  <c r="U55" i="35"/>
  <c r="T55" i="35"/>
  <c r="S55" i="35"/>
  <c r="R55" i="35"/>
  <c r="Q55" i="35"/>
  <c r="P55" i="35"/>
  <c r="V55" i="35" s="1"/>
  <c r="Y55" i="35" s="1"/>
  <c r="L55" i="35" s="1"/>
  <c r="O55" i="35"/>
  <c r="X55" i="35" s="1"/>
  <c r="N55" i="35"/>
  <c r="W55" i="35" s="1"/>
  <c r="M55" i="35"/>
  <c r="K55" i="35"/>
  <c r="H55" i="35" s="1"/>
  <c r="J55" i="35" s="1"/>
  <c r="G55" i="35"/>
  <c r="AB54" i="35"/>
  <c r="AA54" i="35"/>
  <c r="Z54" i="35"/>
  <c r="AC54" i="35" s="1"/>
  <c r="U54" i="35"/>
  <c r="T54" i="35"/>
  <c r="S54" i="35"/>
  <c r="R54" i="35"/>
  <c r="Q54" i="35"/>
  <c r="P54" i="35"/>
  <c r="V54" i="35" s="1"/>
  <c r="O54" i="35"/>
  <c r="X54" i="35" s="1"/>
  <c r="N54" i="35"/>
  <c r="W54" i="35" s="1"/>
  <c r="M54" i="35"/>
  <c r="K54" i="35"/>
  <c r="H54" i="35" s="1"/>
  <c r="J54" i="35" s="1"/>
  <c r="G54" i="35"/>
  <c r="AB53" i="35"/>
  <c r="AA53" i="35"/>
  <c r="Z53" i="35"/>
  <c r="AC53" i="35" s="1"/>
  <c r="U53" i="35"/>
  <c r="T53" i="35"/>
  <c r="S53" i="35"/>
  <c r="R53" i="35"/>
  <c r="Q53" i="35"/>
  <c r="P53" i="35"/>
  <c r="O53" i="35"/>
  <c r="X53" i="35" s="1"/>
  <c r="N53" i="35"/>
  <c r="W53" i="35" s="1"/>
  <c r="M53" i="35"/>
  <c r="V53" i="35" s="1"/>
  <c r="Y53" i="35" s="1"/>
  <c r="L53" i="35" s="1"/>
  <c r="K53" i="35"/>
  <c r="H53" i="35"/>
  <c r="J53" i="35" s="1"/>
  <c r="G53" i="35"/>
  <c r="I53" i="35" s="1"/>
  <c r="AB52" i="35"/>
  <c r="AA52" i="35"/>
  <c r="Z52" i="35"/>
  <c r="AC52" i="35" s="1"/>
  <c r="U52" i="35"/>
  <c r="T52" i="35"/>
  <c r="S52" i="35"/>
  <c r="R52" i="35"/>
  <c r="Q52" i="35"/>
  <c r="P52" i="35"/>
  <c r="O52" i="35"/>
  <c r="X52" i="35" s="1"/>
  <c r="N52" i="35"/>
  <c r="W52" i="35" s="1"/>
  <c r="Y52" i="35" s="1"/>
  <c r="L52" i="35" s="1"/>
  <c r="M52" i="35"/>
  <c r="V52" i="35" s="1"/>
  <c r="K52" i="35"/>
  <c r="G52" i="35"/>
  <c r="AB51" i="35"/>
  <c r="AA51" i="35"/>
  <c r="Z51" i="35"/>
  <c r="AC51" i="35" s="1"/>
  <c r="X51" i="35"/>
  <c r="U51" i="35"/>
  <c r="T51" i="35"/>
  <c r="S51" i="35"/>
  <c r="R51" i="35"/>
  <c r="Q51" i="35"/>
  <c r="P51" i="35"/>
  <c r="O51" i="35"/>
  <c r="N51" i="35"/>
  <c r="W51" i="35" s="1"/>
  <c r="M51" i="35"/>
  <c r="V51" i="35" s="1"/>
  <c r="K51" i="35"/>
  <c r="G51" i="35"/>
  <c r="AC50" i="35"/>
  <c r="AB50" i="35"/>
  <c r="AA50" i="35"/>
  <c r="Z50" i="35"/>
  <c r="W50" i="35"/>
  <c r="U50" i="35"/>
  <c r="T50" i="35"/>
  <c r="S50" i="35"/>
  <c r="R50" i="35"/>
  <c r="Q50" i="35"/>
  <c r="P50" i="35"/>
  <c r="V50" i="35" s="1"/>
  <c r="Y50" i="35" s="1"/>
  <c r="L50" i="35" s="1"/>
  <c r="O50" i="35"/>
  <c r="X50" i="35" s="1"/>
  <c r="N50" i="35"/>
  <c r="M50" i="35"/>
  <c r="K50" i="35"/>
  <c r="H50" i="35" s="1"/>
  <c r="J50" i="35" s="1"/>
  <c r="G50" i="35"/>
  <c r="AB49" i="35"/>
  <c r="AA49" i="35"/>
  <c r="Z49" i="35"/>
  <c r="U49" i="35"/>
  <c r="T49" i="35"/>
  <c r="S49" i="35"/>
  <c r="R49" i="35"/>
  <c r="Q49" i="35"/>
  <c r="P49" i="35"/>
  <c r="V49" i="35" s="1"/>
  <c r="Y49" i="35" s="1"/>
  <c r="L49" i="35" s="1"/>
  <c r="O49" i="35"/>
  <c r="X49" i="35" s="1"/>
  <c r="N49" i="35"/>
  <c r="W49" i="35" s="1"/>
  <c r="M49" i="35"/>
  <c r="K49" i="35"/>
  <c r="G49" i="35"/>
  <c r="AB48" i="35"/>
  <c r="AA48" i="35"/>
  <c r="Z48" i="35"/>
  <c r="AC48" i="35" s="1"/>
  <c r="U48" i="35"/>
  <c r="T48" i="35"/>
  <c r="S48" i="35"/>
  <c r="R48" i="35"/>
  <c r="Q48" i="35"/>
  <c r="P48" i="35"/>
  <c r="V48" i="35" s="1"/>
  <c r="Y48" i="35" s="1"/>
  <c r="L48" i="35" s="1"/>
  <c r="O48" i="35"/>
  <c r="X48" i="35" s="1"/>
  <c r="N48" i="35"/>
  <c r="W48" i="35" s="1"/>
  <c r="M48" i="35"/>
  <c r="K48" i="35"/>
  <c r="G48" i="35"/>
  <c r="H48" i="35" s="1"/>
  <c r="J48" i="35" s="1"/>
  <c r="AB47" i="35"/>
  <c r="AA47" i="35"/>
  <c r="Z47" i="35"/>
  <c r="AC47" i="35" s="1"/>
  <c r="U47" i="35"/>
  <c r="T47" i="35"/>
  <c r="S47" i="35"/>
  <c r="R47" i="35"/>
  <c r="Q47" i="35"/>
  <c r="P47" i="35"/>
  <c r="V47" i="35" s="1"/>
  <c r="Y47" i="35" s="1"/>
  <c r="L47" i="35" s="1"/>
  <c r="O47" i="35"/>
  <c r="X47" i="35" s="1"/>
  <c r="N47" i="35"/>
  <c r="W47" i="35" s="1"/>
  <c r="M47" i="35"/>
  <c r="K47" i="35"/>
  <c r="H47" i="35"/>
  <c r="G47" i="35"/>
  <c r="AB46" i="35"/>
  <c r="AA46" i="35"/>
  <c r="Z46" i="35"/>
  <c r="AC46" i="35" s="1"/>
  <c r="U46" i="35"/>
  <c r="T46" i="35"/>
  <c r="S46" i="35"/>
  <c r="R46" i="35"/>
  <c r="Q46" i="35"/>
  <c r="P46" i="35"/>
  <c r="O46" i="35"/>
  <c r="X46" i="35" s="1"/>
  <c r="N46" i="35"/>
  <c r="W46" i="35" s="1"/>
  <c r="M46" i="35"/>
  <c r="V46" i="35" s="1"/>
  <c r="Y46" i="35" s="1"/>
  <c r="L46" i="35" s="1"/>
  <c r="K46" i="35"/>
  <c r="G46" i="35"/>
  <c r="AB45" i="35"/>
  <c r="AA45" i="35"/>
  <c r="Z45" i="35"/>
  <c r="AC45" i="35" s="1"/>
  <c r="X45" i="35"/>
  <c r="U45" i="35"/>
  <c r="T45" i="35"/>
  <c r="S45" i="35"/>
  <c r="R45" i="35"/>
  <c r="Q45" i="35"/>
  <c r="P45" i="35"/>
  <c r="O45" i="35"/>
  <c r="N45" i="35"/>
  <c r="W45" i="35" s="1"/>
  <c r="M45" i="35"/>
  <c r="V45" i="35" s="1"/>
  <c r="K45" i="35"/>
  <c r="G45" i="35"/>
  <c r="AC44" i="35"/>
  <c r="AB44" i="35"/>
  <c r="AA44" i="35"/>
  <c r="Z44" i="35"/>
  <c r="W44" i="35"/>
  <c r="U44" i="35"/>
  <c r="T44" i="35"/>
  <c r="S44" i="35"/>
  <c r="R44" i="35"/>
  <c r="Q44" i="35"/>
  <c r="P44" i="35"/>
  <c r="O44" i="35"/>
  <c r="X44" i="35" s="1"/>
  <c r="N44" i="35"/>
  <c r="M44" i="35"/>
  <c r="V44" i="35" s="1"/>
  <c r="Y44" i="35" s="1"/>
  <c r="L44" i="35" s="1"/>
  <c r="K44" i="35"/>
  <c r="G44" i="35"/>
  <c r="AB43" i="35"/>
  <c r="AA43" i="35"/>
  <c r="Z43" i="35"/>
  <c r="U43" i="35"/>
  <c r="T43" i="35"/>
  <c r="S43" i="35"/>
  <c r="R43" i="35"/>
  <c r="Q43" i="35"/>
  <c r="P43" i="35"/>
  <c r="V43" i="35" s="1"/>
  <c r="Y43" i="35" s="1"/>
  <c r="L43" i="35" s="1"/>
  <c r="O43" i="35"/>
  <c r="X43" i="35" s="1"/>
  <c r="N43" i="35"/>
  <c r="W43" i="35" s="1"/>
  <c r="M43" i="35"/>
  <c r="K43" i="35"/>
  <c r="G43" i="35"/>
  <c r="AB42" i="35"/>
  <c r="AA42" i="35"/>
  <c r="Z42" i="35"/>
  <c r="AC42" i="35" s="1"/>
  <c r="U42" i="35"/>
  <c r="T42" i="35"/>
  <c r="S42" i="35"/>
  <c r="R42" i="35"/>
  <c r="Q42" i="35"/>
  <c r="P42" i="35"/>
  <c r="V42" i="35" s="1"/>
  <c r="Y42" i="35" s="1"/>
  <c r="L42" i="35" s="1"/>
  <c r="O42" i="35"/>
  <c r="X42" i="35" s="1"/>
  <c r="N42" i="35"/>
  <c r="W42" i="35" s="1"/>
  <c r="M42" i="35"/>
  <c r="K42" i="35"/>
  <c r="H42" i="35" s="1"/>
  <c r="J42" i="35" s="1"/>
  <c r="G42" i="35"/>
  <c r="AB41" i="35"/>
  <c r="AA41" i="35"/>
  <c r="Z41" i="35"/>
  <c r="AC41" i="35" s="1"/>
  <c r="U41" i="35"/>
  <c r="T41" i="35"/>
  <c r="S41" i="35"/>
  <c r="R41" i="35"/>
  <c r="Q41" i="35"/>
  <c r="P41" i="35"/>
  <c r="V41" i="35" s="1"/>
  <c r="Y41" i="35" s="1"/>
  <c r="L41" i="35" s="1"/>
  <c r="O41" i="35"/>
  <c r="X41" i="35" s="1"/>
  <c r="N41" i="35"/>
  <c r="W41" i="35" s="1"/>
  <c r="M41" i="35"/>
  <c r="K41" i="35"/>
  <c r="H41" i="35"/>
  <c r="J41" i="35" s="1"/>
  <c r="G41" i="35"/>
  <c r="I41" i="35" s="1"/>
  <c r="AB40" i="35"/>
  <c r="AA40" i="35"/>
  <c r="Z40" i="35"/>
  <c r="AC40" i="35" s="1"/>
  <c r="U40" i="35"/>
  <c r="T40" i="35"/>
  <c r="S40" i="35"/>
  <c r="R40" i="35"/>
  <c r="Q40" i="35"/>
  <c r="P40" i="35"/>
  <c r="O40" i="35"/>
  <c r="X40" i="35" s="1"/>
  <c r="N40" i="35"/>
  <c r="W40" i="35" s="1"/>
  <c r="Y40" i="35" s="1"/>
  <c r="L40" i="35" s="1"/>
  <c r="M40" i="35"/>
  <c r="V40" i="35" s="1"/>
  <c r="K40" i="35"/>
  <c r="G40" i="35"/>
  <c r="AB39" i="35"/>
  <c r="AA39" i="35"/>
  <c r="Z39" i="35"/>
  <c r="AC39" i="35" s="1"/>
  <c r="X39" i="35"/>
  <c r="U39" i="35"/>
  <c r="T39" i="35"/>
  <c r="S39" i="35"/>
  <c r="R39" i="35"/>
  <c r="Q39" i="35"/>
  <c r="P39" i="35"/>
  <c r="V39" i="35" s="1"/>
  <c r="O39" i="35"/>
  <c r="N39" i="35"/>
  <c r="W39" i="35" s="1"/>
  <c r="M39" i="35"/>
  <c r="K39" i="35"/>
  <c r="G39" i="35"/>
  <c r="AC38" i="35"/>
  <c r="AB38" i="35"/>
  <c r="AA38" i="35"/>
  <c r="Z38" i="35"/>
  <c r="W38" i="35"/>
  <c r="U38" i="35"/>
  <c r="T38" i="35"/>
  <c r="S38" i="35"/>
  <c r="R38" i="35"/>
  <c r="Q38" i="35"/>
  <c r="P38" i="35"/>
  <c r="O38" i="35"/>
  <c r="X38" i="35" s="1"/>
  <c r="N38" i="35"/>
  <c r="M38" i="35"/>
  <c r="V38" i="35" s="1"/>
  <c r="K38" i="35"/>
  <c r="H38" i="35" s="1"/>
  <c r="J38" i="35" s="1"/>
  <c r="G38" i="35"/>
  <c r="AB37" i="35"/>
  <c r="AA37" i="35"/>
  <c r="Z37" i="35"/>
  <c r="U37" i="35"/>
  <c r="T37" i="35"/>
  <c r="S37" i="35"/>
  <c r="R37" i="35"/>
  <c r="Q37" i="35"/>
  <c r="P37" i="35"/>
  <c r="V37" i="35" s="1"/>
  <c r="Y37" i="35" s="1"/>
  <c r="L37" i="35" s="1"/>
  <c r="O37" i="35"/>
  <c r="X37" i="35" s="1"/>
  <c r="N37" i="35"/>
  <c r="W37" i="35" s="1"/>
  <c r="M37" i="35"/>
  <c r="K37" i="35"/>
  <c r="G37" i="35"/>
  <c r="AB36" i="35"/>
  <c r="AA36" i="35"/>
  <c r="Z36" i="35"/>
  <c r="AC36" i="35" s="1"/>
  <c r="U36" i="35"/>
  <c r="T36" i="35"/>
  <c r="S36" i="35"/>
  <c r="R36" i="35"/>
  <c r="Q36" i="35"/>
  <c r="P36" i="35"/>
  <c r="V36" i="35" s="1"/>
  <c r="Y36" i="35" s="1"/>
  <c r="L36" i="35" s="1"/>
  <c r="O36" i="35"/>
  <c r="X36" i="35" s="1"/>
  <c r="N36" i="35"/>
  <c r="W36" i="35" s="1"/>
  <c r="M36" i="35"/>
  <c r="K36" i="35"/>
  <c r="H36" i="35"/>
  <c r="J36" i="35" s="1"/>
  <c r="I36" i="35" s="1"/>
  <c r="G36" i="35"/>
  <c r="AB35" i="35"/>
  <c r="AA35" i="35"/>
  <c r="Z35" i="35"/>
  <c r="AC35" i="35" s="1"/>
  <c r="U35" i="35"/>
  <c r="T35" i="35"/>
  <c r="S35" i="35"/>
  <c r="R35" i="35"/>
  <c r="Q35" i="35"/>
  <c r="P35" i="35"/>
  <c r="O35" i="35"/>
  <c r="X35" i="35" s="1"/>
  <c r="N35" i="35"/>
  <c r="W35" i="35" s="1"/>
  <c r="M35" i="35"/>
  <c r="V35" i="35" s="1"/>
  <c r="K35" i="35"/>
  <c r="H35" i="35"/>
  <c r="J35" i="35" s="1"/>
  <c r="G35" i="35"/>
  <c r="AB34" i="35"/>
  <c r="AA34" i="35"/>
  <c r="Z34" i="35"/>
  <c r="AC34" i="35" s="1"/>
  <c r="U34" i="35"/>
  <c r="T34" i="35"/>
  <c r="S34" i="35"/>
  <c r="R34" i="35"/>
  <c r="Q34" i="35"/>
  <c r="P34" i="35"/>
  <c r="O34" i="35"/>
  <c r="X34" i="35" s="1"/>
  <c r="N34" i="35"/>
  <c r="W34" i="35" s="1"/>
  <c r="M34" i="35"/>
  <c r="V34" i="35" s="1"/>
  <c r="Y34" i="35" s="1"/>
  <c r="L34" i="35" s="1"/>
  <c r="K34" i="35"/>
  <c r="G34" i="35"/>
  <c r="AB33" i="35"/>
  <c r="AA33" i="35"/>
  <c r="Z33" i="35"/>
  <c r="AC33" i="35" s="1"/>
  <c r="U33" i="35"/>
  <c r="T33" i="35"/>
  <c r="S33" i="35"/>
  <c r="R33" i="35"/>
  <c r="X33" i="35" s="1"/>
  <c r="Q33" i="35"/>
  <c r="P33" i="35"/>
  <c r="O33" i="35"/>
  <c r="N33" i="35"/>
  <c r="W33" i="35" s="1"/>
  <c r="M33" i="35"/>
  <c r="V33" i="35" s="1"/>
  <c r="K33" i="35"/>
  <c r="G33" i="35"/>
  <c r="AC32" i="35"/>
  <c r="AB32" i="35"/>
  <c r="AA32" i="35"/>
  <c r="Z32" i="35"/>
  <c r="U32" i="35"/>
  <c r="T32" i="35"/>
  <c r="S32" i="35"/>
  <c r="R32" i="35"/>
  <c r="Q32" i="35"/>
  <c r="W32" i="35" s="1"/>
  <c r="P32" i="35"/>
  <c r="O32" i="35"/>
  <c r="X32" i="35" s="1"/>
  <c r="N32" i="35"/>
  <c r="M32" i="35"/>
  <c r="V32" i="35" s="1"/>
  <c r="K32" i="35"/>
  <c r="H32" i="35" s="1"/>
  <c r="G32" i="35"/>
  <c r="AB31" i="35"/>
  <c r="AA31" i="35"/>
  <c r="Z31" i="35"/>
  <c r="AC31" i="35" s="1"/>
  <c r="U31" i="35"/>
  <c r="T31" i="35"/>
  <c r="S31" i="35"/>
  <c r="R31" i="35"/>
  <c r="Q31" i="35"/>
  <c r="P31" i="35"/>
  <c r="V31" i="35" s="1"/>
  <c r="Y31" i="35" s="1"/>
  <c r="L31" i="35" s="1"/>
  <c r="O31" i="35"/>
  <c r="X31" i="35" s="1"/>
  <c r="N31" i="35"/>
  <c r="W31" i="35" s="1"/>
  <c r="M31" i="35"/>
  <c r="K31" i="35"/>
  <c r="G31" i="35"/>
  <c r="AB30" i="35"/>
  <c r="AA30" i="35"/>
  <c r="Z30" i="35"/>
  <c r="U30" i="35"/>
  <c r="T30" i="35"/>
  <c r="S30" i="35"/>
  <c r="R30" i="35"/>
  <c r="Q30" i="35"/>
  <c r="P30" i="35"/>
  <c r="O30" i="35"/>
  <c r="X30" i="35" s="1"/>
  <c r="N30" i="35"/>
  <c r="W30" i="35" s="1"/>
  <c r="M30" i="35"/>
  <c r="V30" i="35" s="1"/>
  <c r="K30" i="35"/>
  <c r="H30" i="35" s="1"/>
  <c r="J30" i="35" s="1"/>
  <c r="I30" i="35"/>
  <c r="G30" i="35"/>
  <c r="AB29" i="35"/>
  <c r="AA29" i="35"/>
  <c r="Z29" i="35"/>
  <c r="AC29" i="35" s="1"/>
  <c r="U29" i="35"/>
  <c r="T29" i="35"/>
  <c r="S29" i="35"/>
  <c r="R29" i="35"/>
  <c r="Q29" i="35"/>
  <c r="P29" i="35"/>
  <c r="V29" i="35" s="1"/>
  <c r="O29" i="35"/>
  <c r="X29" i="35" s="1"/>
  <c r="N29" i="35"/>
  <c r="W29" i="35" s="1"/>
  <c r="M29" i="35"/>
  <c r="K29" i="35"/>
  <c r="H29" i="35"/>
  <c r="J29" i="35" s="1"/>
  <c r="G29" i="35"/>
  <c r="AB28" i="35"/>
  <c r="AA28" i="35"/>
  <c r="Z28" i="35"/>
  <c r="AC28" i="35" s="1"/>
  <c r="U28" i="35"/>
  <c r="T28" i="35"/>
  <c r="S28" i="35"/>
  <c r="R28" i="35"/>
  <c r="Q28" i="35"/>
  <c r="P28" i="35"/>
  <c r="O28" i="35"/>
  <c r="X28" i="35" s="1"/>
  <c r="N28" i="35"/>
  <c r="W28" i="35" s="1"/>
  <c r="Y28" i="35" s="1"/>
  <c r="L28" i="35" s="1"/>
  <c r="M28" i="35"/>
  <c r="V28" i="35" s="1"/>
  <c r="K28" i="35"/>
  <c r="G28" i="35"/>
  <c r="AB27" i="35"/>
  <c r="AA27" i="35"/>
  <c r="Z27" i="35"/>
  <c r="AC27" i="35" s="1"/>
  <c r="U27" i="35"/>
  <c r="T27" i="35"/>
  <c r="S27" i="35"/>
  <c r="R27" i="35"/>
  <c r="X27" i="35" s="1"/>
  <c r="Q27" i="35"/>
  <c r="P27" i="35"/>
  <c r="V27" i="35" s="1"/>
  <c r="O27" i="35"/>
  <c r="N27" i="35"/>
  <c r="W27" i="35" s="1"/>
  <c r="M27" i="35"/>
  <c r="K27" i="35"/>
  <c r="H27" i="35" s="1"/>
  <c r="G27" i="35"/>
  <c r="AC26" i="35"/>
  <c r="AB26" i="35"/>
  <c r="AA26" i="35"/>
  <c r="Z26" i="35"/>
  <c r="U26" i="35"/>
  <c r="T26" i="35"/>
  <c r="S26" i="35"/>
  <c r="R26" i="35"/>
  <c r="Q26" i="35"/>
  <c r="W26" i="35" s="1"/>
  <c r="P26" i="35"/>
  <c r="O26" i="35"/>
  <c r="X26" i="35" s="1"/>
  <c r="N26" i="35"/>
  <c r="M26" i="35"/>
  <c r="V26" i="35" s="1"/>
  <c r="K26" i="35"/>
  <c r="G26" i="35"/>
  <c r="AB25" i="35"/>
  <c r="AA25" i="35"/>
  <c r="Z25" i="35"/>
  <c r="AC25" i="35" s="1"/>
  <c r="U25" i="35"/>
  <c r="T25" i="35"/>
  <c r="S25" i="35"/>
  <c r="R25" i="35"/>
  <c r="Q25" i="35"/>
  <c r="P25" i="35"/>
  <c r="V25" i="35" s="1"/>
  <c r="Y25" i="35" s="1"/>
  <c r="L25" i="35" s="1"/>
  <c r="O25" i="35"/>
  <c r="X25" i="35" s="1"/>
  <c r="N25" i="35"/>
  <c r="W25" i="35" s="1"/>
  <c r="M25" i="35"/>
  <c r="K25" i="35"/>
  <c r="J25" i="35"/>
  <c r="H25" i="35"/>
  <c r="G25" i="35"/>
  <c r="AB24" i="35"/>
  <c r="AA24" i="35"/>
  <c r="Z24" i="35"/>
  <c r="U24" i="35"/>
  <c r="T24" i="35"/>
  <c r="S24" i="35"/>
  <c r="R24" i="35"/>
  <c r="Q24" i="35"/>
  <c r="P24" i="35"/>
  <c r="O24" i="35"/>
  <c r="X24" i="35" s="1"/>
  <c r="N24" i="35"/>
  <c r="W24" i="35" s="1"/>
  <c r="M24" i="35"/>
  <c r="V24" i="35" s="1"/>
  <c r="K24" i="35"/>
  <c r="I24" i="35"/>
  <c r="H24" i="35"/>
  <c r="J24" i="35" s="1"/>
  <c r="G24" i="35"/>
  <c r="AB23" i="35"/>
  <c r="AA23" i="35"/>
  <c r="Z23" i="35"/>
  <c r="AC23" i="35" s="1"/>
  <c r="U23" i="35"/>
  <c r="T23" i="35"/>
  <c r="S23" i="35"/>
  <c r="R23" i="35"/>
  <c r="Q23" i="35"/>
  <c r="P23" i="35"/>
  <c r="O23" i="35"/>
  <c r="X23" i="35" s="1"/>
  <c r="N23" i="35"/>
  <c r="W23" i="35" s="1"/>
  <c r="M23" i="35"/>
  <c r="V23" i="35" s="1"/>
  <c r="Y23" i="35" s="1"/>
  <c r="L23" i="35" s="1"/>
  <c r="K23" i="35"/>
  <c r="H23" i="35"/>
  <c r="G23" i="35"/>
  <c r="AB22" i="35"/>
  <c r="AA22" i="35"/>
  <c r="Z22" i="35"/>
  <c r="AC22" i="35" s="1"/>
  <c r="U22" i="35"/>
  <c r="T22" i="35"/>
  <c r="S22" i="35"/>
  <c r="R22" i="35"/>
  <c r="Q22" i="35"/>
  <c r="P22" i="35"/>
  <c r="O22" i="35"/>
  <c r="X22" i="35" s="1"/>
  <c r="N22" i="35"/>
  <c r="W22" i="35" s="1"/>
  <c r="Y22" i="35" s="1"/>
  <c r="L22" i="35" s="1"/>
  <c r="M22" i="35"/>
  <c r="V22" i="35" s="1"/>
  <c r="K22" i="35"/>
  <c r="G22" i="35"/>
  <c r="AB21" i="35"/>
  <c r="AA21" i="35"/>
  <c r="Z21" i="35"/>
  <c r="AC21" i="35" s="1"/>
  <c r="X21" i="35"/>
  <c r="U21" i="35"/>
  <c r="T21" i="35"/>
  <c r="S21" i="35"/>
  <c r="R21" i="35"/>
  <c r="Q21" i="35"/>
  <c r="P21" i="35"/>
  <c r="O21" i="35"/>
  <c r="N21" i="35"/>
  <c r="W21" i="35" s="1"/>
  <c r="M21" i="35"/>
  <c r="V21" i="35" s="1"/>
  <c r="K21" i="35"/>
  <c r="G21" i="35"/>
  <c r="AC20" i="35"/>
  <c r="AB20" i="35"/>
  <c r="AA20" i="35"/>
  <c r="Z20" i="35"/>
  <c r="W20" i="35"/>
  <c r="U20" i="35"/>
  <c r="T20" i="35"/>
  <c r="S20" i="35"/>
  <c r="R20" i="35"/>
  <c r="Q20" i="35"/>
  <c r="P20" i="35"/>
  <c r="O20" i="35"/>
  <c r="X20" i="35" s="1"/>
  <c r="N20" i="35"/>
  <c r="M20" i="35"/>
  <c r="V20" i="35" s="1"/>
  <c r="K20" i="35"/>
  <c r="H20" i="35" s="1"/>
  <c r="G20" i="35"/>
  <c r="AB19" i="35"/>
  <c r="AA19" i="35"/>
  <c r="Z19" i="35"/>
  <c r="U19" i="35"/>
  <c r="T19" i="35"/>
  <c r="S19" i="35"/>
  <c r="R19" i="35"/>
  <c r="Q19" i="35"/>
  <c r="P19" i="35"/>
  <c r="V19" i="35" s="1"/>
  <c r="Y19" i="35" s="1"/>
  <c r="L19" i="35" s="1"/>
  <c r="O19" i="35"/>
  <c r="X19" i="35" s="1"/>
  <c r="N19" i="35"/>
  <c r="W19" i="35" s="1"/>
  <c r="M19" i="35"/>
  <c r="K19" i="35"/>
  <c r="G19" i="35"/>
  <c r="AB18" i="35"/>
  <c r="AA18" i="35"/>
  <c r="Z18" i="35"/>
  <c r="AC18" i="35" s="1"/>
  <c r="U18" i="35"/>
  <c r="T18" i="35"/>
  <c r="S18" i="35"/>
  <c r="R18" i="35"/>
  <c r="Q18" i="35"/>
  <c r="P18" i="35"/>
  <c r="V18" i="35" s="1"/>
  <c r="Y18" i="35" s="1"/>
  <c r="L18" i="35" s="1"/>
  <c r="O18" i="35"/>
  <c r="X18" i="35" s="1"/>
  <c r="N18" i="35"/>
  <c r="W18" i="35" s="1"/>
  <c r="M18" i="35"/>
  <c r="K18" i="35"/>
  <c r="G18" i="35"/>
  <c r="H18" i="35" s="1"/>
  <c r="J18" i="35" s="1"/>
  <c r="AB17" i="35"/>
  <c r="AA17" i="35"/>
  <c r="Z17" i="35"/>
  <c r="AC17" i="35" s="1"/>
  <c r="U17" i="35"/>
  <c r="T17" i="35"/>
  <c r="S17" i="35"/>
  <c r="R17" i="35"/>
  <c r="Q17" i="35"/>
  <c r="P17" i="35"/>
  <c r="O17" i="35"/>
  <c r="X17" i="35" s="1"/>
  <c r="N17" i="35"/>
  <c r="W17" i="35" s="1"/>
  <c r="M17" i="35"/>
  <c r="V17" i="35" s="1"/>
  <c r="Y17" i="35" s="1"/>
  <c r="L17" i="35" s="1"/>
  <c r="K17" i="35"/>
  <c r="H17" i="35"/>
  <c r="J17" i="35" s="1"/>
  <c r="G17" i="35"/>
  <c r="I17" i="35" s="1"/>
  <c r="AB16" i="35"/>
  <c r="AA16" i="35"/>
  <c r="Z16" i="35"/>
  <c r="AC16" i="35" s="1"/>
  <c r="U16" i="35"/>
  <c r="T16" i="35"/>
  <c r="S16" i="35"/>
  <c r="R16" i="35"/>
  <c r="Q16" i="35"/>
  <c r="P16" i="35"/>
  <c r="O16" i="35"/>
  <c r="X16" i="35" s="1"/>
  <c r="N16" i="35"/>
  <c r="W16" i="35" s="1"/>
  <c r="M16" i="35"/>
  <c r="V16" i="35" s="1"/>
  <c r="Y16" i="35" s="1"/>
  <c r="L16" i="35" s="1"/>
  <c r="K16" i="35"/>
  <c r="G16" i="35"/>
  <c r="AB15" i="35"/>
  <c r="AA15" i="35"/>
  <c r="Z15" i="35"/>
  <c r="AC15" i="35" s="1"/>
  <c r="X15" i="35"/>
  <c r="U15" i="35"/>
  <c r="T15" i="35"/>
  <c r="S15" i="35"/>
  <c r="R15" i="35"/>
  <c r="Q15" i="35"/>
  <c r="P15" i="35"/>
  <c r="V15" i="35" s="1"/>
  <c r="O15" i="35"/>
  <c r="N15" i="35"/>
  <c r="W15" i="35" s="1"/>
  <c r="M15" i="35"/>
  <c r="K15" i="35"/>
  <c r="H15" i="35" s="1"/>
  <c r="G15" i="35"/>
  <c r="AC14" i="35"/>
  <c r="AB14" i="35"/>
  <c r="AA14" i="35"/>
  <c r="Z14" i="35"/>
  <c r="W14" i="35"/>
  <c r="U14" i="35"/>
  <c r="T14" i="35"/>
  <c r="S14" i="35"/>
  <c r="R14" i="35"/>
  <c r="Q14" i="35"/>
  <c r="P14" i="35"/>
  <c r="V14" i="35" s="1"/>
  <c r="Y14" i="35" s="1"/>
  <c r="L14" i="35" s="1"/>
  <c r="O14" i="35"/>
  <c r="X14" i="35" s="1"/>
  <c r="N14" i="35"/>
  <c r="M14" i="35"/>
  <c r="K14" i="35"/>
  <c r="H14" i="35"/>
  <c r="J14" i="35" s="1"/>
  <c r="I14" i="35" s="1"/>
  <c r="G14" i="35"/>
  <c r="AB13" i="35"/>
  <c r="AA13" i="35"/>
  <c r="Z13" i="35"/>
  <c r="U13" i="35"/>
  <c r="T13" i="35"/>
  <c r="S13" i="35"/>
  <c r="R13" i="35"/>
  <c r="X13" i="35" s="1"/>
  <c r="Q13" i="35"/>
  <c r="W13" i="35" s="1"/>
  <c r="P13" i="35"/>
  <c r="V13" i="35" s="1"/>
  <c r="O13" i="35"/>
  <c r="N13" i="35"/>
  <c r="M13" i="35"/>
  <c r="K13" i="35"/>
  <c r="G13" i="35"/>
  <c r="AB12" i="35"/>
  <c r="AA12" i="35"/>
  <c r="AC12" i="35" s="1"/>
  <c r="Z12" i="35"/>
  <c r="U12" i="35"/>
  <c r="T12" i="35"/>
  <c r="S12" i="35"/>
  <c r="R12" i="35"/>
  <c r="Q12" i="35"/>
  <c r="W12" i="35" s="1"/>
  <c r="P12" i="35"/>
  <c r="V12" i="35" s="1"/>
  <c r="O12" i="35"/>
  <c r="X12" i="35" s="1"/>
  <c r="N12" i="35"/>
  <c r="M12" i="35"/>
  <c r="K12" i="35"/>
  <c r="H12" i="35" s="1"/>
  <c r="G12" i="35"/>
  <c r="AB11" i="35"/>
  <c r="AA11" i="35"/>
  <c r="Z11" i="35"/>
  <c r="AC11" i="35" s="1"/>
  <c r="U11" i="35"/>
  <c r="T11" i="35"/>
  <c r="S11" i="35"/>
  <c r="R11" i="35"/>
  <c r="Q11" i="35"/>
  <c r="P11" i="35"/>
  <c r="V11" i="35" s="1"/>
  <c r="O11" i="35"/>
  <c r="X11" i="35" s="1"/>
  <c r="N11" i="35"/>
  <c r="W11" i="35" s="1"/>
  <c r="M11" i="35"/>
  <c r="K11" i="35"/>
  <c r="H11" i="35"/>
  <c r="J11" i="35" s="1"/>
  <c r="G11" i="35"/>
  <c r="AB10" i="35"/>
  <c r="AA10" i="35"/>
  <c r="Z10" i="35"/>
  <c r="AC10" i="35" s="1"/>
  <c r="U10" i="35"/>
  <c r="T10" i="35"/>
  <c r="S10" i="35"/>
  <c r="R10" i="35"/>
  <c r="Q10" i="35"/>
  <c r="P10" i="35"/>
  <c r="O10" i="35"/>
  <c r="X10" i="35" s="1"/>
  <c r="N10" i="35"/>
  <c r="W10" i="35" s="1"/>
  <c r="M10" i="35"/>
  <c r="V10" i="35" s="1"/>
  <c r="K10" i="35"/>
  <c r="G10" i="35"/>
  <c r="AB9" i="35"/>
  <c r="AA9" i="35"/>
  <c r="Z9" i="35"/>
  <c r="AC9" i="35" s="1"/>
  <c r="U9" i="35"/>
  <c r="T9" i="35"/>
  <c r="S9" i="35"/>
  <c r="R9" i="35"/>
  <c r="X9" i="35" s="1"/>
  <c r="Q9" i="35"/>
  <c r="P9" i="35"/>
  <c r="O9" i="35"/>
  <c r="N9" i="35"/>
  <c r="W9" i="35" s="1"/>
  <c r="M9" i="35"/>
  <c r="V9" i="35" s="1"/>
  <c r="K9" i="35"/>
  <c r="H9" i="35"/>
  <c r="J9" i="35" s="1"/>
  <c r="I9" i="35" s="1"/>
  <c r="G9" i="35"/>
  <c r="AC8" i="35"/>
  <c r="AB8" i="35"/>
  <c r="AA8" i="35"/>
  <c r="Z8" i="35"/>
  <c r="U8" i="35"/>
  <c r="T8" i="35"/>
  <c r="S8" i="35"/>
  <c r="R8" i="35"/>
  <c r="Q8" i="35"/>
  <c r="W8" i="35" s="1"/>
  <c r="P8" i="35"/>
  <c r="O8" i="35"/>
  <c r="X8" i="35" s="1"/>
  <c r="N8" i="35"/>
  <c r="M8" i="35"/>
  <c r="V8" i="35" s="1"/>
  <c r="K8" i="35"/>
  <c r="H8" i="35" s="1"/>
  <c r="J8" i="35" s="1"/>
  <c r="G8" i="35"/>
  <c r="AB7" i="35"/>
  <c r="AA7" i="35"/>
  <c r="Z7" i="35"/>
  <c r="AC7" i="35" s="1"/>
  <c r="U7" i="35"/>
  <c r="T7" i="35"/>
  <c r="S7" i="35"/>
  <c r="R7" i="35"/>
  <c r="X7" i="35" s="1"/>
  <c r="Q7" i="35"/>
  <c r="P7" i="35"/>
  <c r="V7" i="35" s="1"/>
  <c r="O7" i="35"/>
  <c r="N7" i="35"/>
  <c r="W7" i="35" s="1"/>
  <c r="M7" i="35"/>
  <c r="K7" i="35"/>
  <c r="G7" i="35"/>
  <c r="AB15" i="34"/>
  <c r="AA15" i="34"/>
  <c r="AC15" i="34" s="1"/>
  <c r="Z15" i="34"/>
  <c r="U15" i="34"/>
  <c r="T15" i="34"/>
  <c r="S15" i="34"/>
  <c r="R15" i="34"/>
  <c r="X15" i="34" s="1"/>
  <c r="Q15" i="34"/>
  <c r="W15" i="34" s="1"/>
  <c r="P15" i="34"/>
  <c r="O15" i="34"/>
  <c r="N15" i="34"/>
  <c r="M15" i="34"/>
  <c r="V15" i="34" s="1"/>
  <c r="Y15" i="34" s="1"/>
  <c r="L15" i="34" s="1"/>
  <c r="K15" i="34"/>
  <c r="G15" i="34"/>
  <c r="AC14" i="34"/>
  <c r="AB14" i="34"/>
  <c r="AA14" i="34"/>
  <c r="Z14" i="34"/>
  <c r="U14" i="34"/>
  <c r="T14" i="34"/>
  <c r="S14" i="34"/>
  <c r="R14" i="34"/>
  <c r="X14" i="34" s="1"/>
  <c r="Q14" i="34"/>
  <c r="W14" i="34" s="1"/>
  <c r="P14" i="34"/>
  <c r="V14" i="34" s="1"/>
  <c r="Y14" i="34" s="1"/>
  <c r="L14" i="34" s="1"/>
  <c r="O14" i="34"/>
  <c r="N14" i="34"/>
  <c r="M14" i="34"/>
  <c r="K14" i="34"/>
  <c r="H14" i="34" s="1"/>
  <c r="G14" i="34"/>
  <c r="AB13" i="34"/>
  <c r="AC13" i="34" s="1"/>
  <c r="AA13" i="34"/>
  <c r="Z13" i="34"/>
  <c r="W13" i="34"/>
  <c r="U13" i="34"/>
  <c r="T13" i="34"/>
  <c r="S13" i="34"/>
  <c r="R13" i="34"/>
  <c r="Q13" i="34"/>
  <c r="P13" i="34"/>
  <c r="V13" i="34" s="1"/>
  <c r="Y13" i="34" s="1"/>
  <c r="L13" i="34" s="1"/>
  <c r="O13" i="34"/>
  <c r="X13" i="34" s="1"/>
  <c r="N13" i="34"/>
  <c r="M13" i="34"/>
  <c r="K13" i="34"/>
  <c r="G13" i="34"/>
  <c r="AB12" i="34"/>
  <c r="AA12" i="34"/>
  <c r="Z12" i="34"/>
  <c r="AC12" i="34" s="1"/>
  <c r="U12" i="34"/>
  <c r="T12" i="34"/>
  <c r="S12" i="34"/>
  <c r="R12" i="34"/>
  <c r="Q12" i="34"/>
  <c r="P12" i="34"/>
  <c r="V12" i="34" s="1"/>
  <c r="O12" i="34"/>
  <c r="X12" i="34" s="1"/>
  <c r="N12" i="34"/>
  <c r="W12" i="34" s="1"/>
  <c r="M12" i="34"/>
  <c r="K12" i="34"/>
  <c r="G12" i="34"/>
  <c r="H12" i="34" s="1"/>
  <c r="AB11" i="34"/>
  <c r="AA11" i="34"/>
  <c r="Z11" i="34"/>
  <c r="AC11" i="34" s="1"/>
  <c r="U11" i="34"/>
  <c r="T11" i="34"/>
  <c r="S11" i="34"/>
  <c r="R11" i="34"/>
  <c r="Q11" i="34"/>
  <c r="P11" i="34"/>
  <c r="O11" i="34"/>
  <c r="X11" i="34" s="1"/>
  <c r="N11" i="34"/>
  <c r="W11" i="34" s="1"/>
  <c r="M11" i="34"/>
  <c r="V11" i="34" s="1"/>
  <c r="K11" i="34"/>
  <c r="H11" i="34"/>
  <c r="G11" i="34"/>
  <c r="AB10" i="34"/>
  <c r="AA10" i="34"/>
  <c r="Z10" i="34"/>
  <c r="AC10" i="34" s="1"/>
  <c r="U10" i="34"/>
  <c r="T10" i="34"/>
  <c r="S10" i="34"/>
  <c r="R10" i="34"/>
  <c r="X10" i="34" s="1"/>
  <c r="Q10" i="34"/>
  <c r="P10" i="34"/>
  <c r="O10" i="34"/>
  <c r="N10" i="34"/>
  <c r="W10" i="34" s="1"/>
  <c r="M10" i="34"/>
  <c r="V10" i="34" s="1"/>
  <c r="K10" i="34"/>
  <c r="G10" i="34"/>
  <c r="H10" i="34" s="1"/>
  <c r="J10" i="34" s="1"/>
  <c r="AB9" i="34"/>
  <c r="AA9" i="34"/>
  <c r="AC9" i="34" s="1"/>
  <c r="Z9" i="34"/>
  <c r="U9" i="34"/>
  <c r="T9" i="34"/>
  <c r="S9" i="34"/>
  <c r="R9" i="34"/>
  <c r="X9" i="34" s="1"/>
  <c r="Q9" i="34"/>
  <c r="P9" i="34"/>
  <c r="O9" i="34"/>
  <c r="N9" i="34"/>
  <c r="W9" i="34" s="1"/>
  <c r="M9" i="34"/>
  <c r="V9" i="34" s="1"/>
  <c r="Y9" i="34" s="1"/>
  <c r="L9" i="34" s="1"/>
  <c r="K9" i="34"/>
  <c r="G9" i="34"/>
  <c r="AC8" i="34"/>
  <c r="AB8" i="34"/>
  <c r="AA8" i="34"/>
  <c r="Z8" i="34"/>
  <c r="U8" i="34"/>
  <c r="T8" i="34"/>
  <c r="S8" i="34"/>
  <c r="R8" i="34"/>
  <c r="X8" i="34" s="1"/>
  <c r="Q8" i="34"/>
  <c r="W8" i="34" s="1"/>
  <c r="P8" i="34"/>
  <c r="V8" i="34" s="1"/>
  <c r="Y8" i="34" s="1"/>
  <c r="L8" i="34" s="1"/>
  <c r="O8" i="34"/>
  <c r="N8" i="34"/>
  <c r="M8" i="34"/>
  <c r="K8" i="34"/>
  <c r="H8" i="34" s="1"/>
  <c r="G8" i="34"/>
  <c r="AB7" i="34"/>
  <c r="AC7" i="34" s="1"/>
  <c r="AA7" i="34"/>
  <c r="Z7" i="34"/>
  <c r="U7" i="34"/>
  <c r="T7" i="34"/>
  <c r="S7" i="34"/>
  <c r="R7" i="34"/>
  <c r="Q7" i="34"/>
  <c r="W7" i="34" s="1"/>
  <c r="P7" i="34"/>
  <c r="V7" i="34" s="1"/>
  <c r="O7" i="34"/>
  <c r="X7" i="34" s="1"/>
  <c r="N7" i="34"/>
  <c r="M7" i="34"/>
  <c r="K7" i="34"/>
  <c r="G7" i="34"/>
  <c r="AC23" i="39"/>
  <c r="AB23" i="39"/>
  <c r="AA23" i="39"/>
  <c r="Z23" i="39"/>
  <c r="U23" i="39"/>
  <c r="T23" i="39"/>
  <c r="S23" i="39"/>
  <c r="R23" i="39"/>
  <c r="X23" i="39" s="1"/>
  <c r="Q23" i="39"/>
  <c r="W23" i="39" s="1"/>
  <c r="P23" i="39"/>
  <c r="O23" i="39"/>
  <c r="N23" i="39"/>
  <c r="M23" i="39"/>
  <c r="V23" i="39" s="1"/>
  <c r="Y23" i="39" s="1"/>
  <c r="L23" i="39" s="1"/>
  <c r="K23" i="39"/>
  <c r="G23" i="39"/>
  <c r="AB22" i="39"/>
  <c r="AC22" i="39" s="1"/>
  <c r="AA22" i="39"/>
  <c r="Z22" i="39"/>
  <c r="U22" i="39"/>
  <c r="T22" i="39"/>
  <c r="S22" i="39"/>
  <c r="R22" i="39"/>
  <c r="X22" i="39" s="1"/>
  <c r="Q22" i="39"/>
  <c r="W22" i="39" s="1"/>
  <c r="P22" i="39"/>
  <c r="V22" i="39" s="1"/>
  <c r="Y22" i="39" s="1"/>
  <c r="L22" i="39" s="1"/>
  <c r="O22" i="39"/>
  <c r="N22" i="39"/>
  <c r="M22" i="39"/>
  <c r="K22" i="39"/>
  <c r="G22" i="39"/>
  <c r="AB21" i="39"/>
  <c r="AA21" i="39"/>
  <c r="AC21" i="39" s="1"/>
  <c r="Z21" i="39"/>
  <c r="U21" i="39"/>
  <c r="T21" i="39"/>
  <c r="S21" i="39"/>
  <c r="R21" i="39"/>
  <c r="Q21" i="39"/>
  <c r="W21" i="39" s="1"/>
  <c r="P21" i="39"/>
  <c r="V21" i="39" s="1"/>
  <c r="O21" i="39"/>
  <c r="X21" i="39" s="1"/>
  <c r="N21" i="39"/>
  <c r="M21" i="39"/>
  <c r="K21" i="39"/>
  <c r="G21" i="39"/>
  <c r="H21" i="39" s="1"/>
  <c r="AB20" i="39"/>
  <c r="AA20" i="39"/>
  <c r="Z20" i="39"/>
  <c r="AC20" i="39" s="1"/>
  <c r="U20" i="39"/>
  <c r="T20" i="39"/>
  <c r="S20" i="39"/>
  <c r="R20" i="39"/>
  <c r="Q20" i="39"/>
  <c r="P20" i="39"/>
  <c r="V20" i="39" s="1"/>
  <c r="O20" i="39"/>
  <c r="X20" i="39" s="1"/>
  <c r="N20" i="39"/>
  <c r="W20" i="39" s="1"/>
  <c r="M20" i="39"/>
  <c r="K20" i="39"/>
  <c r="H20" i="39"/>
  <c r="G20" i="39"/>
  <c r="AB19" i="39"/>
  <c r="AA19" i="39"/>
  <c r="Z19" i="39"/>
  <c r="AC19" i="39" s="1"/>
  <c r="U19" i="39"/>
  <c r="T19" i="39"/>
  <c r="S19" i="39"/>
  <c r="R19" i="39"/>
  <c r="Q19" i="39"/>
  <c r="P19" i="39"/>
  <c r="O19" i="39"/>
  <c r="X19" i="39" s="1"/>
  <c r="N19" i="39"/>
  <c r="W19" i="39" s="1"/>
  <c r="M19" i="39"/>
  <c r="V19" i="39" s="1"/>
  <c r="K19" i="39"/>
  <c r="G19" i="39"/>
  <c r="H19" i="39" s="1"/>
  <c r="J19" i="39" s="1"/>
  <c r="AB18" i="39"/>
  <c r="AA18" i="39"/>
  <c r="Z18" i="39"/>
  <c r="AC18" i="39" s="1"/>
  <c r="U18" i="39"/>
  <c r="T18" i="39"/>
  <c r="S18" i="39"/>
  <c r="R18" i="39"/>
  <c r="X18" i="39" s="1"/>
  <c r="Q18" i="39"/>
  <c r="P18" i="39"/>
  <c r="O18" i="39"/>
  <c r="N18" i="39"/>
  <c r="W18" i="39" s="1"/>
  <c r="M18" i="39"/>
  <c r="V18" i="39" s="1"/>
  <c r="Y18" i="39" s="1"/>
  <c r="L18" i="39" s="1"/>
  <c r="K18" i="39"/>
  <c r="G18" i="39"/>
  <c r="AC17" i="39"/>
  <c r="AB17" i="39"/>
  <c r="AA17" i="39"/>
  <c r="Z17" i="39"/>
  <c r="X17" i="39"/>
  <c r="W17" i="39"/>
  <c r="U17" i="39"/>
  <c r="T17" i="39"/>
  <c r="S17" i="39"/>
  <c r="R17" i="39"/>
  <c r="Q17" i="39"/>
  <c r="P17" i="39"/>
  <c r="O17" i="39"/>
  <c r="N17" i="39"/>
  <c r="M17" i="39"/>
  <c r="V17" i="39" s="1"/>
  <c r="Y17" i="39" s="1"/>
  <c r="L17" i="39" s="1"/>
  <c r="K17" i="39"/>
  <c r="G17" i="39"/>
  <c r="AB16" i="39"/>
  <c r="AC16" i="39" s="1"/>
  <c r="AA16" i="39"/>
  <c r="Z16" i="39"/>
  <c r="U16" i="39"/>
  <c r="T16" i="39"/>
  <c r="S16" i="39"/>
  <c r="R16" i="39"/>
  <c r="X16" i="39" s="1"/>
  <c r="Q16" i="39"/>
  <c r="W16" i="39" s="1"/>
  <c r="P16" i="39"/>
  <c r="V16" i="39" s="1"/>
  <c r="O16" i="39"/>
  <c r="N16" i="39"/>
  <c r="M16" i="39"/>
  <c r="K16" i="39"/>
  <c r="G16" i="39"/>
  <c r="AB15" i="39"/>
  <c r="AA15" i="39"/>
  <c r="AC15" i="39" s="1"/>
  <c r="Z15" i="39"/>
  <c r="U15" i="39"/>
  <c r="T15" i="39"/>
  <c r="S15" i="39"/>
  <c r="R15" i="39"/>
  <c r="Q15" i="39"/>
  <c r="W15" i="39" s="1"/>
  <c r="P15" i="39"/>
  <c r="V15" i="39" s="1"/>
  <c r="Y15" i="39" s="1"/>
  <c r="L15" i="39" s="1"/>
  <c r="O15" i="39"/>
  <c r="X15" i="39" s="1"/>
  <c r="N15" i="39"/>
  <c r="M15" i="39"/>
  <c r="K15" i="39"/>
  <c r="G15" i="39"/>
  <c r="H15" i="39" s="1"/>
  <c r="AB14" i="39"/>
  <c r="AA14" i="39"/>
  <c r="Z14" i="39"/>
  <c r="AC14" i="39" s="1"/>
  <c r="U14" i="39"/>
  <c r="T14" i="39"/>
  <c r="S14" i="39"/>
  <c r="R14" i="39"/>
  <c r="Q14" i="39"/>
  <c r="P14" i="39"/>
  <c r="V14" i="39" s="1"/>
  <c r="Y14" i="39" s="1"/>
  <c r="L14" i="39" s="1"/>
  <c r="O14" i="39"/>
  <c r="X14" i="39" s="1"/>
  <c r="N14" i="39"/>
  <c r="W14" i="39" s="1"/>
  <c r="M14" i="39"/>
  <c r="K14" i="39"/>
  <c r="H14" i="39"/>
  <c r="G14" i="39"/>
  <c r="AB13" i="39"/>
  <c r="AA13" i="39"/>
  <c r="Z13" i="39"/>
  <c r="AC13" i="39" s="1"/>
  <c r="U13" i="39"/>
  <c r="T13" i="39"/>
  <c r="S13" i="39"/>
  <c r="R13" i="39"/>
  <c r="Q13" i="39"/>
  <c r="P13" i="39"/>
  <c r="O13" i="39"/>
  <c r="X13" i="39" s="1"/>
  <c r="N13" i="39"/>
  <c r="W13" i="39" s="1"/>
  <c r="M13" i="39"/>
  <c r="V13" i="39" s="1"/>
  <c r="K13" i="39"/>
  <c r="G13" i="39"/>
  <c r="H13" i="39" s="1"/>
  <c r="J13" i="39" s="1"/>
  <c r="AB12" i="39"/>
  <c r="AA12" i="39"/>
  <c r="Z12" i="39"/>
  <c r="AC12" i="39" s="1"/>
  <c r="U12" i="39"/>
  <c r="T12" i="39"/>
  <c r="S12" i="39"/>
  <c r="R12" i="39"/>
  <c r="X12" i="39" s="1"/>
  <c r="Q12" i="39"/>
  <c r="P12" i="39"/>
  <c r="O12" i="39"/>
  <c r="N12" i="39"/>
  <c r="W12" i="39" s="1"/>
  <c r="M12" i="39"/>
  <c r="V12" i="39" s="1"/>
  <c r="K12" i="39"/>
  <c r="G12" i="39"/>
  <c r="AC11" i="39"/>
  <c r="AB11" i="39"/>
  <c r="AA11" i="39"/>
  <c r="Z11" i="39"/>
  <c r="U11" i="39"/>
  <c r="T11" i="39"/>
  <c r="S11" i="39"/>
  <c r="R11" i="39"/>
  <c r="X11" i="39" s="1"/>
  <c r="Q11" i="39"/>
  <c r="W11" i="39" s="1"/>
  <c r="P11" i="39"/>
  <c r="O11" i="39"/>
  <c r="N11" i="39"/>
  <c r="M11" i="39"/>
  <c r="V11" i="39" s="1"/>
  <c r="Y11" i="39" s="1"/>
  <c r="L11" i="39" s="1"/>
  <c r="K11" i="39"/>
  <c r="G11" i="39"/>
  <c r="AB10" i="39"/>
  <c r="AC10" i="39" s="1"/>
  <c r="AA10" i="39"/>
  <c r="Z10" i="39"/>
  <c r="U10" i="39"/>
  <c r="T10" i="39"/>
  <c r="S10" i="39"/>
  <c r="R10" i="39"/>
  <c r="Q10" i="39"/>
  <c r="W10" i="39" s="1"/>
  <c r="P10" i="39"/>
  <c r="V10" i="39" s="1"/>
  <c r="Y10" i="39" s="1"/>
  <c r="L10" i="39" s="1"/>
  <c r="O10" i="39"/>
  <c r="X10" i="39" s="1"/>
  <c r="N10" i="39"/>
  <c r="M10" i="39"/>
  <c r="K10" i="39"/>
  <c r="G10" i="39"/>
  <c r="AB9" i="39"/>
  <c r="AA9" i="39"/>
  <c r="Z9" i="39"/>
  <c r="AC9" i="39" s="1"/>
  <c r="U9" i="39"/>
  <c r="T9" i="39"/>
  <c r="S9" i="39"/>
  <c r="R9" i="39"/>
  <c r="Q9" i="39"/>
  <c r="P9" i="39"/>
  <c r="V9" i="39" s="1"/>
  <c r="Y9" i="39" s="1"/>
  <c r="L9" i="39" s="1"/>
  <c r="O9" i="39"/>
  <c r="X9" i="39" s="1"/>
  <c r="N9" i="39"/>
  <c r="W9" i="39" s="1"/>
  <c r="M9" i="39"/>
  <c r="K9" i="39"/>
  <c r="G9" i="39"/>
  <c r="H9" i="39" s="1"/>
  <c r="AB8" i="39"/>
  <c r="AA8" i="39"/>
  <c r="Z8" i="39"/>
  <c r="AC8" i="39" s="1"/>
  <c r="U8" i="39"/>
  <c r="T8" i="39"/>
  <c r="S8" i="39"/>
  <c r="R8" i="39"/>
  <c r="Q8" i="39"/>
  <c r="P8" i="39"/>
  <c r="V8" i="39" s="1"/>
  <c r="O8" i="39"/>
  <c r="X8" i="39" s="1"/>
  <c r="N8" i="39"/>
  <c r="W8" i="39" s="1"/>
  <c r="M8" i="39"/>
  <c r="K8" i="39"/>
  <c r="H8" i="39"/>
  <c r="G8" i="39"/>
  <c r="AB7" i="39"/>
  <c r="AA7" i="39"/>
  <c r="Z7" i="39"/>
  <c r="AC7" i="39" s="1"/>
  <c r="U7" i="39"/>
  <c r="T7" i="39"/>
  <c r="S7" i="39"/>
  <c r="R7" i="39"/>
  <c r="Q7" i="39"/>
  <c r="P7" i="39"/>
  <c r="O7" i="39"/>
  <c r="X7" i="39" s="1"/>
  <c r="N7" i="39"/>
  <c r="W7" i="39" s="1"/>
  <c r="M7" i="39"/>
  <c r="V7" i="39" s="1"/>
  <c r="K7" i="39"/>
  <c r="G7" i="39"/>
  <c r="AB47" i="43"/>
  <c r="AA47" i="43"/>
  <c r="Z47" i="43"/>
  <c r="AC47" i="43" s="1"/>
  <c r="U47" i="43"/>
  <c r="T47" i="43"/>
  <c r="S47" i="43"/>
  <c r="R47" i="43"/>
  <c r="X47" i="43" s="1"/>
  <c r="Q47" i="43"/>
  <c r="P47" i="43"/>
  <c r="O47" i="43"/>
  <c r="N47" i="43"/>
  <c r="W47" i="43" s="1"/>
  <c r="M47" i="43"/>
  <c r="V47" i="43" s="1"/>
  <c r="Y47" i="43" s="1"/>
  <c r="L47" i="43" s="1"/>
  <c r="K47" i="43"/>
  <c r="G47" i="43"/>
  <c r="AC46" i="43"/>
  <c r="AB46" i="43"/>
  <c r="AA46" i="43"/>
  <c r="Z46" i="43"/>
  <c r="U46" i="43"/>
  <c r="T46" i="43"/>
  <c r="S46" i="43"/>
  <c r="R46" i="43"/>
  <c r="X46" i="43" s="1"/>
  <c r="Q46" i="43"/>
  <c r="W46" i="43" s="1"/>
  <c r="P46" i="43"/>
  <c r="O46" i="43"/>
  <c r="N46" i="43"/>
  <c r="M46" i="43"/>
  <c r="V46" i="43" s="1"/>
  <c r="K46" i="43"/>
  <c r="H46" i="43" s="1"/>
  <c r="G46" i="43"/>
  <c r="AB45" i="43"/>
  <c r="AC45" i="43" s="1"/>
  <c r="AA45" i="43"/>
  <c r="Z45" i="43"/>
  <c r="U45" i="43"/>
  <c r="T45" i="43"/>
  <c r="S45" i="43"/>
  <c r="R45" i="43"/>
  <c r="X45" i="43" s="1"/>
  <c r="Q45" i="43"/>
  <c r="W45" i="43" s="1"/>
  <c r="P45" i="43"/>
  <c r="V45" i="43" s="1"/>
  <c r="O45" i="43"/>
  <c r="N45" i="43"/>
  <c r="M45" i="43"/>
  <c r="K45" i="43"/>
  <c r="G45" i="43"/>
  <c r="AB44" i="43"/>
  <c r="AA44" i="43"/>
  <c r="AC44" i="43" s="1"/>
  <c r="Z44" i="43"/>
  <c r="U44" i="43"/>
  <c r="T44" i="43"/>
  <c r="S44" i="43"/>
  <c r="R44" i="43"/>
  <c r="Q44" i="43"/>
  <c r="W44" i="43" s="1"/>
  <c r="P44" i="43"/>
  <c r="V44" i="43" s="1"/>
  <c r="O44" i="43"/>
  <c r="X44" i="43" s="1"/>
  <c r="N44" i="43"/>
  <c r="M44" i="43"/>
  <c r="K44" i="43"/>
  <c r="I44" i="43"/>
  <c r="G44" i="43"/>
  <c r="H44" i="43" s="1"/>
  <c r="J44" i="43" s="1"/>
  <c r="AB43" i="43"/>
  <c r="AA43" i="43"/>
  <c r="Z43" i="43"/>
  <c r="AC43" i="43" s="1"/>
  <c r="U43" i="43"/>
  <c r="T43" i="43"/>
  <c r="S43" i="43"/>
  <c r="R43" i="43"/>
  <c r="Q43" i="43"/>
  <c r="P43" i="43"/>
  <c r="V43" i="43" s="1"/>
  <c r="O43" i="43"/>
  <c r="X43" i="43" s="1"/>
  <c r="N43" i="43"/>
  <c r="W43" i="43" s="1"/>
  <c r="M43" i="43"/>
  <c r="K43" i="43"/>
  <c r="H43" i="43"/>
  <c r="G43" i="43"/>
  <c r="AB42" i="43"/>
  <c r="AA42" i="43"/>
  <c r="Z42" i="43"/>
  <c r="AC42" i="43" s="1"/>
  <c r="U42" i="43"/>
  <c r="T42" i="43"/>
  <c r="S42" i="43"/>
  <c r="R42" i="43"/>
  <c r="Q42" i="43"/>
  <c r="P42" i="43"/>
  <c r="O42" i="43"/>
  <c r="X42" i="43" s="1"/>
  <c r="Y42" i="43" s="1"/>
  <c r="L42" i="43" s="1"/>
  <c r="N42" i="43"/>
  <c r="W42" i="43" s="1"/>
  <c r="M42" i="43"/>
  <c r="V42" i="43" s="1"/>
  <c r="K42" i="43"/>
  <c r="G42" i="43"/>
  <c r="AB41" i="43"/>
  <c r="AA41" i="43"/>
  <c r="Z41" i="43"/>
  <c r="AC41" i="43" s="1"/>
  <c r="U41" i="43"/>
  <c r="T41" i="43"/>
  <c r="S41" i="43"/>
  <c r="R41" i="43"/>
  <c r="X41" i="43" s="1"/>
  <c r="Q41" i="43"/>
  <c r="P41" i="43"/>
  <c r="O41" i="43"/>
  <c r="N41" i="43"/>
  <c r="W41" i="43" s="1"/>
  <c r="M41" i="43"/>
  <c r="V41" i="43" s="1"/>
  <c r="K41" i="43"/>
  <c r="G41" i="43"/>
  <c r="AC40" i="43"/>
  <c r="AB40" i="43"/>
  <c r="AA40" i="43"/>
  <c r="Z40" i="43"/>
  <c r="U40" i="43"/>
  <c r="T40" i="43"/>
  <c r="S40" i="43"/>
  <c r="R40" i="43"/>
  <c r="X40" i="43" s="1"/>
  <c r="Q40" i="43"/>
  <c r="W40" i="43" s="1"/>
  <c r="P40" i="43"/>
  <c r="O40" i="43"/>
  <c r="N40" i="43"/>
  <c r="M40" i="43"/>
  <c r="V40" i="43" s="1"/>
  <c r="K40" i="43"/>
  <c r="H40" i="43" s="1"/>
  <c r="G40" i="43"/>
  <c r="AB39" i="43"/>
  <c r="AC39" i="43" s="1"/>
  <c r="AA39" i="43"/>
  <c r="Z39" i="43"/>
  <c r="W39" i="43"/>
  <c r="U39" i="43"/>
  <c r="T39" i="43"/>
  <c r="S39" i="43"/>
  <c r="R39" i="43"/>
  <c r="Q39" i="43"/>
  <c r="P39" i="43"/>
  <c r="V39" i="43" s="1"/>
  <c r="Y39" i="43" s="1"/>
  <c r="L39" i="43" s="1"/>
  <c r="O39" i="43"/>
  <c r="X39" i="43" s="1"/>
  <c r="N39" i="43"/>
  <c r="M39" i="43"/>
  <c r="K39" i="43"/>
  <c r="G39" i="43"/>
  <c r="AB38" i="43"/>
  <c r="AA38" i="43"/>
  <c r="Z38" i="43"/>
  <c r="AC38" i="43" s="1"/>
  <c r="U38" i="43"/>
  <c r="T38" i="43"/>
  <c r="S38" i="43"/>
  <c r="R38" i="43"/>
  <c r="Q38" i="43"/>
  <c r="P38" i="43"/>
  <c r="V38" i="43" s="1"/>
  <c r="O38" i="43"/>
  <c r="X38" i="43" s="1"/>
  <c r="N38" i="43"/>
  <c r="W38" i="43" s="1"/>
  <c r="M38" i="43"/>
  <c r="K38" i="43"/>
  <c r="G38" i="43"/>
  <c r="H38" i="43" s="1"/>
  <c r="J38" i="43" s="1"/>
  <c r="AB37" i="43"/>
  <c r="AA37" i="43"/>
  <c r="Z37" i="43"/>
  <c r="AC37" i="43" s="1"/>
  <c r="U37" i="43"/>
  <c r="T37" i="43"/>
  <c r="S37" i="43"/>
  <c r="R37" i="43"/>
  <c r="Q37" i="43"/>
  <c r="P37" i="43"/>
  <c r="V37" i="43" s="1"/>
  <c r="O37" i="43"/>
  <c r="X37" i="43" s="1"/>
  <c r="N37" i="43"/>
  <c r="W37" i="43" s="1"/>
  <c r="M37" i="43"/>
  <c r="K37" i="43"/>
  <c r="H37" i="43"/>
  <c r="G37" i="43"/>
  <c r="AB36" i="43"/>
  <c r="AA36" i="43"/>
  <c r="Z36" i="43"/>
  <c r="AC36" i="43" s="1"/>
  <c r="U36" i="43"/>
  <c r="T36" i="43"/>
  <c r="S36" i="43"/>
  <c r="R36" i="43"/>
  <c r="Q36" i="43"/>
  <c r="P36" i="43"/>
  <c r="O36" i="43"/>
  <c r="X36" i="43" s="1"/>
  <c r="N36" i="43"/>
  <c r="W36" i="43" s="1"/>
  <c r="M36" i="43"/>
  <c r="V36" i="43" s="1"/>
  <c r="Y36" i="43" s="1"/>
  <c r="L36" i="43" s="1"/>
  <c r="K36" i="43"/>
  <c r="G36" i="43"/>
  <c r="AB35" i="43"/>
  <c r="AA35" i="43"/>
  <c r="Z35" i="43"/>
  <c r="AC35" i="43" s="1"/>
  <c r="X35" i="43"/>
  <c r="U35" i="43"/>
  <c r="T35" i="43"/>
  <c r="S35" i="43"/>
  <c r="R35" i="43"/>
  <c r="Q35" i="43"/>
  <c r="P35" i="43"/>
  <c r="O35" i="43"/>
  <c r="N35" i="43"/>
  <c r="W35" i="43" s="1"/>
  <c r="M35" i="43"/>
  <c r="V35" i="43" s="1"/>
  <c r="K35" i="43"/>
  <c r="G35" i="43"/>
  <c r="AC34" i="43"/>
  <c r="AB34" i="43"/>
  <c r="AA34" i="43"/>
  <c r="Z34" i="43"/>
  <c r="W34" i="43"/>
  <c r="U34" i="43"/>
  <c r="T34" i="43"/>
  <c r="S34" i="43"/>
  <c r="R34" i="43"/>
  <c r="X34" i="43" s="1"/>
  <c r="Q34" i="43"/>
  <c r="P34" i="43"/>
  <c r="V34" i="43" s="1"/>
  <c r="Y34" i="43" s="1"/>
  <c r="L34" i="43" s="1"/>
  <c r="O34" i="43"/>
  <c r="N34" i="43"/>
  <c r="M34" i="43"/>
  <c r="K34" i="43"/>
  <c r="H34" i="43" s="1"/>
  <c r="G34" i="43"/>
  <c r="AB33" i="43"/>
  <c r="AC33" i="43" s="1"/>
  <c r="AA33" i="43"/>
  <c r="Z33" i="43"/>
  <c r="U33" i="43"/>
  <c r="T33" i="43"/>
  <c r="S33" i="43"/>
  <c r="R33" i="43"/>
  <c r="Q33" i="43"/>
  <c r="W33" i="43" s="1"/>
  <c r="P33" i="43"/>
  <c r="V33" i="43" s="1"/>
  <c r="Y33" i="43" s="1"/>
  <c r="L33" i="43" s="1"/>
  <c r="O33" i="43"/>
  <c r="X33" i="43" s="1"/>
  <c r="N33" i="43"/>
  <c r="M33" i="43"/>
  <c r="K33" i="43"/>
  <c r="G33" i="43"/>
  <c r="AB32" i="43"/>
  <c r="AA32" i="43"/>
  <c r="Z32" i="43"/>
  <c r="AC32" i="43" s="1"/>
  <c r="U32" i="43"/>
  <c r="T32" i="43"/>
  <c r="S32" i="43"/>
  <c r="R32" i="43"/>
  <c r="Q32" i="43"/>
  <c r="P32" i="43"/>
  <c r="V32" i="43" s="1"/>
  <c r="O32" i="43"/>
  <c r="X32" i="43" s="1"/>
  <c r="N32" i="43"/>
  <c r="W32" i="43" s="1"/>
  <c r="M32" i="43"/>
  <c r="K32" i="43"/>
  <c r="G32" i="43"/>
  <c r="H32" i="43" s="1"/>
  <c r="J32" i="43" s="1"/>
  <c r="AB31" i="43"/>
  <c r="AA31" i="43"/>
  <c r="Z31" i="43"/>
  <c r="AC31" i="43" s="1"/>
  <c r="U31" i="43"/>
  <c r="T31" i="43"/>
  <c r="S31" i="43"/>
  <c r="R31" i="43"/>
  <c r="Q31" i="43"/>
  <c r="P31" i="43"/>
  <c r="O31" i="43"/>
  <c r="X31" i="43" s="1"/>
  <c r="N31" i="43"/>
  <c r="W31" i="43" s="1"/>
  <c r="M31" i="43"/>
  <c r="V31" i="43" s="1"/>
  <c r="Y31" i="43" s="1"/>
  <c r="L31" i="43" s="1"/>
  <c r="K31" i="43"/>
  <c r="H31" i="43"/>
  <c r="G31" i="43"/>
  <c r="AB30" i="43"/>
  <c r="AA30" i="43"/>
  <c r="Z30" i="43"/>
  <c r="AC30" i="43" s="1"/>
  <c r="Y30" i="43"/>
  <c r="L30" i="43" s="1"/>
  <c r="U30" i="43"/>
  <c r="T30" i="43"/>
  <c r="S30" i="43"/>
  <c r="R30" i="43"/>
  <c r="Q30" i="43"/>
  <c r="P30" i="43"/>
  <c r="O30" i="43"/>
  <c r="X30" i="43" s="1"/>
  <c r="N30" i="43"/>
  <c r="W30" i="43" s="1"/>
  <c r="M30" i="43"/>
  <c r="V30" i="43" s="1"/>
  <c r="K30" i="43"/>
  <c r="G30" i="43"/>
  <c r="AB29" i="43"/>
  <c r="AA29" i="43"/>
  <c r="Z29" i="43"/>
  <c r="AC29" i="43" s="1"/>
  <c r="U29" i="43"/>
  <c r="T29" i="43"/>
  <c r="S29" i="43"/>
  <c r="R29" i="43"/>
  <c r="X29" i="43" s="1"/>
  <c r="Q29" i="43"/>
  <c r="P29" i="43"/>
  <c r="O29" i="43"/>
  <c r="N29" i="43"/>
  <c r="W29" i="43" s="1"/>
  <c r="M29" i="43"/>
  <c r="V29" i="43" s="1"/>
  <c r="K29" i="43"/>
  <c r="G29" i="43"/>
  <c r="AC28" i="43"/>
  <c r="AB28" i="43"/>
  <c r="AA28" i="43"/>
  <c r="Z28" i="43"/>
  <c r="U28" i="43"/>
  <c r="T28" i="43"/>
  <c r="S28" i="43"/>
  <c r="R28" i="43"/>
  <c r="X28" i="43" s="1"/>
  <c r="Q28" i="43"/>
  <c r="W28" i="43" s="1"/>
  <c r="P28" i="43"/>
  <c r="O28" i="43"/>
  <c r="N28" i="43"/>
  <c r="M28" i="43"/>
  <c r="V28" i="43" s="1"/>
  <c r="K28" i="43"/>
  <c r="H28" i="43" s="1"/>
  <c r="G28" i="43"/>
  <c r="AB27" i="43"/>
  <c r="AC27" i="43" s="1"/>
  <c r="AA27" i="43"/>
  <c r="Z27" i="43"/>
  <c r="W27" i="43"/>
  <c r="U27" i="43"/>
  <c r="T27" i="43"/>
  <c r="S27" i="43"/>
  <c r="R27" i="43"/>
  <c r="Q27" i="43"/>
  <c r="P27" i="43"/>
  <c r="V27" i="43" s="1"/>
  <c r="Y27" i="43" s="1"/>
  <c r="L27" i="43" s="1"/>
  <c r="O27" i="43"/>
  <c r="X27" i="43" s="1"/>
  <c r="N27" i="43"/>
  <c r="M27" i="43"/>
  <c r="K27" i="43"/>
  <c r="G27" i="43"/>
  <c r="AB26" i="43"/>
  <c r="AA26" i="43"/>
  <c r="Z26" i="43"/>
  <c r="AC26" i="43" s="1"/>
  <c r="U26" i="43"/>
  <c r="T26" i="43"/>
  <c r="S26" i="43"/>
  <c r="R26" i="43"/>
  <c r="Q26" i="43"/>
  <c r="P26" i="43"/>
  <c r="V26" i="43" s="1"/>
  <c r="O26" i="43"/>
  <c r="X26" i="43" s="1"/>
  <c r="N26" i="43"/>
  <c r="W26" i="43" s="1"/>
  <c r="M26" i="43"/>
  <c r="K26" i="43"/>
  <c r="G26" i="43"/>
  <c r="H26" i="43" s="1"/>
  <c r="J26" i="43" s="1"/>
  <c r="AB25" i="43"/>
  <c r="AA25" i="43"/>
  <c r="Z25" i="43"/>
  <c r="AC25" i="43" s="1"/>
  <c r="U25" i="43"/>
  <c r="T25" i="43"/>
  <c r="S25" i="43"/>
  <c r="R25" i="43"/>
  <c r="Q25" i="43"/>
  <c r="P25" i="43"/>
  <c r="V25" i="43" s="1"/>
  <c r="Y25" i="43" s="1"/>
  <c r="L25" i="43" s="1"/>
  <c r="O25" i="43"/>
  <c r="X25" i="43" s="1"/>
  <c r="N25" i="43"/>
  <c r="W25" i="43" s="1"/>
  <c r="M25" i="43"/>
  <c r="K25" i="43"/>
  <c r="H25" i="43"/>
  <c r="G25" i="43"/>
  <c r="AB24" i="43"/>
  <c r="AA24" i="43"/>
  <c r="Z24" i="43"/>
  <c r="AC24" i="43" s="1"/>
  <c r="U24" i="43"/>
  <c r="T24" i="43"/>
  <c r="S24" i="43"/>
  <c r="R24" i="43"/>
  <c r="Q24" i="43"/>
  <c r="P24" i="43"/>
  <c r="O24" i="43"/>
  <c r="X24" i="43" s="1"/>
  <c r="N24" i="43"/>
  <c r="W24" i="43" s="1"/>
  <c r="M24" i="43"/>
  <c r="V24" i="43" s="1"/>
  <c r="Y24" i="43" s="1"/>
  <c r="L24" i="43" s="1"/>
  <c r="K24" i="43"/>
  <c r="G24" i="43"/>
  <c r="AB23" i="43"/>
  <c r="AA23" i="43"/>
  <c r="Z23" i="43"/>
  <c r="AC23" i="43" s="1"/>
  <c r="U23" i="43"/>
  <c r="T23" i="43"/>
  <c r="S23" i="43"/>
  <c r="R23" i="43"/>
  <c r="X23" i="43" s="1"/>
  <c r="Q23" i="43"/>
  <c r="P23" i="43"/>
  <c r="O23" i="43"/>
  <c r="N23" i="43"/>
  <c r="W23" i="43" s="1"/>
  <c r="M23" i="43"/>
  <c r="V23" i="43" s="1"/>
  <c r="K23" i="43"/>
  <c r="G23" i="43"/>
  <c r="AC22" i="43"/>
  <c r="AB22" i="43"/>
  <c r="AA22" i="43"/>
  <c r="Z22" i="43"/>
  <c r="W22" i="43"/>
  <c r="U22" i="43"/>
  <c r="T22" i="43"/>
  <c r="S22" i="43"/>
  <c r="R22" i="43"/>
  <c r="X22" i="43" s="1"/>
  <c r="Q22" i="43"/>
  <c r="P22" i="43"/>
  <c r="O22" i="43"/>
  <c r="N22" i="43"/>
  <c r="M22" i="43"/>
  <c r="V22" i="43" s="1"/>
  <c r="K22" i="43"/>
  <c r="H22" i="43" s="1"/>
  <c r="G22" i="43"/>
  <c r="AB21" i="43"/>
  <c r="AC21" i="43" s="1"/>
  <c r="AA21" i="43"/>
  <c r="Z21" i="43"/>
  <c r="U21" i="43"/>
  <c r="T21" i="43"/>
  <c r="S21" i="43"/>
  <c r="R21" i="43"/>
  <c r="Q21" i="43"/>
  <c r="W21" i="43" s="1"/>
  <c r="P21" i="43"/>
  <c r="V21" i="43" s="1"/>
  <c r="Y21" i="43" s="1"/>
  <c r="L21" i="43" s="1"/>
  <c r="O21" i="43"/>
  <c r="X21" i="43" s="1"/>
  <c r="N21" i="43"/>
  <c r="M21" i="43"/>
  <c r="K21" i="43"/>
  <c r="G21" i="43"/>
  <c r="AB20" i="43"/>
  <c r="AA20" i="43"/>
  <c r="Z20" i="43"/>
  <c r="AC20" i="43" s="1"/>
  <c r="U20" i="43"/>
  <c r="T20" i="43"/>
  <c r="S20" i="43"/>
  <c r="R20" i="43"/>
  <c r="Q20" i="43"/>
  <c r="P20" i="43"/>
  <c r="V20" i="43" s="1"/>
  <c r="Y20" i="43" s="1"/>
  <c r="L20" i="43" s="1"/>
  <c r="O20" i="43"/>
  <c r="X20" i="43" s="1"/>
  <c r="N20" i="43"/>
  <c r="W20" i="43" s="1"/>
  <c r="M20" i="43"/>
  <c r="K20" i="43"/>
  <c r="G20" i="43"/>
  <c r="H20" i="43" s="1"/>
  <c r="J20" i="43" s="1"/>
  <c r="AB19" i="43"/>
  <c r="AA19" i="43"/>
  <c r="Z19" i="43"/>
  <c r="AC19" i="43" s="1"/>
  <c r="U19" i="43"/>
  <c r="T19" i="43"/>
  <c r="S19" i="43"/>
  <c r="R19" i="43"/>
  <c r="Q19" i="43"/>
  <c r="P19" i="43"/>
  <c r="V19" i="43" s="1"/>
  <c r="O19" i="43"/>
  <c r="X19" i="43" s="1"/>
  <c r="N19" i="43"/>
  <c r="W19" i="43" s="1"/>
  <c r="M19" i="43"/>
  <c r="K19" i="43"/>
  <c r="H19" i="43"/>
  <c r="G19" i="43"/>
  <c r="AB18" i="43"/>
  <c r="AA18" i="43"/>
  <c r="Z18" i="43"/>
  <c r="AC18" i="43" s="1"/>
  <c r="Y18" i="43"/>
  <c r="L18" i="43" s="1"/>
  <c r="U18" i="43"/>
  <c r="T18" i="43"/>
  <c r="S18" i="43"/>
  <c r="R18" i="43"/>
  <c r="Q18" i="43"/>
  <c r="P18" i="43"/>
  <c r="O18" i="43"/>
  <c r="X18" i="43" s="1"/>
  <c r="N18" i="43"/>
  <c r="W18" i="43" s="1"/>
  <c r="M18" i="43"/>
  <c r="V18" i="43" s="1"/>
  <c r="K18" i="43"/>
  <c r="G18" i="43"/>
  <c r="AB17" i="43"/>
  <c r="AA17" i="43"/>
  <c r="Z17" i="43"/>
  <c r="AC17" i="43" s="1"/>
  <c r="U17" i="43"/>
  <c r="T17" i="43"/>
  <c r="S17" i="43"/>
  <c r="R17" i="43"/>
  <c r="X17" i="43" s="1"/>
  <c r="Q17" i="43"/>
  <c r="P17" i="43"/>
  <c r="O17" i="43"/>
  <c r="N17" i="43"/>
  <c r="W17" i="43" s="1"/>
  <c r="M17" i="43"/>
  <c r="V17" i="43" s="1"/>
  <c r="K17" i="43"/>
  <c r="G17" i="43"/>
  <c r="AC16" i="43"/>
  <c r="AB16" i="43"/>
  <c r="AA16" i="43"/>
  <c r="Z16" i="43"/>
  <c r="W16" i="43"/>
  <c r="U16" i="43"/>
  <c r="T16" i="43"/>
  <c r="S16" i="43"/>
  <c r="R16" i="43"/>
  <c r="X16" i="43" s="1"/>
  <c r="Q16" i="43"/>
  <c r="P16" i="43"/>
  <c r="O16" i="43"/>
  <c r="N16" i="43"/>
  <c r="M16" i="43"/>
  <c r="V16" i="43" s="1"/>
  <c r="Y16" i="43" s="1"/>
  <c r="L16" i="43" s="1"/>
  <c r="K16" i="43"/>
  <c r="H16" i="43" s="1"/>
  <c r="G16" i="43"/>
  <c r="AB15" i="43"/>
  <c r="AC15" i="43" s="1"/>
  <c r="AA15" i="43"/>
  <c r="Z15" i="43"/>
  <c r="U15" i="43"/>
  <c r="T15" i="43"/>
  <c r="S15" i="43"/>
  <c r="R15" i="43"/>
  <c r="Q15" i="43"/>
  <c r="W15" i="43" s="1"/>
  <c r="P15" i="43"/>
  <c r="V15" i="43" s="1"/>
  <c r="Y15" i="43" s="1"/>
  <c r="L15" i="43" s="1"/>
  <c r="O15" i="43"/>
  <c r="X15" i="43" s="1"/>
  <c r="N15" i="43"/>
  <c r="M15" i="43"/>
  <c r="K15" i="43"/>
  <c r="G15" i="43"/>
  <c r="AB14" i="43"/>
  <c r="AA14" i="43"/>
  <c r="Z14" i="43"/>
  <c r="AC14" i="43" s="1"/>
  <c r="U14" i="43"/>
  <c r="T14" i="43"/>
  <c r="S14" i="43"/>
  <c r="R14" i="43"/>
  <c r="Q14" i="43"/>
  <c r="P14" i="43"/>
  <c r="V14" i="43" s="1"/>
  <c r="O14" i="43"/>
  <c r="X14" i="43" s="1"/>
  <c r="N14" i="43"/>
  <c r="W14" i="43" s="1"/>
  <c r="M14" i="43"/>
  <c r="K14" i="43"/>
  <c r="G14" i="43"/>
  <c r="H14" i="43" s="1"/>
  <c r="J14" i="43" s="1"/>
  <c r="AB13" i="43"/>
  <c r="AA13" i="43"/>
  <c r="Z13" i="43"/>
  <c r="AC13" i="43" s="1"/>
  <c r="U13" i="43"/>
  <c r="T13" i="43"/>
  <c r="S13" i="43"/>
  <c r="R13" i="43"/>
  <c r="Q13" i="43"/>
  <c r="P13" i="43"/>
  <c r="V13" i="43" s="1"/>
  <c r="Y13" i="43" s="1"/>
  <c r="L13" i="43" s="1"/>
  <c r="O13" i="43"/>
  <c r="X13" i="43" s="1"/>
  <c r="N13" i="43"/>
  <c r="W13" i="43" s="1"/>
  <c r="M13" i="43"/>
  <c r="K13" i="43"/>
  <c r="H13" i="43"/>
  <c r="G13" i="43"/>
  <c r="AB12" i="43"/>
  <c r="AA12" i="43"/>
  <c r="Z12" i="43"/>
  <c r="AC12" i="43" s="1"/>
  <c r="U12" i="43"/>
  <c r="T12" i="43"/>
  <c r="S12" i="43"/>
  <c r="R12" i="43"/>
  <c r="Q12" i="43"/>
  <c r="P12" i="43"/>
  <c r="O12" i="43"/>
  <c r="X12" i="43" s="1"/>
  <c r="N12" i="43"/>
  <c r="W12" i="43" s="1"/>
  <c r="M12" i="43"/>
  <c r="V12" i="43" s="1"/>
  <c r="Y12" i="43" s="1"/>
  <c r="L12" i="43" s="1"/>
  <c r="K12" i="43"/>
  <c r="G12" i="43"/>
  <c r="AB11" i="43"/>
  <c r="AA11" i="43"/>
  <c r="Z11" i="43"/>
  <c r="AC11" i="43" s="1"/>
  <c r="U11" i="43"/>
  <c r="T11" i="43"/>
  <c r="S11" i="43"/>
  <c r="R11" i="43"/>
  <c r="X11" i="43" s="1"/>
  <c r="Q11" i="43"/>
  <c r="P11" i="43"/>
  <c r="O11" i="43"/>
  <c r="N11" i="43"/>
  <c r="W11" i="43" s="1"/>
  <c r="M11" i="43"/>
  <c r="V11" i="43" s="1"/>
  <c r="K11" i="43"/>
  <c r="G11" i="43"/>
  <c r="AC10" i="43"/>
  <c r="AB10" i="43"/>
  <c r="AA10" i="43"/>
  <c r="Z10" i="43"/>
  <c r="W10" i="43"/>
  <c r="U10" i="43"/>
  <c r="T10" i="43"/>
  <c r="S10" i="43"/>
  <c r="R10" i="43"/>
  <c r="X10" i="43" s="1"/>
  <c r="Q10" i="43"/>
  <c r="P10" i="43"/>
  <c r="O10" i="43"/>
  <c r="N10" i="43"/>
  <c r="M10" i="43"/>
  <c r="V10" i="43" s="1"/>
  <c r="K10" i="43"/>
  <c r="H10" i="43" s="1"/>
  <c r="G10" i="43"/>
  <c r="AB9" i="43"/>
  <c r="AC9" i="43" s="1"/>
  <c r="AA9" i="43"/>
  <c r="Z9" i="43"/>
  <c r="U9" i="43"/>
  <c r="T9" i="43"/>
  <c r="S9" i="43"/>
  <c r="R9" i="43"/>
  <c r="X9" i="43" s="1"/>
  <c r="Q9" i="43"/>
  <c r="W9" i="43" s="1"/>
  <c r="P9" i="43"/>
  <c r="V9" i="43" s="1"/>
  <c r="Y9" i="43" s="1"/>
  <c r="L9" i="43" s="1"/>
  <c r="O9" i="43"/>
  <c r="N9" i="43"/>
  <c r="M9" i="43"/>
  <c r="K9" i="43"/>
  <c r="G9" i="43"/>
  <c r="AB8" i="43"/>
  <c r="AA8" i="43"/>
  <c r="Z8" i="43"/>
  <c r="AC8" i="43" s="1"/>
  <c r="U8" i="43"/>
  <c r="T8" i="43"/>
  <c r="S8" i="43"/>
  <c r="R8" i="43"/>
  <c r="Q8" i="43"/>
  <c r="P8" i="43"/>
  <c r="V8" i="43" s="1"/>
  <c r="Y8" i="43" s="1"/>
  <c r="L8" i="43" s="1"/>
  <c r="O8" i="43"/>
  <c r="X8" i="43" s="1"/>
  <c r="N8" i="43"/>
  <c r="W8" i="43" s="1"/>
  <c r="M8" i="43"/>
  <c r="K8" i="43"/>
  <c r="G8" i="43"/>
  <c r="H8" i="43" s="1"/>
  <c r="J8" i="43" s="1"/>
  <c r="AB7" i="43"/>
  <c r="AA7" i="43"/>
  <c r="Z7" i="43"/>
  <c r="AC7" i="43" s="1"/>
  <c r="U7" i="43"/>
  <c r="T7" i="43"/>
  <c r="S7" i="43"/>
  <c r="R7" i="43"/>
  <c r="Q7" i="43"/>
  <c r="P7" i="43"/>
  <c r="V7" i="43" s="1"/>
  <c r="O7" i="43"/>
  <c r="X7" i="43" s="1"/>
  <c r="N7" i="43"/>
  <c r="W7" i="43" s="1"/>
  <c r="M7" i="43"/>
  <c r="K7" i="43"/>
  <c r="H7" i="43"/>
  <c r="G7" i="43"/>
  <c r="AB107" i="38"/>
  <c r="AA107" i="38"/>
  <c r="Z107" i="38"/>
  <c r="AC107" i="38" s="1"/>
  <c r="X107" i="38"/>
  <c r="U107" i="38"/>
  <c r="T107" i="38"/>
  <c r="S107" i="38"/>
  <c r="R107" i="38"/>
  <c r="Q107" i="38"/>
  <c r="P107" i="38"/>
  <c r="V107" i="38" s="1"/>
  <c r="O107" i="38"/>
  <c r="N107" i="38"/>
  <c r="W107" i="38" s="1"/>
  <c r="M107" i="38"/>
  <c r="K107" i="38"/>
  <c r="H107" i="38"/>
  <c r="J107" i="38" s="1"/>
  <c r="G107" i="38"/>
  <c r="AC106" i="38"/>
  <c r="AB106" i="38"/>
  <c r="AA106" i="38"/>
  <c r="Z106" i="38"/>
  <c r="W106" i="38"/>
  <c r="U106" i="38"/>
  <c r="T106" i="38"/>
  <c r="S106" i="38"/>
  <c r="R106" i="38"/>
  <c r="Q106" i="38"/>
  <c r="P106" i="38"/>
  <c r="O106" i="38"/>
  <c r="X106" i="38" s="1"/>
  <c r="N106" i="38"/>
  <c r="M106" i="38"/>
  <c r="V106" i="38" s="1"/>
  <c r="Y106" i="38" s="1"/>
  <c r="L106" i="38" s="1"/>
  <c r="K106" i="38"/>
  <c r="G106" i="38"/>
  <c r="AB105" i="38"/>
  <c r="AA105" i="38"/>
  <c r="Z105" i="38"/>
  <c r="AC105" i="38" s="1"/>
  <c r="U105" i="38"/>
  <c r="T105" i="38"/>
  <c r="S105" i="38"/>
  <c r="R105" i="38"/>
  <c r="X105" i="38" s="1"/>
  <c r="Q105" i="38"/>
  <c r="P105" i="38"/>
  <c r="V105" i="38" s="1"/>
  <c r="Y105" i="38" s="1"/>
  <c r="L105" i="38" s="1"/>
  <c r="O105" i="38"/>
  <c r="N105" i="38"/>
  <c r="W105" i="38" s="1"/>
  <c r="M105" i="38"/>
  <c r="K105" i="38"/>
  <c r="G105" i="38"/>
  <c r="AB104" i="38"/>
  <c r="AA104" i="38"/>
  <c r="AC104" i="38" s="1"/>
  <c r="Z104" i="38"/>
  <c r="U104" i="38"/>
  <c r="T104" i="38"/>
  <c r="S104" i="38"/>
  <c r="R104" i="38"/>
  <c r="Q104" i="38"/>
  <c r="W104" i="38" s="1"/>
  <c r="P104" i="38"/>
  <c r="O104" i="38"/>
  <c r="X104" i="38" s="1"/>
  <c r="N104" i="38"/>
  <c r="M104" i="38"/>
  <c r="V104" i="38" s="1"/>
  <c r="Y104" i="38" s="1"/>
  <c r="L104" i="38" s="1"/>
  <c r="K104" i="38"/>
  <c r="G104" i="38"/>
  <c r="H104" i="38" s="1"/>
  <c r="J104" i="38" s="1"/>
  <c r="AB103" i="38"/>
  <c r="AA103" i="38"/>
  <c r="Z103" i="38"/>
  <c r="AC103" i="38" s="1"/>
  <c r="U103" i="38"/>
  <c r="T103" i="38"/>
  <c r="S103" i="38"/>
  <c r="R103" i="38"/>
  <c r="X103" i="38" s="1"/>
  <c r="Q103" i="38"/>
  <c r="P103" i="38"/>
  <c r="V103" i="38" s="1"/>
  <c r="Y103" i="38" s="1"/>
  <c r="L103" i="38" s="1"/>
  <c r="O103" i="38"/>
  <c r="N103" i="38"/>
  <c r="W103" i="38" s="1"/>
  <c r="M103" i="38"/>
  <c r="K103" i="38"/>
  <c r="H103" i="38"/>
  <c r="J103" i="38" s="1"/>
  <c r="G103" i="38"/>
  <c r="AB102" i="38"/>
  <c r="AA102" i="38"/>
  <c r="AC102" i="38" s="1"/>
  <c r="Z102" i="38"/>
  <c r="U102" i="38"/>
  <c r="T102" i="38"/>
  <c r="S102" i="38"/>
  <c r="R102" i="38"/>
  <c r="Q102" i="38"/>
  <c r="W102" i="38" s="1"/>
  <c r="P102" i="38"/>
  <c r="O102" i="38"/>
  <c r="X102" i="38" s="1"/>
  <c r="N102" i="38"/>
  <c r="M102" i="38"/>
  <c r="V102" i="38" s="1"/>
  <c r="K102" i="38"/>
  <c r="G102" i="38"/>
  <c r="AB101" i="38"/>
  <c r="AA101" i="38"/>
  <c r="Z101" i="38"/>
  <c r="AC101" i="38" s="1"/>
  <c r="U101" i="38"/>
  <c r="T101" i="38"/>
  <c r="S101" i="38"/>
  <c r="R101" i="38"/>
  <c r="X101" i="38" s="1"/>
  <c r="Q101" i="38"/>
  <c r="P101" i="38"/>
  <c r="V101" i="38" s="1"/>
  <c r="O101" i="38"/>
  <c r="N101" i="38"/>
  <c r="W101" i="38" s="1"/>
  <c r="M101" i="38"/>
  <c r="K101" i="38"/>
  <c r="H101" i="38"/>
  <c r="J101" i="38" s="1"/>
  <c r="G101" i="38"/>
  <c r="AC100" i="38"/>
  <c r="AB100" i="38"/>
  <c r="AA100" i="38"/>
  <c r="Z100" i="38"/>
  <c r="U100" i="38"/>
  <c r="T100" i="38"/>
  <c r="S100" i="38"/>
  <c r="R100" i="38"/>
  <c r="Q100" i="38"/>
  <c r="W100" i="38" s="1"/>
  <c r="P100" i="38"/>
  <c r="O100" i="38"/>
  <c r="X100" i="38" s="1"/>
  <c r="N100" i="38"/>
  <c r="M100" i="38"/>
  <c r="V100" i="38" s="1"/>
  <c r="K100" i="38"/>
  <c r="G100" i="38"/>
  <c r="AB99" i="38"/>
  <c r="AA99" i="38"/>
  <c r="Z99" i="38"/>
  <c r="AC99" i="38" s="1"/>
  <c r="U99" i="38"/>
  <c r="T99" i="38"/>
  <c r="S99" i="38"/>
  <c r="R99" i="38"/>
  <c r="X99" i="38" s="1"/>
  <c r="Q99" i="38"/>
  <c r="P99" i="38"/>
  <c r="V99" i="38" s="1"/>
  <c r="Y99" i="38" s="1"/>
  <c r="L99" i="38" s="1"/>
  <c r="O99" i="38"/>
  <c r="N99" i="38"/>
  <c r="W99" i="38" s="1"/>
  <c r="M99" i="38"/>
  <c r="K99" i="38"/>
  <c r="J99" i="38"/>
  <c r="H99" i="38"/>
  <c r="G99" i="38"/>
  <c r="I99" i="38" s="1"/>
  <c r="AB98" i="38"/>
  <c r="AA98" i="38"/>
  <c r="AC98" i="38" s="1"/>
  <c r="Z98" i="38"/>
  <c r="U98" i="38"/>
  <c r="T98" i="38"/>
  <c r="S98" i="38"/>
  <c r="R98" i="38"/>
  <c r="Q98" i="38"/>
  <c r="W98" i="38" s="1"/>
  <c r="P98" i="38"/>
  <c r="O98" i="38"/>
  <c r="X98" i="38" s="1"/>
  <c r="N98" i="38"/>
  <c r="M98" i="38"/>
  <c r="V98" i="38" s="1"/>
  <c r="Y98" i="38" s="1"/>
  <c r="L98" i="38" s="1"/>
  <c r="K98" i="38"/>
  <c r="I98" i="38"/>
  <c r="G98" i="38"/>
  <c r="H98" i="38" s="1"/>
  <c r="J98" i="38" s="1"/>
  <c r="AB97" i="38"/>
  <c r="AA97" i="38"/>
  <c r="Z97" i="38"/>
  <c r="AC97" i="38" s="1"/>
  <c r="U97" i="38"/>
  <c r="T97" i="38"/>
  <c r="S97" i="38"/>
  <c r="R97" i="38"/>
  <c r="X97" i="38" s="1"/>
  <c r="Q97" i="38"/>
  <c r="P97" i="38"/>
  <c r="V97" i="38" s="1"/>
  <c r="Y97" i="38" s="1"/>
  <c r="L97" i="38" s="1"/>
  <c r="O97" i="38"/>
  <c r="N97" i="38"/>
  <c r="W97" i="38" s="1"/>
  <c r="M97" i="38"/>
  <c r="K97" i="38"/>
  <c r="H97" i="38"/>
  <c r="J97" i="38" s="1"/>
  <c r="G97" i="38"/>
  <c r="I97" i="38" s="1"/>
  <c r="AB96" i="38"/>
  <c r="AA96" i="38"/>
  <c r="AC96" i="38" s="1"/>
  <c r="Z96" i="38"/>
  <c r="U96" i="38"/>
  <c r="T96" i="38"/>
  <c r="S96" i="38"/>
  <c r="R96" i="38"/>
  <c r="Q96" i="38"/>
  <c r="W96" i="38" s="1"/>
  <c r="P96" i="38"/>
  <c r="O96" i="38"/>
  <c r="X96" i="38" s="1"/>
  <c r="N96" i="38"/>
  <c r="M96" i="38"/>
  <c r="V96" i="38" s="1"/>
  <c r="Y96" i="38" s="1"/>
  <c r="L96" i="38" s="1"/>
  <c r="K96" i="38"/>
  <c r="G96" i="38"/>
  <c r="AB95" i="38"/>
  <c r="AA95" i="38"/>
  <c r="Z95" i="38"/>
  <c r="AC95" i="38" s="1"/>
  <c r="X95" i="38"/>
  <c r="U95" i="38"/>
  <c r="T95" i="38"/>
  <c r="S95" i="38"/>
  <c r="R95" i="38"/>
  <c r="Q95" i="38"/>
  <c r="P95" i="38"/>
  <c r="V95" i="38" s="1"/>
  <c r="Y95" i="38" s="1"/>
  <c r="L95" i="38" s="1"/>
  <c r="O95" i="38"/>
  <c r="N95" i="38"/>
  <c r="W95" i="38" s="1"/>
  <c r="M95" i="38"/>
  <c r="K95" i="38"/>
  <c r="H95" i="38"/>
  <c r="J95" i="38" s="1"/>
  <c r="G95" i="38"/>
  <c r="AC94" i="38"/>
  <c r="AB94" i="38"/>
  <c r="AA94" i="38"/>
  <c r="Z94" i="38"/>
  <c r="U94" i="38"/>
  <c r="T94" i="38"/>
  <c r="S94" i="38"/>
  <c r="R94" i="38"/>
  <c r="Q94" i="38"/>
  <c r="W94" i="38" s="1"/>
  <c r="P94" i="38"/>
  <c r="O94" i="38"/>
  <c r="X94" i="38" s="1"/>
  <c r="N94" i="38"/>
  <c r="M94" i="38"/>
  <c r="V94" i="38" s="1"/>
  <c r="K94" i="38"/>
  <c r="G94" i="38"/>
  <c r="AB93" i="38"/>
  <c r="AA93" i="38"/>
  <c r="Z93" i="38"/>
  <c r="U93" i="38"/>
  <c r="T93" i="38"/>
  <c r="S93" i="38"/>
  <c r="R93" i="38"/>
  <c r="X93" i="38" s="1"/>
  <c r="Q93" i="38"/>
  <c r="P93" i="38"/>
  <c r="V93" i="38" s="1"/>
  <c r="Y93" i="38" s="1"/>
  <c r="L93" i="38" s="1"/>
  <c r="O93" i="38"/>
  <c r="N93" i="38"/>
  <c r="W93" i="38" s="1"/>
  <c r="M93" i="38"/>
  <c r="K93" i="38"/>
  <c r="J93" i="38"/>
  <c r="H93" i="38"/>
  <c r="G93" i="38"/>
  <c r="AB92" i="38"/>
  <c r="AA92" i="38"/>
  <c r="AC92" i="38" s="1"/>
  <c r="Z92" i="38"/>
  <c r="U92" i="38"/>
  <c r="T92" i="38"/>
  <c r="S92" i="38"/>
  <c r="R92" i="38"/>
  <c r="Q92" i="38"/>
  <c r="W92" i="38" s="1"/>
  <c r="P92" i="38"/>
  <c r="O92" i="38"/>
  <c r="X92" i="38" s="1"/>
  <c r="N92" i="38"/>
  <c r="M92" i="38"/>
  <c r="V92" i="38" s="1"/>
  <c r="K92" i="38"/>
  <c r="I92" i="38"/>
  <c r="G92" i="38"/>
  <c r="H92" i="38" s="1"/>
  <c r="J92" i="38" s="1"/>
  <c r="AB91" i="38"/>
  <c r="AA91" i="38"/>
  <c r="Z91" i="38"/>
  <c r="AC91" i="38" s="1"/>
  <c r="U91" i="38"/>
  <c r="T91" i="38"/>
  <c r="S91" i="38"/>
  <c r="R91" i="38"/>
  <c r="X91" i="38" s="1"/>
  <c r="Q91" i="38"/>
  <c r="P91" i="38"/>
  <c r="V91" i="38" s="1"/>
  <c r="O91" i="38"/>
  <c r="N91" i="38"/>
  <c r="W91" i="38" s="1"/>
  <c r="M91" i="38"/>
  <c r="K91" i="38"/>
  <c r="H91" i="38"/>
  <c r="J91" i="38" s="1"/>
  <c r="G91" i="38"/>
  <c r="AB90" i="38"/>
  <c r="AA90" i="38"/>
  <c r="AC90" i="38" s="1"/>
  <c r="Z90" i="38"/>
  <c r="U90" i="38"/>
  <c r="T90" i="38"/>
  <c r="S90" i="38"/>
  <c r="R90" i="38"/>
  <c r="Q90" i="38"/>
  <c r="W90" i="38" s="1"/>
  <c r="P90" i="38"/>
  <c r="O90" i="38"/>
  <c r="X90" i="38" s="1"/>
  <c r="N90" i="38"/>
  <c r="M90" i="38"/>
  <c r="K90" i="38"/>
  <c r="G90" i="38"/>
  <c r="AB89" i="38"/>
  <c r="AA89" i="38"/>
  <c r="Z89" i="38"/>
  <c r="AC89" i="38" s="1"/>
  <c r="X89" i="38"/>
  <c r="U89" i="38"/>
  <c r="T89" i="38"/>
  <c r="S89" i="38"/>
  <c r="R89" i="38"/>
  <c r="Q89" i="38"/>
  <c r="P89" i="38"/>
  <c r="V89" i="38" s="1"/>
  <c r="Y89" i="38" s="1"/>
  <c r="L89" i="38" s="1"/>
  <c r="O89" i="38"/>
  <c r="N89" i="38"/>
  <c r="W89" i="38" s="1"/>
  <c r="M89" i="38"/>
  <c r="K89" i="38"/>
  <c r="H89" i="38"/>
  <c r="J89" i="38" s="1"/>
  <c r="G89" i="38"/>
  <c r="AC88" i="38"/>
  <c r="AB88" i="38"/>
  <c r="AA88" i="38"/>
  <c r="Z88" i="38"/>
  <c r="W88" i="38"/>
  <c r="U88" i="38"/>
  <c r="T88" i="38"/>
  <c r="S88" i="38"/>
  <c r="R88" i="38"/>
  <c r="Q88" i="38"/>
  <c r="P88" i="38"/>
  <c r="O88" i="38"/>
  <c r="X88" i="38" s="1"/>
  <c r="N88" i="38"/>
  <c r="M88" i="38"/>
  <c r="V88" i="38" s="1"/>
  <c r="K88" i="38"/>
  <c r="G88" i="38"/>
  <c r="AB87" i="38"/>
  <c r="AA87" i="38"/>
  <c r="Z87" i="38"/>
  <c r="U87" i="38"/>
  <c r="T87" i="38"/>
  <c r="S87" i="38"/>
  <c r="R87" i="38"/>
  <c r="X87" i="38" s="1"/>
  <c r="Q87" i="38"/>
  <c r="P87" i="38"/>
  <c r="V87" i="38" s="1"/>
  <c r="Y87" i="38" s="1"/>
  <c r="L87" i="38" s="1"/>
  <c r="O87" i="38"/>
  <c r="N87" i="38"/>
  <c r="W87" i="38" s="1"/>
  <c r="M87" i="38"/>
  <c r="K87" i="38"/>
  <c r="J87" i="38"/>
  <c r="H87" i="38"/>
  <c r="G87" i="38"/>
  <c r="AB86" i="38"/>
  <c r="AA86" i="38"/>
  <c r="AC86" i="38" s="1"/>
  <c r="Z86" i="38"/>
  <c r="U86" i="38"/>
  <c r="T86" i="38"/>
  <c r="S86" i="38"/>
  <c r="R86" i="38"/>
  <c r="Q86" i="38"/>
  <c r="W86" i="38" s="1"/>
  <c r="P86" i="38"/>
  <c r="O86" i="38"/>
  <c r="X86" i="38" s="1"/>
  <c r="N86" i="38"/>
  <c r="M86" i="38"/>
  <c r="V86" i="38" s="1"/>
  <c r="K86" i="38"/>
  <c r="I86" i="38"/>
  <c r="G86" i="38"/>
  <c r="H86" i="38" s="1"/>
  <c r="J86" i="38" s="1"/>
  <c r="AB85" i="38"/>
  <c r="AA85" i="38"/>
  <c r="Z85" i="38"/>
  <c r="AC85" i="38" s="1"/>
  <c r="U85" i="38"/>
  <c r="T85" i="38"/>
  <c r="S85" i="38"/>
  <c r="R85" i="38"/>
  <c r="X85" i="38" s="1"/>
  <c r="Q85" i="38"/>
  <c r="P85" i="38"/>
  <c r="V85" i="38" s="1"/>
  <c r="O85" i="38"/>
  <c r="N85" i="38"/>
  <c r="W85" i="38" s="1"/>
  <c r="M85" i="38"/>
  <c r="K85" i="38"/>
  <c r="H85" i="38"/>
  <c r="J85" i="38" s="1"/>
  <c r="G85" i="38"/>
  <c r="I85" i="38" s="1"/>
  <c r="AB84" i="38"/>
  <c r="AA84" i="38"/>
  <c r="AC84" i="38" s="1"/>
  <c r="Z84" i="38"/>
  <c r="U84" i="38"/>
  <c r="T84" i="38"/>
  <c r="S84" i="38"/>
  <c r="R84" i="38"/>
  <c r="Q84" i="38"/>
  <c r="W84" i="38" s="1"/>
  <c r="Y84" i="38" s="1"/>
  <c r="L84" i="38" s="1"/>
  <c r="P84" i="38"/>
  <c r="O84" i="38"/>
  <c r="X84" i="38" s="1"/>
  <c r="N84" i="38"/>
  <c r="M84" i="38"/>
  <c r="V84" i="38" s="1"/>
  <c r="K84" i="38"/>
  <c r="G84" i="38"/>
  <c r="AB83" i="38"/>
  <c r="AA83" i="38"/>
  <c r="Z83" i="38"/>
  <c r="AC83" i="38" s="1"/>
  <c r="U83" i="38"/>
  <c r="T83" i="38"/>
  <c r="S83" i="38"/>
  <c r="R83" i="38"/>
  <c r="X83" i="38" s="1"/>
  <c r="Q83" i="38"/>
  <c r="P83" i="38"/>
  <c r="V83" i="38" s="1"/>
  <c r="O83" i="38"/>
  <c r="N83" i="38"/>
  <c r="W83" i="38" s="1"/>
  <c r="M83" i="38"/>
  <c r="K83" i="38"/>
  <c r="H83" i="38"/>
  <c r="J83" i="38" s="1"/>
  <c r="G83" i="38"/>
  <c r="AC82" i="38"/>
  <c r="AB82" i="38"/>
  <c r="AA82" i="38"/>
  <c r="Z82" i="38"/>
  <c r="U82" i="38"/>
  <c r="T82" i="38"/>
  <c r="S82" i="38"/>
  <c r="R82" i="38"/>
  <c r="Q82" i="38"/>
  <c r="W82" i="38" s="1"/>
  <c r="P82" i="38"/>
  <c r="O82" i="38"/>
  <c r="X82" i="38" s="1"/>
  <c r="N82" i="38"/>
  <c r="M82" i="38"/>
  <c r="V82" i="38" s="1"/>
  <c r="K82" i="38"/>
  <c r="G82" i="38"/>
  <c r="AB81" i="38"/>
  <c r="AA81" i="38"/>
  <c r="Z81" i="38"/>
  <c r="AC81" i="38" s="1"/>
  <c r="U81" i="38"/>
  <c r="T81" i="38"/>
  <c r="S81" i="38"/>
  <c r="R81" i="38"/>
  <c r="X81" i="38" s="1"/>
  <c r="Q81" i="38"/>
  <c r="P81" i="38"/>
  <c r="V81" i="38" s="1"/>
  <c r="O81" i="38"/>
  <c r="N81" i="38"/>
  <c r="W81" i="38" s="1"/>
  <c r="M81" i="38"/>
  <c r="K81" i="38"/>
  <c r="J81" i="38"/>
  <c r="H81" i="38"/>
  <c r="G81" i="38"/>
  <c r="AB80" i="38"/>
  <c r="AA80" i="38"/>
  <c r="AC80" i="38" s="1"/>
  <c r="Z80" i="38"/>
  <c r="U80" i="38"/>
  <c r="T80" i="38"/>
  <c r="S80" i="38"/>
  <c r="R80" i="38"/>
  <c r="Q80" i="38"/>
  <c r="W80" i="38" s="1"/>
  <c r="P80" i="38"/>
  <c r="O80" i="38"/>
  <c r="X80" i="38" s="1"/>
  <c r="N80" i="38"/>
  <c r="M80" i="38"/>
  <c r="V80" i="38" s="1"/>
  <c r="K80" i="38"/>
  <c r="G80" i="38"/>
  <c r="H80" i="38" s="1"/>
  <c r="AB79" i="38"/>
  <c r="AA79" i="38"/>
  <c r="Z79" i="38"/>
  <c r="AC79" i="38" s="1"/>
  <c r="U79" i="38"/>
  <c r="T79" i="38"/>
  <c r="S79" i="38"/>
  <c r="R79" i="38"/>
  <c r="X79" i="38" s="1"/>
  <c r="Q79" i="38"/>
  <c r="P79" i="38"/>
  <c r="V79" i="38" s="1"/>
  <c r="O79" i="38"/>
  <c r="N79" i="38"/>
  <c r="W79" i="38" s="1"/>
  <c r="M79" i="38"/>
  <c r="K79" i="38"/>
  <c r="H79" i="38"/>
  <c r="J79" i="38" s="1"/>
  <c r="G79" i="38"/>
  <c r="I79" i="38" s="1"/>
  <c r="AB78" i="38"/>
  <c r="AA78" i="38"/>
  <c r="AC78" i="38" s="1"/>
  <c r="Z78" i="38"/>
  <c r="U78" i="38"/>
  <c r="T78" i="38"/>
  <c r="S78" i="38"/>
  <c r="R78" i="38"/>
  <c r="Q78" i="38"/>
  <c r="W78" i="38" s="1"/>
  <c r="Y78" i="38" s="1"/>
  <c r="L78" i="38" s="1"/>
  <c r="P78" i="38"/>
  <c r="O78" i="38"/>
  <c r="X78" i="38" s="1"/>
  <c r="N78" i="38"/>
  <c r="M78" i="38"/>
  <c r="V78" i="38" s="1"/>
  <c r="K78" i="38"/>
  <c r="G78" i="38"/>
  <c r="AB77" i="38"/>
  <c r="AA77" i="38"/>
  <c r="Z77" i="38"/>
  <c r="AC77" i="38" s="1"/>
  <c r="X77" i="38"/>
  <c r="U77" i="38"/>
  <c r="T77" i="38"/>
  <c r="S77" i="38"/>
  <c r="R77" i="38"/>
  <c r="Q77" i="38"/>
  <c r="P77" i="38"/>
  <c r="V77" i="38" s="1"/>
  <c r="O77" i="38"/>
  <c r="N77" i="38"/>
  <c r="W77" i="38" s="1"/>
  <c r="M77" i="38"/>
  <c r="K77" i="38"/>
  <c r="H77" i="38"/>
  <c r="J77" i="38" s="1"/>
  <c r="G77" i="38"/>
  <c r="AC76" i="38"/>
  <c r="AB76" i="38"/>
  <c r="AA76" i="38"/>
  <c r="Z76" i="38"/>
  <c r="W76" i="38"/>
  <c r="U76" i="38"/>
  <c r="T76" i="38"/>
  <c r="S76" i="38"/>
  <c r="R76" i="38"/>
  <c r="Q76" i="38"/>
  <c r="P76" i="38"/>
  <c r="O76" i="38"/>
  <c r="X76" i="38" s="1"/>
  <c r="N76" i="38"/>
  <c r="M76" i="38"/>
  <c r="V76" i="38" s="1"/>
  <c r="Y76" i="38" s="1"/>
  <c r="L76" i="38" s="1"/>
  <c r="K76" i="38"/>
  <c r="G76" i="38"/>
  <c r="AB75" i="38"/>
  <c r="AA75" i="38"/>
  <c r="Z75" i="38"/>
  <c r="AC75" i="38" s="1"/>
  <c r="U75" i="38"/>
  <c r="T75" i="38"/>
  <c r="S75" i="38"/>
  <c r="R75" i="38"/>
  <c r="X75" i="38" s="1"/>
  <c r="Q75" i="38"/>
  <c r="P75" i="38"/>
  <c r="V75" i="38" s="1"/>
  <c r="Y75" i="38" s="1"/>
  <c r="L75" i="38" s="1"/>
  <c r="O75" i="38"/>
  <c r="N75" i="38"/>
  <c r="W75" i="38" s="1"/>
  <c r="M75" i="38"/>
  <c r="K75" i="38"/>
  <c r="J75" i="38"/>
  <c r="H75" i="38"/>
  <c r="G75" i="38"/>
  <c r="AB74" i="38"/>
  <c r="AA74" i="38"/>
  <c r="AC74" i="38" s="1"/>
  <c r="Z74" i="38"/>
  <c r="U74" i="38"/>
  <c r="T74" i="38"/>
  <c r="S74" i="38"/>
  <c r="R74" i="38"/>
  <c r="Q74" i="38"/>
  <c r="W74" i="38" s="1"/>
  <c r="P74" i="38"/>
  <c r="O74" i="38"/>
  <c r="X74" i="38" s="1"/>
  <c r="N74" i="38"/>
  <c r="M74" i="38"/>
  <c r="V74" i="38" s="1"/>
  <c r="K74" i="38"/>
  <c r="I74" i="38"/>
  <c r="G74" i="38"/>
  <c r="H74" i="38" s="1"/>
  <c r="J74" i="38" s="1"/>
  <c r="AB73" i="38"/>
  <c r="AA73" i="38"/>
  <c r="Z73" i="38"/>
  <c r="AC73" i="38" s="1"/>
  <c r="U73" i="38"/>
  <c r="T73" i="38"/>
  <c r="S73" i="38"/>
  <c r="R73" i="38"/>
  <c r="X73" i="38" s="1"/>
  <c r="Q73" i="38"/>
  <c r="P73" i="38"/>
  <c r="V73" i="38" s="1"/>
  <c r="O73" i="38"/>
  <c r="N73" i="38"/>
  <c r="W73" i="38" s="1"/>
  <c r="M73" i="38"/>
  <c r="K73" i="38"/>
  <c r="H73" i="38"/>
  <c r="J73" i="38" s="1"/>
  <c r="G73" i="38"/>
  <c r="AB72" i="38"/>
  <c r="AA72" i="38"/>
  <c r="AC72" i="38" s="1"/>
  <c r="Z72" i="38"/>
  <c r="Y72" i="38"/>
  <c r="L72" i="38" s="1"/>
  <c r="U72" i="38"/>
  <c r="T72" i="38"/>
  <c r="S72" i="38"/>
  <c r="R72" i="38"/>
  <c r="Q72" i="38"/>
  <c r="W72" i="38" s="1"/>
  <c r="P72" i="38"/>
  <c r="O72" i="38"/>
  <c r="X72" i="38" s="1"/>
  <c r="N72" i="38"/>
  <c r="M72" i="38"/>
  <c r="V72" i="38" s="1"/>
  <c r="K72" i="38"/>
  <c r="G72" i="38"/>
  <c r="AB71" i="38"/>
  <c r="AA71" i="38"/>
  <c r="Z71" i="38"/>
  <c r="AC71" i="38" s="1"/>
  <c r="U71" i="38"/>
  <c r="T71" i="38"/>
  <c r="S71" i="38"/>
  <c r="R71" i="38"/>
  <c r="X71" i="38" s="1"/>
  <c r="Q71" i="38"/>
  <c r="P71" i="38"/>
  <c r="V71" i="38" s="1"/>
  <c r="O71" i="38"/>
  <c r="N71" i="38"/>
  <c r="W71" i="38" s="1"/>
  <c r="M71" i="38"/>
  <c r="K71" i="38"/>
  <c r="H71" i="38"/>
  <c r="J71" i="38" s="1"/>
  <c r="G71" i="38"/>
  <c r="AC70" i="38"/>
  <c r="AB70" i="38"/>
  <c r="AA70" i="38"/>
  <c r="Z70" i="38"/>
  <c r="U70" i="38"/>
  <c r="T70" i="38"/>
  <c r="S70" i="38"/>
  <c r="R70" i="38"/>
  <c r="Q70" i="38"/>
  <c r="W70" i="38" s="1"/>
  <c r="P70" i="38"/>
  <c r="O70" i="38"/>
  <c r="X70" i="38" s="1"/>
  <c r="N70" i="38"/>
  <c r="M70" i="38"/>
  <c r="V70" i="38" s="1"/>
  <c r="K70" i="38"/>
  <c r="G70" i="38"/>
  <c r="AB69" i="38"/>
  <c r="AA69" i="38"/>
  <c r="Z69" i="38"/>
  <c r="U69" i="38"/>
  <c r="T69" i="38"/>
  <c r="S69" i="38"/>
  <c r="R69" i="38"/>
  <c r="X69" i="38" s="1"/>
  <c r="Q69" i="38"/>
  <c r="P69" i="38"/>
  <c r="V69" i="38" s="1"/>
  <c r="Y69" i="38" s="1"/>
  <c r="L69" i="38" s="1"/>
  <c r="O69" i="38"/>
  <c r="N69" i="38"/>
  <c r="W69" i="38" s="1"/>
  <c r="M69" i="38"/>
  <c r="K69" i="38"/>
  <c r="J69" i="38"/>
  <c r="H69" i="38"/>
  <c r="G69" i="38"/>
  <c r="I69" i="38" s="1"/>
  <c r="AB68" i="38"/>
  <c r="AA68" i="38"/>
  <c r="AC68" i="38" s="1"/>
  <c r="Z68" i="38"/>
  <c r="U68" i="38"/>
  <c r="T68" i="38"/>
  <c r="S68" i="38"/>
  <c r="R68" i="38"/>
  <c r="Q68" i="38"/>
  <c r="W68" i="38" s="1"/>
  <c r="P68" i="38"/>
  <c r="O68" i="38"/>
  <c r="X68" i="38" s="1"/>
  <c r="N68" i="38"/>
  <c r="M68" i="38"/>
  <c r="V68" i="38" s="1"/>
  <c r="Y68" i="38" s="1"/>
  <c r="L68" i="38" s="1"/>
  <c r="K68" i="38"/>
  <c r="G68" i="38"/>
  <c r="H68" i="38" s="1"/>
  <c r="J68" i="38" s="1"/>
  <c r="AB67" i="38"/>
  <c r="AA67" i="38"/>
  <c r="Z67" i="38"/>
  <c r="AC67" i="38" s="1"/>
  <c r="U67" i="38"/>
  <c r="T67" i="38"/>
  <c r="S67" i="38"/>
  <c r="R67" i="38"/>
  <c r="X67" i="38" s="1"/>
  <c r="Q67" i="38"/>
  <c r="P67" i="38"/>
  <c r="V67" i="38" s="1"/>
  <c r="Y67" i="38" s="1"/>
  <c r="L67" i="38" s="1"/>
  <c r="O67" i="38"/>
  <c r="N67" i="38"/>
  <c r="W67" i="38" s="1"/>
  <c r="M67" i="38"/>
  <c r="K67" i="38"/>
  <c r="H67" i="38"/>
  <c r="J67" i="38" s="1"/>
  <c r="G67" i="38"/>
  <c r="AB66" i="38"/>
  <c r="AA66" i="38"/>
  <c r="AC66" i="38" s="1"/>
  <c r="Z66" i="38"/>
  <c r="U66" i="38"/>
  <c r="T66" i="38"/>
  <c r="S66" i="38"/>
  <c r="R66" i="38"/>
  <c r="Q66" i="38"/>
  <c r="W66" i="38" s="1"/>
  <c r="P66" i="38"/>
  <c r="O66" i="38"/>
  <c r="X66" i="38" s="1"/>
  <c r="N66" i="38"/>
  <c r="M66" i="38"/>
  <c r="V66" i="38" s="1"/>
  <c r="K66" i="38"/>
  <c r="G66" i="38"/>
  <c r="AB65" i="38"/>
  <c r="AA65" i="38"/>
  <c r="Z65" i="38"/>
  <c r="AC65" i="38" s="1"/>
  <c r="U65" i="38"/>
  <c r="T65" i="38"/>
  <c r="S65" i="38"/>
  <c r="R65" i="38"/>
  <c r="X65" i="38" s="1"/>
  <c r="Q65" i="38"/>
  <c r="P65" i="38"/>
  <c r="V65" i="38" s="1"/>
  <c r="O65" i="38"/>
  <c r="N65" i="38"/>
  <c r="W65" i="38" s="1"/>
  <c r="M65" i="38"/>
  <c r="K65" i="38"/>
  <c r="H65" i="38"/>
  <c r="J65" i="38" s="1"/>
  <c r="G65" i="38"/>
  <c r="AC64" i="38"/>
  <c r="AB64" i="38"/>
  <c r="AA64" i="38"/>
  <c r="Z64" i="38"/>
  <c r="U64" i="38"/>
  <c r="T64" i="38"/>
  <c r="S64" i="38"/>
  <c r="R64" i="38"/>
  <c r="Q64" i="38"/>
  <c r="W64" i="38" s="1"/>
  <c r="P64" i="38"/>
  <c r="O64" i="38"/>
  <c r="X64" i="38" s="1"/>
  <c r="N64" i="38"/>
  <c r="M64" i="38"/>
  <c r="V64" i="38" s="1"/>
  <c r="K64" i="38"/>
  <c r="G64" i="38"/>
  <c r="AB63" i="38"/>
  <c r="AA63" i="38"/>
  <c r="Z63" i="38"/>
  <c r="AC63" i="38" s="1"/>
  <c r="U63" i="38"/>
  <c r="T63" i="38"/>
  <c r="S63" i="38"/>
  <c r="R63" i="38"/>
  <c r="X63" i="38" s="1"/>
  <c r="Q63" i="38"/>
  <c r="P63" i="38"/>
  <c r="V63" i="38" s="1"/>
  <c r="Y63" i="38" s="1"/>
  <c r="L63" i="38" s="1"/>
  <c r="O63" i="38"/>
  <c r="N63" i="38"/>
  <c r="W63" i="38" s="1"/>
  <c r="M63" i="38"/>
  <c r="K63" i="38"/>
  <c r="G63" i="38"/>
  <c r="AB62" i="38"/>
  <c r="AA62" i="38"/>
  <c r="AC62" i="38" s="1"/>
  <c r="Z62" i="38"/>
  <c r="U62" i="38"/>
  <c r="T62" i="38"/>
  <c r="S62" i="38"/>
  <c r="R62" i="38"/>
  <c r="Q62" i="38"/>
  <c r="W62" i="38" s="1"/>
  <c r="P62" i="38"/>
  <c r="O62" i="38"/>
  <c r="X62" i="38" s="1"/>
  <c r="N62" i="38"/>
  <c r="M62" i="38"/>
  <c r="V62" i="38" s="1"/>
  <c r="K62" i="38"/>
  <c r="I62" i="38"/>
  <c r="G62" i="38"/>
  <c r="H62" i="38" s="1"/>
  <c r="J62" i="38" s="1"/>
  <c r="AB61" i="38"/>
  <c r="AA61" i="38"/>
  <c r="Z61" i="38"/>
  <c r="AC61" i="38" s="1"/>
  <c r="U61" i="38"/>
  <c r="T61" i="38"/>
  <c r="S61" i="38"/>
  <c r="R61" i="38"/>
  <c r="X61" i="38" s="1"/>
  <c r="Q61" i="38"/>
  <c r="P61" i="38"/>
  <c r="V61" i="38" s="1"/>
  <c r="O61" i="38"/>
  <c r="N61" i="38"/>
  <c r="W61" i="38" s="1"/>
  <c r="M61" i="38"/>
  <c r="K61" i="38"/>
  <c r="H61" i="38"/>
  <c r="J61" i="38" s="1"/>
  <c r="G61" i="38"/>
  <c r="AB60" i="38"/>
  <c r="AA60" i="38"/>
  <c r="AC60" i="38" s="1"/>
  <c r="Z60" i="38"/>
  <c r="U60" i="38"/>
  <c r="T60" i="38"/>
  <c r="S60" i="38"/>
  <c r="R60" i="38"/>
  <c r="Q60" i="38"/>
  <c r="W60" i="38" s="1"/>
  <c r="P60" i="38"/>
  <c r="O60" i="38"/>
  <c r="X60" i="38" s="1"/>
  <c r="N60" i="38"/>
  <c r="M60" i="38"/>
  <c r="V60" i="38" s="1"/>
  <c r="Y60" i="38" s="1"/>
  <c r="L60" i="38" s="1"/>
  <c r="K60" i="38"/>
  <c r="G60" i="38"/>
  <c r="AB59" i="38"/>
  <c r="AA59" i="38"/>
  <c r="Z59" i="38"/>
  <c r="AC59" i="38" s="1"/>
  <c r="X59" i="38"/>
  <c r="U59" i="38"/>
  <c r="T59" i="38"/>
  <c r="S59" i="38"/>
  <c r="R59" i="38"/>
  <c r="Q59" i="38"/>
  <c r="P59" i="38"/>
  <c r="V59" i="38" s="1"/>
  <c r="Y59" i="38" s="1"/>
  <c r="L59" i="38" s="1"/>
  <c r="O59" i="38"/>
  <c r="N59" i="38"/>
  <c r="W59" i="38" s="1"/>
  <c r="M59" i="38"/>
  <c r="K59" i="38"/>
  <c r="H59" i="38"/>
  <c r="J59" i="38" s="1"/>
  <c r="G59" i="38"/>
  <c r="AC58" i="38"/>
  <c r="AB58" i="38"/>
  <c r="AA58" i="38"/>
  <c r="Z58" i="38"/>
  <c r="W58" i="38"/>
  <c r="U58" i="38"/>
  <c r="T58" i="38"/>
  <c r="S58" i="38"/>
  <c r="R58" i="38"/>
  <c r="Q58" i="38"/>
  <c r="P58" i="38"/>
  <c r="O58" i="38"/>
  <c r="X58" i="38" s="1"/>
  <c r="N58" i="38"/>
  <c r="M58" i="38"/>
  <c r="V58" i="38" s="1"/>
  <c r="K58" i="38"/>
  <c r="G58" i="38"/>
  <c r="AB57" i="38"/>
  <c r="AA57" i="38"/>
  <c r="Z57" i="38"/>
  <c r="U57" i="38"/>
  <c r="T57" i="38"/>
  <c r="S57" i="38"/>
  <c r="R57" i="38"/>
  <c r="X57" i="38" s="1"/>
  <c r="Q57" i="38"/>
  <c r="P57" i="38"/>
  <c r="V57" i="38" s="1"/>
  <c r="Y57" i="38" s="1"/>
  <c r="L57" i="38" s="1"/>
  <c r="O57" i="38"/>
  <c r="N57" i="38"/>
  <c r="W57" i="38" s="1"/>
  <c r="M57" i="38"/>
  <c r="K57" i="38"/>
  <c r="J57" i="38"/>
  <c r="H57" i="38"/>
  <c r="G57" i="38"/>
  <c r="I57" i="38" s="1"/>
  <c r="AB56" i="38"/>
  <c r="AA56" i="38"/>
  <c r="AC56" i="38" s="1"/>
  <c r="Z56" i="38"/>
  <c r="U56" i="38"/>
  <c r="T56" i="38"/>
  <c r="S56" i="38"/>
  <c r="R56" i="38"/>
  <c r="Q56" i="38"/>
  <c r="W56" i="38" s="1"/>
  <c r="P56" i="38"/>
  <c r="O56" i="38"/>
  <c r="X56" i="38" s="1"/>
  <c r="N56" i="38"/>
  <c r="M56" i="38"/>
  <c r="V56" i="38" s="1"/>
  <c r="K56" i="38"/>
  <c r="I56" i="38"/>
  <c r="G56" i="38"/>
  <c r="H56" i="38" s="1"/>
  <c r="J56" i="38" s="1"/>
  <c r="AB55" i="38"/>
  <c r="AA55" i="38"/>
  <c r="Z55" i="38"/>
  <c r="AC55" i="38" s="1"/>
  <c r="U55" i="38"/>
  <c r="T55" i="38"/>
  <c r="S55" i="38"/>
  <c r="R55" i="38"/>
  <c r="X55" i="38" s="1"/>
  <c r="Q55" i="38"/>
  <c r="P55" i="38"/>
  <c r="V55" i="38" s="1"/>
  <c r="O55" i="38"/>
  <c r="N55" i="38"/>
  <c r="W55" i="38" s="1"/>
  <c r="M55" i="38"/>
  <c r="K55" i="38"/>
  <c r="H55" i="38"/>
  <c r="J55" i="38" s="1"/>
  <c r="G55" i="38"/>
  <c r="I55" i="38" s="1"/>
  <c r="AB54" i="38"/>
  <c r="AA54" i="38"/>
  <c r="AC54" i="38" s="1"/>
  <c r="Z54" i="38"/>
  <c r="U54" i="38"/>
  <c r="T54" i="38"/>
  <c r="S54" i="38"/>
  <c r="R54" i="38"/>
  <c r="Q54" i="38"/>
  <c r="W54" i="38" s="1"/>
  <c r="Y54" i="38" s="1"/>
  <c r="L54" i="38" s="1"/>
  <c r="P54" i="38"/>
  <c r="O54" i="38"/>
  <c r="X54" i="38" s="1"/>
  <c r="N54" i="38"/>
  <c r="M54" i="38"/>
  <c r="V54" i="38" s="1"/>
  <c r="K54" i="38"/>
  <c r="I54" i="38"/>
  <c r="G54" i="38"/>
  <c r="H54" i="38" s="1"/>
  <c r="J54" i="38" s="1"/>
  <c r="AB53" i="38"/>
  <c r="AA53" i="38"/>
  <c r="Z53" i="38"/>
  <c r="X53" i="38"/>
  <c r="U53" i="38"/>
  <c r="T53" i="38"/>
  <c r="S53" i="38"/>
  <c r="R53" i="38"/>
  <c r="Q53" i="38"/>
  <c r="P53" i="38"/>
  <c r="V53" i="38" s="1"/>
  <c r="Y53" i="38" s="1"/>
  <c r="L53" i="38" s="1"/>
  <c r="O53" i="38"/>
  <c r="N53" i="38"/>
  <c r="W53" i="38" s="1"/>
  <c r="M53" i="38"/>
  <c r="K53" i="38"/>
  <c r="J53" i="38"/>
  <c r="I53" i="38" s="1"/>
  <c r="H53" i="38"/>
  <c r="G53" i="38"/>
  <c r="AB52" i="38"/>
  <c r="AA52" i="38"/>
  <c r="Z52" i="38"/>
  <c r="AC52" i="38" s="1"/>
  <c r="U52" i="38"/>
  <c r="T52" i="38"/>
  <c r="S52" i="38"/>
  <c r="R52" i="38"/>
  <c r="Q52" i="38"/>
  <c r="P52" i="38"/>
  <c r="O52" i="38"/>
  <c r="X52" i="38" s="1"/>
  <c r="N52" i="38"/>
  <c r="W52" i="38" s="1"/>
  <c r="M52" i="38"/>
  <c r="V52" i="38" s="1"/>
  <c r="K52" i="38"/>
  <c r="H52" i="38" s="1"/>
  <c r="G52" i="38"/>
  <c r="AB51" i="38"/>
  <c r="AA51" i="38"/>
  <c r="Z51" i="38"/>
  <c r="U51" i="38"/>
  <c r="T51" i="38"/>
  <c r="S51" i="38"/>
  <c r="R51" i="38"/>
  <c r="Q51" i="38"/>
  <c r="P51" i="38"/>
  <c r="V51" i="38" s="1"/>
  <c r="Y51" i="38" s="1"/>
  <c r="L51" i="38" s="1"/>
  <c r="O51" i="38"/>
  <c r="X51" i="38" s="1"/>
  <c r="N51" i="38"/>
  <c r="W51" i="38" s="1"/>
  <c r="M51" i="38"/>
  <c r="K51" i="38"/>
  <c r="J51" i="38"/>
  <c r="I51" i="38" s="1"/>
  <c r="H51" i="38"/>
  <c r="G51" i="38"/>
  <c r="AB50" i="38"/>
  <c r="AA50" i="38"/>
  <c r="Z50" i="38"/>
  <c r="AC50" i="38" s="1"/>
  <c r="U50" i="38"/>
  <c r="T50" i="38"/>
  <c r="S50" i="38"/>
  <c r="R50" i="38"/>
  <c r="Q50" i="38"/>
  <c r="P50" i="38"/>
  <c r="O50" i="38"/>
  <c r="X50" i="38" s="1"/>
  <c r="N50" i="38"/>
  <c r="W50" i="38" s="1"/>
  <c r="M50" i="38"/>
  <c r="V50" i="38" s="1"/>
  <c r="K50" i="38"/>
  <c r="H50" i="38"/>
  <c r="J50" i="38" s="1"/>
  <c r="I50" i="38" s="1"/>
  <c r="G50" i="38"/>
  <c r="AB49" i="38"/>
  <c r="AA49" i="38"/>
  <c r="Z49" i="38"/>
  <c r="AC49" i="38" s="1"/>
  <c r="U49" i="38"/>
  <c r="T49" i="38"/>
  <c r="S49" i="38"/>
  <c r="R49" i="38"/>
  <c r="X49" i="38" s="1"/>
  <c r="Q49" i="38"/>
  <c r="P49" i="38"/>
  <c r="O49" i="38"/>
  <c r="N49" i="38"/>
  <c r="W49" i="38" s="1"/>
  <c r="M49" i="38"/>
  <c r="V49" i="38" s="1"/>
  <c r="Y49" i="38" s="1"/>
  <c r="L49" i="38" s="1"/>
  <c r="K49" i="38"/>
  <c r="H49" i="38"/>
  <c r="J49" i="38" s="1"/>
  <c r="G49" i="38"/>
  <c r="I49" i="38" s="1"/>
  <c r="AC48" i="38"/>
  <c r="AB48" i="38"/>
  <c r="AA48" i="38"/>
  <c r="Z48" i="38"/>
  <c r="U48" i="38"/>
  <c r="T48" i="38"/>
  <c r="S48" i="38"/>
  <c r="R48" i="38"/>
  <c r="X48" i="38" s="1"/>
  <c r="Q48" i="38"/>
  <c r="W48" i="38" s="1"/>
  <c r="P48" i="38"/>
  <c r="O48" i="38"/>
  <c r="N48" i="38"/>
  <c r="M48" i="38"/>
  <c r="V48" i="38" s="1"/>
  <c r="Y48" i="38" s="1"/>
  <c r="L48" i="38" s="1"/>
  <c r="K48" i="38"/>
  <c r="G48" i="38"/>
  <c r="AC47" i="38"/>
  <c r="AB47" i="38"/>
  <c r="AA47" i="38"/>
  <c r="Z47" i="38"/>
  <c r="X47" i="38"/>
  <c r="U47" i="38"/>
  <c r="T47" i="38"/>
  <c r="S47" i="38"/>
  <c r="R47" i="38"/>
  <c r="Q47" i="38"/>
  <c r="W47" i="38" s="1"/>
  <c r="P47" i="38"/>
  <c r="V47" i="38" s="1"/>
  <c r="Y47" i="38" s="1"/>
  <c r="L47" i="38" s="1"/>
  <c r="O47" i="38"/>
  <c r="N47" i="38"/>
  <c r="M47" i="38"/>
  <c r="K47" i="38"/>
  <c r="H47" i="38" s="1"/>
  <c r="G47" i="38"/>
  <c r="AC46" i="38"/>
  <c r="AB46" i="38"/>
  <c r="AA46" i="38"/>
  <c r="Z46" i="38"/>
  <c r="W46" i="38"/>
  <c r="U46" i="38"/>
  <c r="T46" i="38"/>
  <c r="S46" i="38"/>
  <c r="R46" i="38"/>
  <c r="Q46" i="38"/>
  <c r="P46" i="38"/>
  <c r="V46" i="38" s="1"/>
  <c r="O46" i="38"/>
  <c r="X46" i="38" s="1"/>
  <c r="N46" i="38"/>
  <c r="M46" i="38"/>
  <c r="K46" i="38"/>
  <c r="G46" i="38"/>
  <c r="AB45" i="38"/>
  <c r="AA45" i="38"/>
  <c r="Z45" i="38"/>
  <c r="U45" i="38"/>
  <c r="T45" i="38"/>
  <c r="S45" i="38"/>
  <c r="R45" i="38"/>
  <c r="Q45" i="38"/>
  <c r="P45" i="38"/>
  <c r="V45" i="38" s="1"/>
  <c r="Y45" i="38" s="1"/>
  <c r="L45" i="38" s="1"/>
  <c r="O45" i="38"/>
  <c r="X45" i="38" s="1"/>
  <c r="N45" i="38"/>
  <c r="W45" i="38" s="1"/>
  <c r="M45" i="38"/>
  <c r="K45" i="38"/>
  <c r="J45" i="38"/>
  <c r="I45" i="38" s="1"/>
  <c r="H45" i="38"/>
  <c r="G45" i="38"/>
  <c r="AB44" i="38"/>
  <c r="AA44" i="38"/>
  <c r="Z44" i="38"/>
  <c r="AC44" i="38" s="1"/>
  <c r="U44" i="38"/>
  <c r="T44" i="38"/>
  <c r="S44" i="38"/>
  <c r="R44" i="38"/>
  <c r="Q44" i="38"/>
  <c r="P44" i="38"/>
  <c r="O44" i="38"/>
  <c r="X44" i="38" s="1"/>
  <c r="N44" i="38"/>
  <c r="W44" i="38" s="1"/>
  <c r="M44" i="38"/>
  <c r="V44" i="38" s="1"/>
  <c r="Y44" i="38" s="1"/>
  <c r="L44" i="38" s="1"/>
  <c r="K44" i="38"/>
  <c r="H44" i="38"/>
  <c r="J44" i="38" s="1"/>
  <c r="I44" i="38" s="1"/>
  <c r="G44" i="38"/>
  <c r="AB43" i="38"/>
  <c r="AA43" i="38"/>
  <c r="Z43" i="38"/>
  <c r="AC43" i="38" s="1"/>
  <c r="Y43" i="38"/>
  <c r="L43" i="38" s="1"/>
  <c r="U43" i="38"/>
  <c r="T43" i="38"/>
  <c r="S43" i="38"/>
  <c r="R43" i="38"/>
  <c r="X43" i="38" s="1"/>
  <c r="Q43" i="38"/>
  <c r="P43" i="38"/>
  <c r="O43" i="38"/>
  <c r="N43" i="38"/>
  <c r="W43" i="38" s="1"/>
  <c r="M43" i="38"/>
  <c r="V43" i="38" s="1"/>
  <c r="K43" i="38"/>
  <c r="G43" i="38"/>
  <c r="H43" i="38" s="1"/>
  <c r="J43" i="38" s="1"/>
  <c r="AC42" i="38"/>
  <c r="AB42" i="38"/>
  <c r="AA42" i="38"/>
  <c r="Z42" i="38"/>
  <c r="X42" i="38"/>
  <c r="U42" i="38"/>
  <c r="T42" i="38"/>
  <c r="S42" i="38"/>
  <c r="R42" i="38"/>
  <c r="Q42" i="38"/>
  <c r="W42" i="38" s="1"/>
  <c r="P42" i="38"/>
  <c r="O42" i="38"/>
  <c r="N42" i="38"/>
  <c r="M42" i="38"/>
  <c r="V42" i="38" s="1"/>
  <c r="Y42" i="38" s="1"/>
  <c r="L42" i="38" s="1"/>
  <c r="K42" i="38"/>
  <c r="G42" i="38"/>
  <c r="AC41" i="38"/>
  <c r="AB41" i="38"/>
  <c r="AA41" i="38"/>
  <c r="Z41" i="38"/>
  <c r="W41" i="38"/>
  <c r="U41" i="38"/>
  <c r="T41" i="38"/>
  <c r="S41" i="38"/>
  <c r="R41" i="38"/>
  <c r="X41" i="38" s="1"/>
  <c r="Q41" i="38"/>
  <c r="P41" i="38"/>
  <c r="V41" i="38" s="1"/>
  <c r="O41" i="38"/>
  <c r="N41" i="38"/>
  <c r="M41" i="38"/>
  <c r="K41" i="38"/>
  <c r="H41" i="38" s="1"/>
  <c r="G41" i="38"/>
  <c r="AC40" i="38"/>
  <c r="AB40" i="38"/>
  <c r="AA40" i="38"/>
  <c r="Z40" i="38"/>
  <c r="U40" i="38"/>
  <c r="T40" i="38"/>
  <c r="S40" i="38"/>
  <c r="R40" i="38"/>
  <c r="Q40" i="38"/>
  <c r="W40" i="38" s="1"/>
  <c r="P40" i="38"/>
  <c r="V40" i="38" s="1"/>
  <c r="Y40" i="38" s="1"/>
  <c r="L40" i="38" s="1"/>
  <c r="O40" i="38"/>
  <c r="X40" i="38" s="1"/>
  <c r="N40" i="38"/>
  <c r="M40" i="38"/>
  <c r="K40" i="38"/>
  <c r="G40" i="38"/>
  <c r="H40" i="38" s="1"/>
  <c r="J40" i="38" s="1"/>
  <c r="AB39" i="38"/>
  <c r="AA39" i="38"/>
  <c r="Z39" i="38"/>
  <c r="U39" i="38"/>
  <c r="T39" i="38"/>
  <c r="S39" i="38"/>
  <c r="R39" i="38"/>
  <c r="Q39" i="38"/>
  <c r="P39" i="38"/>
  <c r="V39" i="38" s="1"/>
  <c r="Y39" i="38" s="1"/>
  <c r="L39" i="38" s="1"/>
  <c r="O39" i="38"/>
  <c r="X39" i="38" s="1"/>
  <c r="N39" i="38"/>
  <c r="W39" i="38" s="1"/>
  <c r="M39" i="38"/>
  <c r="K39" i="38"/>
  <c r="J39" i="38"/>
  <c r="I39" i="38"/>
  <c r="H39" i="38"/>
  <c r="G39" i="38"/>
  <c r="AB38" i="38"/>
  <c r="AA38" i="38"/>
  <c r="Z38" i="38"/>
  <c r="U38" i="38"/>
  <c r="T38" i="38"/>
  <c r="S38" i="38"/>
  <c r="R38" i="38"/>
  <c r="Q38" i="38"/>
  <c r="P38" i="38"/>
  <c r="O38" i="38"/>
  <c r="X38" i="38" s="1"/>
  <c r="N38" i="38"/>
  <c r="W38" i="38" s="1"/>
  <c r="M38" i="38"/>
  <c r="V38" i="38" s="1"/>
  <c r="Y38" i="38" s="1"/>
  <c r="L38" i="38" s="1"/>
  <c r="K38" i="38"/>
  <c r="I38" i="38"/>
  <c r="H38" i="38"/>
  <c r="J38" i="38" s="1"/>
  <c r="G38" i="38"/>
  <c r="AB37" i="38"/>
  <c r="AA37" i="38"/>
  <c r="Z37" i="38"/>
  <c r="AC37" i="38" s="1"/>
  <c r="U37" i="38"/>
  <c r="T37" i="38"/>
  <c r="S37" i="38"/>
  <c r="R37" i="38"/>
  <c r="X37" i="38" s="1"/>
  <c r="Q37" i="38"/>
  <c r="P37" i="38"/>
  <c r="O37" i="38"/>
  <c r="N37" i="38"/>
  <c r="W37" i="38" s="1"/>
  <c r="Y37" i="38" s="1"/>
  <c r="L37" i="38" s="1"/>
  <c r="M37" i="38"/>
  <c r="V37" i="38" s="1"/>
  <c r="K37" i="38"/>
  <c r="H37" i="38"/>
  <c r="J37" i="38" s="1"/>
  <c r="G37" i="38"/>
  <c r="AC36" i="38"/>
  <c r="AB36" i="38"/>
  <c r="AA36" i="38"/>
  <c r="Z36" i="38"/>
  <c r="U36" i="38"/>
  <c r="T36" i="38"/>
  <c r="S36" i="38"/>
  <c r="R36" i="38"/>
  <c r="X36" i="38" s="1"/>
  <c r="Q36" i="38"/>
  <c r="W36" i="38" s="1"/>
  <c r="P36" i="38"/>
  <c r="O36" i="38"/>
  <c r="N36" i="38"/>
  <c r="M36" i="38"/>
  <c r="V36" i="38" s="1"/>
  <c r="K36" i="38"/>
  <c r="G36" i="38"/>
  <c r="AC35" i="38"/>
  <c r="AB35" i="38"/>
  <c r="AA35" i="38"/>
  <c r="Z35" i="38"/>
  <c r="X35" i="38"/>
  <c r="U35" i="38"/>
  <c r="T35" i="38"/>
  <c r="S35" i="38"/>
  <c r="R35" i="38"/>
  <c r="Q35" i="38"/>
  <c r="W35" i="38" s="1"/>
  <c r="P35" i="38"/>
  <c r="V35" i="38" s="1"/>
  <c r="O35" i="38"/>
  <c r="N35" i="38"/>
  <c r="M35" i="38"/>
  <c r="K35" i="38"/>
  <c r="H35" i="38" s="1"/>
  <c r="G35" i="38"/>
  <c r="AB34" i="38"/>
  <c r="AC34" i="38" s="1"/>
  <c r="AA34" i="38"/>
  <c r="Z34" i="38"/>
  <c r="W34" i="38"/>
  <c r="U34" i="38"/>
  <c r="T34" i="38"/>
  <c r="S34" i="38"/>
  <c r="R34" i="38"/>
  <c r="Q34" i="38"/>
  <c r="P34" i="38"/>
  <c r="V34" i="38" s="1"/>
  <c r="Y34" i="38" s="1"/>
  <c r="L34" i="38" s="1"/>
  <c r="O34" i="38"/>
  <c r="X34" i="38" s="1"/>
  <c r="N34" i="38"/>
  <c r="M34" i="38"/>
  <c r="K34" i="38"/>
  <c r="G34" i="38"/>
  <c r="AB33" i="38"/>
  <c r="AA33" i="38"/>
  <c r="Z33" i="38"/>
  <c r="U33" i="38"/>
  <c r="T33" i="38"/>
  <c r="S33" i="38"/>
  <c r="R33" i="38"/>
  <c r="Q33" i="38"/>
  <c r="P33" i="38"/>
  <c r="V33" i="38" s="1"/>
  <c r="Y33" i="38" s="1"/>
  <c r="L33" i="38" s="1"/>
  <c r="O33" i="38"/>
  <c r="X33" i="38" s="1"/>
  <c r="N33" i="38"/>
  <c r="W33" i="38" s="1"/>
  <c r="M33" i="38"/>
  <c r="K33" i="38"/>
  <c r="J33" i="38"/>
  <c r="I33" i="38"/>
  <c r="H33" i="38"/>
  <c r="G33" i="38"/>
  <c r="AB32" i="38"/>
  <c r="AA32" i="38"/>
  <c r="Z32" i="38"/>
  <c r="U32" i="38"/>
  <c r="T32" i="38"/>
  <c r="S32" i="38"/>
  <c r="R32" i="38"/>
  <c r="Q32" i="38"/>
  <c r="P32" i="38"/>
  <c r="O32" i="38"/>
  <c r="X32" i="38" s="1"/>
  <c r="N32" i="38"/>
  <c r="W32" i="38" s="1"/>
  <c r="M32" i="38"/>
  <c r="V32" i="38" s="1"/>
  <c r="K32" i="38"/>
  <c r="I32" i="38"/>
  <c r="H32" i="38"/>
  <c r="J32" i="38" s="1"/>
  <c r="G32" i="38"/>
  <c r="AB31" i="38"/>
  <c r="AA31" i="38"/>
  <c r="Z31" i="38"/>
  <c r="AC31" i="38" s="1"/>
  <c r="U31" i="38"/>
  <c r="T31" i="38"/>
  <c r="S31" i="38"/>
  <c r="R31" i="38"/>
  <c r="X31" i="38" s="1"/>
  <c r="Q31" i="38"/>
  <c r="P31" i="38"/>
  <c r="O31" i="38"/>
  <c r="N31" i="38"/>
  <c r="W31" i="38" s="1"/>
  <c r="M31" i="38"/>
  <c r="V31" i="38" s="1"/>
  <c r="Y31" i="38" s="1"/>
  <c r="L31" i="38" s="1"/>
  <c r="K31" i="38"/>
  <c r="G31" i="38"/>
  <c r="AC30" i="38"/>
  <c r="AB30" i="38"/>
  <c r="AA30" i="38"/>
  <c r="Z30" i="38"/>
  <c r="X30" i="38"/>
  <c r="U30" i="38"/>
  <c r="T30" i="38"/>
  <c r="S30" i="38"/>
  <c r="R30" i="38"/>
  <c r="Q30" i="38"/>
  <c r="W30" i="38" s="1"/>
  <c r="P30" i="38"/>
  <c r="O30" i="38"/>
  <c r="N30" i="38"/>
  <c r="M30" i="38"/>
  <c r="V30" i="38" s="1"/>
  <c r="Y30" i="38" s="1"/>
  <c r="L30" i="38" s="1"/>
  <c r="K30" i="38"/>
  <c r="G30" i="38"/>
  <c r="AC29" i="38"/>
  <c r="AB29" i="38"/>
  <c r="AA29" i="38"/>
  <c r="Z29" i="38"/>
  <c r="W29" i="38"/>
  <c r="U29" i="38"/>
  <c r="T29" i="38"/>
  <c r="S29" i="38"/>
  <c r="R29" i="38"/>
  <c r="X29" i="38" s="1"/>
  <c r="Q29" i="38"/>
  <c r="P29" i="38"/>
  <c r="V29" i="38" s="1"/>
  <c r="O29" i="38"/>
  <c r="N29" i="38"/>
  <c r="M29" i="38"/>
  <c r="K29" i="38"/>
  <c r="H29" i="38" s="1"/>
  <c r="G29" i="38"/>
  <c r="AB28" i="38"/>
  <c r="AC28" i="38" s="1"/>
  <c r="AA28" i="38"/>
  <c r="Z28" i="38"/>
  <c r="U28" i="38"/>
  <c r="T28" i="38"/>
  <c r="S28" i="38"/>
  <c r="R28" i="38"/>
  <c r="Q28" i="38"/>
  <c r="W28" i="38" s="1"/>
  <c r="P28" i="38"/>
  <c r="V28" i="38" s="1"/>
  <c r="O28" i="38"/>
  <c r="X28" i="38" s="1"/>
  <c r="N28" i="38"/>
  <c r="M28" i="38"/>
  <c r="K28" i="38"/>
  <c r="G28" i="38"/>
  <c r="H28" i="38" s="1"/>
  <c r="AB27" i="38"/>
  <c r="AA27" i="38"/>
  <c r="Z27" i="38"/>
  <c r="AC27" i="38" s="1"/>
  <c r="U27" i="38"/>
  <c r="T27" i="38"/>
  <c r="S27" i="38"/>
  <c r="R27" i="38"/>
  <c r="Q27" i="38"/>
  <c r="P27" i="38"/>
  <c r="V27" i="38" s="1"/>
  <c r="Y27" i="38" s="1"/>
  <c r="L27" i="38" s="1"/>
  <c r="O27" i="38"/>
  <c r="X27" i="38" s="1"/>
  <c r="N27" i="38"/>
  <c r="W27" i="38" s="1"/>
  <c r="M27" i="38"/>
  <c r="K27" i="38"/>
  <c r="J27" i="38"/>
  <c r="I27" i="38" s="1"/>
  <c r="H27" i="38"/>
  <c r="G27" i="38"/>
  <c r="AB26" i="38"/>
  <c r="AA26" i="38"/>
  <c r="Z26" i="38"/>
  <c r="AC26" i="38" s="1"/>
  <c r="U26" i="38"/>
  <c r="T26" i="38"/>
  <c r="S26" i="38"/>
  <c r="R26" i="38"/>
  <c r="Q26" i="38"/>
  <c r="P26" i="38"/>
  <c r="O26" i="38"/>
  <c r="X26" i="38" s="1"/>
  <c r="N26" i="38"/>
  <c r="W26" i="38" s="1"/>
  <c r="M26" i="38"/>
  <c r="V26" i="38" s="1"/>
  <c r="Y26" i="38" s="1"/>
  <c r="L26" i="38" s="1"/>
  <c r="K26" i="38"/>
  <c r="H26" i="38"/>
  <c r="J26" i="38" s="1"/>
  <c r="G26" i="38"/>
  <c r="AB25" i="38"/>
  <c r="AA25" i="38"/>
  <c r="Z25" i="38"/>
  <c r="AC25" i="38" s="1"/>
  <c r="Y25" i="38"/>
  <c r="L25" i="38" s="1"/>
  <c r="U25" i="38"/>
  <c r="T25" i="38"/>
  <c r="S25" i="38"/>
  <c r="R25" i="38"/>
  <c r="X25" i="38" s="1"/>
  <c r="Q25" i="38"/>
  <c r="P25" i="38"/>
  <c r="O25" i="38"/>
  <c r="N25" i="38"/>
  <c r="W25" i="38" s="1"/>
  <c r="M25" i="38"/>
  <c r="V25" i="38" s="1"/>
  <c r="K25" i="38"/>
  <c r="G25" i="38"/>
  <c r="AB24" i="38"/>
  <c r="AC24" i="38" s="1"/>
  <c r="AA24" i="38"/>
  <c r="Z24" i="38"/>
  <c r="U24" i="38"/>
  <c r="T24" i="38"/>
  <c r="S24" i="38"/>
  <c r="R24" i="38"/>
  <c r="X24" i="38" s="1"/>
  <c r="Q24" i="38"/>
  <c r="W24" i="38" s="1"/>
  <c r="Y24" i="38" s="1"/>
  <c r="L24" i="38" s="1"/>
  <c r="P24" i="38"/>
  <c r="O24" i="38"/>
  <c r="N24" i="38"/>
  <c r="M24" i="38"/>
  <c r="V24" i="38" s="1"/>
  <c r="K24" i="38"/>
  <c r="G24" i="38"/>
  <c r="AC23" i="38"/>
  <c r="AB23" i="38"/>
  <c r="AA23" i="38"/>
  <c r="Z23" i="38"/>
  <c r="X23" i="38"/>
  <c r="U23" i="38"/>
  <c r="T23" i="38"/>
  <c r="S23" i="38"/>
  <c r="R23" i="38"/>
  <c r="Q23" i="38"/>
  <c r="W23" i="38" s="1"/>
  <c r="P23" i="38"/>
  <c r="V23" i="38" s="1"/>
  <c r="O23" i="38"/>
  <c r="N23" i="38"/>
  <c r="M23" i="38"/>
  <c r="K23" i="38"/>
  <c r="H23" i="38" s="1"/>
  <c r="G23" i="38"/>
  <c r="AB22" i="38"/>
  <c r="AC22" i="38" s="1"/>
  <c r="AA22" i="38"/>
  <c r="Z22" i="38"/>
  <c r="U22" i="38"/>
  <c r="T22" i="38"/>
  <c r="S22" i="38"/>
  <c r="R22" i="38"/>
  <c r="Q22" i="38"/>
  <c r="W22" i="38" s="1"/>
  <c r="P22" i="38"/>
  <c r="V22" i="38" s="1"/>
  <c r="O22" i="38"/>
  <c r="X22" i="38" s="1"/>
  <c r="N22" i="38"/>
  <c r="M22" i="38"/>
  <c r="K22" i="38"/>
  <c r="H22" i="38" s="1"/>
  <c r="J22" i="38"/>
  <c r="G22" i="38"/>
  <c r="AB21" i="38"/>
  <c r="AA21" i="38"/>
  <c r="Z21" i="38"/>
  <c r="U21" i="38"/>
  <c r="T21" i="38"/>
  <c r="S21" i="38"/>
  <c r="R21" i="38"/>
  <c r="Q21" i="38"/>
  <c r="P21" i="38"/>
  <c r="V21" i="38" s="1"/>
  <c r="Y21" i="38" s="1"/>
  <c r="L21" i="38" s="1"/>
  <c r="O21" i="38"/>
  <c r="X21" i="38" s="1"/>
  <c r="N21" i="38"/>
  <c r="W21" i="38" s="1"/>
  <c r="M21" i="38"/>
  <c r="K21" i="38"/>
  <c r="J21" i="38"/>
  <c r="I21" i="38"/>
  <c r="H21" i="38"/>
  <c r="G21" i="38"/>
  <c r="AB20" i="38"/>
  <c r="AA20" i="38"/>
  <c r="Z20" i="38"/>
  <c r="U20" i="38"/>
  <c r="T20" i="38"/>
  <c r="S20" i="38"/>
  <c r="R20" i="38"/>
  <c r="Q20" i="38"/>
  <c r="P20" i="38"/>
  <c r="O20" i="38"/>
  <c r="X20" i="38" s="1"/>
  <c r="N20" i="38"/>
  <c r="W20" i="38" s="1"/>
  <c r="M20" i="38"/>
  <c r="V20" i="38" s="1"/>
  <c r="K20" i="38"/>
  <c r="I20" i="38"/>
  <c r="H20" i="38"/>
  <c r="J20" i="38" s="1"/>
  <c r="G20" i="38"/>
  <c r="AB19" i="38"/>
  <c r="AA19" i="38"/>
  <c r="Z19" i="38"/>
  <c r="AC19" i="38" s="1"/>
  <c r="Y19" i="38"/>
  <c r="L19" i="38" s="1"/>
  <c r="U19" i="38"/>
  <c r="T19" i="38"/>
  <c r="S19" i="38"/>
  <c r="R19" i="38"/>
  <c r="X19" i="38" s="1"/>
  <c r="Q19" i="38"/>
  <c r="P19" i="38"/>
  <c r="O19" i="38"/>
  <c r="N19" i="38"/>
  <c r="W19" i="38" s="1"/>
  <c r="M19" i="38"/>
  <c r="V19" i="38" s="1"/>
  <c r="K19" i="38"/>
  <c r="G19" i="38"/>
  <c r="AB18" i="38"/>
  <c r="AC18" i="38" s="1"/>
  <c r="AA18" i="38"/>
  <c r="Z18" i="38"/>
  <c r="X18" i="38"/>
  <c r="U18" i="38"/>
  <c r="T18" i="38"/>
  <c r="S18" i="38"/>
  <c r="R18" i="38"/>
  <c r="Q18" i="38"/>
  <c r="W18" i="38" s="1"/>
  <c r="P18" i="38"/>
  <c r="O18" i="38"/>
  <c r="N18" i="38"/>
  <c r="M18" i="38"/>
  <c r="V18" i="38" s="1"/>
  <c r="Y18" i="38" s="1"/>
  <c r="L18" i="38" s="1"/>
  <c r="K18" i="38"/>
  <c r="G18" i="38"/>
  <c r="AC17" i="38"/>
  <c r="AB17" i="38"/>
  <c r="AA17" i="38"/>
  <c r="Z17" i="38"/>
  <c r="W17" i="38"/>
  <c r="U17" i="38"/>
  <c r="T17" i="38"/>
  <c r="S17" i="38"/>
  <c r="R17" i="38"/>
  <c r="X17" i="38" s="1"/>
  <c r="Q17" i="38"/>
  <c r="P17" i="38"/>
  <c r="V17" i="38" s="1"/>
  <c r="O17" i="38"/>
  <c r="N17" i="38"/>
  <c r="M17" i="38"/>
  <c r="K17" i="38"/>
  <c r="H17" i="38" s="1"/>
  <c r="G17" i="38"/>
  <c r="AC16" i="38"/>
  <c r="AB16" i="38"/>
  <c r="AA16" i="38"/>
  <c r="Z16" i="38"/>
  <c r="U16" i="38"/>
  <c r="T16" i="38"/>
  <c r="S16" i="38"/>
  <c r="R16" i="38"/>
  <c r="Q16" i="38"/>
  <c r="W16" i="38" s="1"/>
  <c r="P16" i="38"/>
  <c r="V16" i="38" s="1"/>
  <c r="Y16" i="38" s="1"/>
  <c r="L16" i="38" s="1"/>
  <c r="O16" i="38"/>
  <c r="X16" i="38" s="1"/>
  <c r="N16" i="38"/>
  <c r="M16" i="38"/>
  <c r="K16" i="38"/>
  <c r="H16" i="38" s="1"/>
  <c r="J16" i="38" s="1"/>
  <c r="G16" i="38"/>
  <c r="AB15" i="38"/>
  <c r="AA15" i="38"/>
  <c r="Z15" i="38"/>
  <c r="U15" i="38"/>
  <c r="T15" i="38"/>
  <c r="S15" i="38"/>
  <c r="R15" i="38"/>
  <c r="Q15" i="38"/>
  <c r="P15" i="38"/>
  <c r="V15" i="38" s="1"/>
  <c r="Y15" i="38" s="1"/>
  <c r="L15" i="38" s="1"/>
  <c r="O15" i="38"/>
  <c r="X15" i="38" s="1"/>
  <c r="N15" i="38"/>
  <c r="W15" i="38" s="1"/>
  <c r="M15" i="38"/>
  <c r="K15" i="38"/>
  <c r="J15" i="38"/>
  <c r="I15" i="38"/>
  <c r="H15" i="38"/>
  <c r="G15" i="38"/>
  <c r="AB14" i="38"/>
  <c r="AA14" i="38"/>
  <c r="Z14" i="38"/>
  <c r="AC14" i="38" s="1"/>
  <c r="U14" i="38"/>
  <c r="T14" i="38"/>
  <c r="S14" i="38"/>
  <c r="R14" i="38"/>
  <c r="Q14" i="38"/>
  <c r="P14" i="38"/>
  <c r="O14" i="38"/>
  <c r="X14" i="38" s="1"/>
  <c r="N14" i="38"/>
  <c r="W14" i="38" s="1"/>
  <c r="M14" i="38"/>
  <c r="V14" i="38" s="1"/>
  <c r="Y14" i="38" s="1"/>
  <c r="L14" i="38" s="1"/>
  <c r="K14" i="38"/>
  <c r="H14" i="38"/>
  <c r="J14" i="38" s="1"/>
  <c r="G14" i="38"/>
  <c r="AB13" i="38"/>
  <c r="AA13" i="38"/>
  <c r="Z13" i="38"/>
  <c r="AC13" i="38" s="1"/>
  <c r="U13" i="38"/>
  <c r="T13" i="38"/>
  <c r="S13" i="38"/>
  <c r="R13" i="38"/>
  <c r="X13" i="38" s="1"/>
  <c r="Q13" i="38"/>
  <c r="P13" i="38"/>
  <c r="O13" i="38"/>
  <c r="N13" i="38"/>
  <c r="W13" i="38" s="1"/>
  <c r="Y13" i="38" s="1"/>
  <c r="L13" i="38" s="1"/>
  <c r="M13" i="38"/>
  <c r="V13" i="38" s="1"/>
  <c r="K13" i="38"/>
  <c r="H13" i="38"/>
  <c r="J13" i="38" s="1"/>
  <c r="G13" i="38"/>
  <c r="AC12" i="38"/>
  <c r="AB12" i="38"/>
  <c r="AA12" i="38"/>
  <c r="Z12" i="38"/>
  <c r="U12" i="38"/>
  <c r="T12" i="38"/>
  <c r="S12" i="38"/>
  <c r="R12" i="38"/>
  <c r="X12" i="38" s="1"/>
  <c r="Q12" i="38"/>
  <c r="W12" i="38" s="1"/>
  <c r="P12" i="38"/>
  <c r="O12" i="38"/>
  <c r="N12" i="38"/>
  <c r="M12" i="38"/>
  <c r="V12" i="38" s="1"/>
  <c r="K12" i="38"/>
  <c r="G12" i="38"/>
  <c r="AB11" i="38"/>
  <c r="AC11" i="38" s="1"/>
  <c r="AA11" i="38"/>
  <c r="Z11" i="38"/>
  <c r="U11" i="38"/>
  <c r="T11" i="38"/>
  <c r="S11" i="38"/>
  <c r="R11" i="38"/>
  <c r="X11" i="38" s="1"/>
  <c r="Q11" i="38"/>
  <c r="W11" i="38" s="1"/>
  <c r="P11" i="38"/>
  <c r="V11" i="38" s="1"/>
  <c r="O11" i="38"/>
  <c r="N11" i="38"/>
  <c r="M11" i="38"/>
  <c r="K11" i="38"/>
  <c r="H11" i="38" s="1"/>
  <c r="J11" i="38" s="1"/>
  <c r="G11" i="38"/>
  <c r="AB10" i="38"/>
  <c r="AA10" i="38"/>
  <c r="AC10" i="38" s="1"/>
  <c r="Z10" i="38"/>
  <c r="U10" i="38"/>
  <c r="T10" i="38"/>
  <c r="S10" i="38"/>
  <c r="R10" i="38"/>
  <c r="Q10" i="38"/>
  <c r="W10" i="38" s="1"/>
  <c r="P10" i="38"/>
  <c r="V10" i="38" s="1"/>
  <c r="Y10" i="38" s="1"/>
  <c r="L10" i="38" s="1"/>
  <c r="O10" i="38"/>
  <c r="X10" i="38" s="1"/>
  <c r="N10" i="38"/>
  <c r="M10" i="38"/>
  <c r="K10" i="38"/>
  <c r="G10" i="38"/>
  <c r="AB9" i="38"/>
  <c r="AA9" i="38"/>
  <c r="Z9" i="38"/>
  <c r="U9" i="38"/>
  <c r="T9" i="38"/>
  <c r="S9" i="38"/>
  <c r="R9" i="38"/>
  <c r="Q9" i="38"/>
  <c r="P9" i="38"/>
  <c r="V9" i="38" s="1"/>
  <c r="Y9" i="38" s="1"/>
  <c r="L9" i="38" s="1"/>
  <c r="O9" i="38"/>
  <c r="X9" i="38" s="1"/>
  <c r="N9" i="38"/>
  <c r="W9" i="38" s="1"/>
  <c r="M9" i="38"/>
  <c r="K9" i="38"/>
  <c r="H9" i="38"/>
  <c r="J9" i="38" s="1"/>
  <c r="G9" i="38"/>
  <c r="AB8" i="38"/>
  <c r="AA8" i="38"/>
  <c r="Z8" i="38"/>
  <c r="U8" i="38"/>
  <c r="T8" i="38"/>
  <c r="S8" i="38"/>
  <c r="R8" i="38"/>
  <c r="Q8" i="38"/>
  <c r="P8" i="38"/>
  <c r="O8" i="38"/>
  <c r="N8" i="38"/>
  <c r="W8" i="38" s="1"/>
  <c r="M8" i="38"/>
  <c r="V8" i="38" s="1"/>
  <c r="K8" i="38"/>
  <c r="H8" i="38"/>
  <c r="J8" i="38" s="1"/>
  <c r="G8" i="38"/>
  <c r="AC7" i="38"/>
  <c r="AB7" i="38"/>
  <c r="AA7" i="38"/>
  <c r="Z7" i="38"/>
  <c r="U7" i="38"/>
  <c r="T7" i="38"/>
  <c r="S7" i="38"/>
  <c r="R7" i="38"/>
  <c r="X7" i="38" s="1"/>
  <c r="Q7" i="38"/>
  <c r="W7" i="38" s="1"/>
  <c r="P7" i="38"/>
  <c r="V7" i="38" s="1"/>
  <c r="O7" i="38"/>
  <c r="N7" i="38"/>
  <c r="M7" i="38"/>
  <c r="K7" i="38"/>
  <c r="H7" i="38" s="1"/>
  <c r="J7" i="38" s="1"/>
  <c r="G7" i="38"/>
  <c r="AB27" i="37"/>
  <c r="AA27" i="37"/>
  <c r="Z27" i="37"/>
  <c r="AC27" i="37" s="1"/>
  <c r="X27" i="37"/>
  <c r="U27" i="37"/>
  <c r="T27" i="37"/>
  <c r="S27" i="37"/>
  <c r="R27" i="37"/>
  <c r="Q27" i="37"/>
  <c r="P27" i="37"/>
  <c r="O27" i="37"/>
  <c r="N27" i="37"/>
  <c r="W27" i="37" s="1"/>
  <c r="M27" i="37"/>
  <c r="V27" i="37" s="1"/>
  <c r="Y27" i="37" s="1"/>
  <c r="L27" i="37" s="1"/>
  <c r="K27" i="37"/>
  <c r="G27" i="37"/>
  <c r="AC26" i="37"/>
  <c r="AB26" i="37"/>
  <c r="AA26" i="37"/>
  <c r="Z26" i="37"/>
  <c r="U26" i="37"/>
  <c r="T26" i="37"/>
  <c r="S26" i="37"/>
  <c r="R26" i="37"/>
  <c r="X26" i="37" s="1"/>
  <c r="Q26" i="37"/>
  <c r="W26" i="37" s="1"/>
  <c r="P26" i="37"/>
  <c r="V26" i="37" s="1"/>
  <c r="Y26" i="37" s="1"/>
  <c r="L26" i="37" s="1"/>
  <c r="O26" i="37"/>
  <c r="N26" i="37"/>
  <c r="M26" i="37"/>
  <c r="K26" i="37"/>
  <c r="G26" i="37"/>
  <c r="AB25" i="37"/>
  <c r="AC25" i="37" s="1"/>
  <c r="AA25" i="37"/>
  <c r="Z25" i="37"/>
  <c r="U25" i="37"/>
  <c r="T25" i="37"/>
  <c r="S25" i="37"/>
  <c r="R25" i="37"/>
  <c r="X25" i="37" s="1"/>
  <c r="Q25" i="37"/>
  <c r="W25" i="37" s="1"/>
  <c r="P25" i="37"/>
  <c r="V25" i="37" s="1"/>
  <c r="O25" i="37"/>
  <c r="N25" i="37"/>
  <c r="M25" i="37"/>
  <c r="K25" i="37"/>
  <c r="G25" i="37"/>
  <c r="AB24" i="37"/>
  <c r="AA24" i="37"/>
  <c r="AC24" i="37" s="1"/>
  <c r="Z24" i="37"/>
  <c r="U24" i="37"/>
  <c r="T24" i="37"/>
  <c r="S24" i="37"/>
  <c r="R24" i="37"/>
  <c r="Q24" i="37"/>
  <c r="W24" i="37" s="1"/>
  <c r="P24" i="37"/>
  <c r="V24" i="37" s="1"/>
  <c r="O24" i="37"/>
  <c r="X24" i="37" s="1"/>
  <c r="N24" i="37"/>
  <c r="M24" i="37"/>
  <c r="K24" i="37"/>
  <c r="G24" i="37"/>
  <c r="H24" i="37" s="1"/>
  <c r="AB23" i="37"/>
  <c r="AA23" i="37"/>
  <c r="Z23" i="37"/>
  <c r="AC23" i="37" s="1"/>
  <c r="U23" i="37"/>
  <c r="T23" i="37"/>
  <c r="S23" i="37"/>
  <c r="R23" i="37"/>
  <c r="Q23" i="37"/>
  <c r="P23" i="37"/>
  <c r="V23" i="37" s="1"/>
  <c r="Y23" i="37" s="1"/>
  <c r="L23" i="37" s="1"/>
  <c r="O23" i="37"/>
  <c r="X23" i="37" s="1"/>
  <c r="N23" i="37"/>
  <c r="W23" i="37" s="1"/>
  <c r="M23" i="37"/>
  <c r="K23" i="37"/>
  <c r="H23" i="37"/>
  <c r="J23" i="37" s="1"/>
  <c r="G23" i="37"/>
  <c r="AB22" i="37"/>
  <c r="AA22" i="37"/>
  <c r="Z22" i="37"/>
  <c r="AC22" i="37" s="1"/>
  <c r="U22" i="37"/>
  <c r="T22" i="37"/>
  <c r="S22" i="37"/>
  <c r="R22" i="37"/>
  <c r="Q22" i="37"/>
  <c r="P22" i="37"/>
  <c r="O22" i="37"/>
  <c r="X22" i="37" s="1"/>
  <c r="N22" i="37"/>
  <c r="W22" i="37" s="1"/>
  <c r="M22" i="37"/>
  <c r="V22" i="37" s="1"/>
  <c r="Y22" i="37" s="1"/>
  <c r="L22" i="37" s="1"/>
  <c r="K22" i="37"/>
  <c r="G22" i="37"/>
  <c r="AB21" i="37"/>
  <c r="AA21" i="37"/>
  <c r="Z21" i="37"/>
  <c r="AC21" i="37" s="1"/>
  <c r="X21" i="37"/>
  <c r="U21" i="37"/>
  <c r="T21" i="37"/>
  <c r="S21" i="37"/>
  <c r="R21" i="37"/>
  <c r="Q21" i="37"/>
  <c r="P21" i="37"/>
  <c r="O21" i="37"/>
  <c r="N21" i="37"/>
  <c r="W21" i="37" s="1"/>
  <c r="M21" i="37"/>
  <c r="V21" i="37" s="1"/>
  <c r="K21" i="37"/>
  <c r="G21" i="37"/>
  <c r="AC20" i="37"/>
  <c r="AB20" i="37"/>
  <c r="AA20" i="37"/>
  <c r="Z20" i="37"/>
  <c r="U20" i="37"/>
  <c r="T20" i="37"/>
  <c r="S20" i="37"/>
  <c r="R20" i="37"/>
  <c r="Q20" i="37"/>
  <c r="W20" i="37" s="1"/>
  <c r="P20" i="37"/>
  <c r="O20" i="37"/>
  <c r="X20" i="37" s="1"/>
  <c r="N20" i="37"/>
  <c r="M20" i="37"/>
  <c r="V20" i="37" s="1"/>
  <c r="Y20" i="37" s="1"/>
  <c r="L20" i="37" s="1"/>
  <c r="K20" i="37"/>
  <c r="G20" i="37"/>
  <c r="AB19" i="37"/>
  <c r="AA19" i="37"/>
  <c r="Z19" i="37"/>
  <c r="AC19" i="37" s="1"/>
  <c r="V19" i="37"/>
  <c r="Y19" i="37" s="1"/>
  <c r="L19" i="37" s="1"/>
  <c r="U19" i="37"/>
  <c r="T19" i="37"/>
  <c r="S19" i="37"/>
  <c r="R19" i="37"/>
  <c r="Q19" i="37"/>
  <c r="P19" i="37"/>
  <c r="O19" i="37"/>
  <c r="X19" i="37" s="1"/>
  <c r="N19" i="37"/>
  <c r="W19" i="37" s="1"/>
  <c r="M19" i="37"/>
  <c r="K19" i="37"/>
  <c r="G19" i="37"/>
  <c r="AB18" i="37"/>
  <c r="AA18" i="37"/>
  <c r="Z18" i="37"/>
  <c r="AC18" i="37" s="1"/>
  <c r="U18" i="37"/>
  <c r="T18" i="37"/>
  <c r="S18" i="37"/>
  <c r="R18" i="37"/>
  <c r="Q18" i="37"/>
  <c r="P18" i="37"/>
  <c r="V18" i="37" s="1"/>
  <c r="Y18" i="37" s="1"/>
  <c r="L18" i="37" s="1"/>
  <c r="O18" i="37"/>
  <c r="X18" i="37" s="1"/>
  <c r="N18" i="37"/>
  <c r="W18" i="37" s="1"/>
  <c r="M18" i="37"/>
  <c r="K18" i="37"/>
  <c r="H18" i="37" s="1"/>
  <c r="G18" i="37"/>
  <c r="AB17" i="37"/>
  <c r="AA17" i="37"/>
  <c r="Z17" i="37"/>
  <c r="AC17" i="37" s="1"/>
  <c r="U17" i="37"/>
  <c r="T17" i="37"/>
  <c r="S17" i="37"/>
  <c r="R17" i="37"/>
  <c r="Q17" i="37"/>
  <c r="P17" i="37"/>
  <c r="O17" i="37"/>
  <c r="X17" i="37" s="1"/>
  <c r="N17" i="37"/>
  <c r="W17" i="37" s="1"/>
  <c r="M17" i="37"/>
  <c r="V17" i="37" s="1"/>
  <c r="K17" i="37"/>
  <c r="H17" i="37"/>
  <c r="J17" i="37" s="1"/>
  <c r="G17" i="37"/>
  <c r="AB16" i="37"/>
  <c r="AA16" i="37"/>
  <c r="Z16" i="37"/>
  <c r="AC16" i="37" s="1"/>
  <c r="U16" i="37"/>
  <c r="T16" i="37"/>
  <c r="S16" i="37"/>
  <c r="R16" i="37"/>
  <c r="Q16" i="37"/>
  <c r="P16" i="37"/>
  <c r="O16" i="37"/>
  <c r="X16" i="37" s="1"/>
  <c r="N16" i="37"/>
  <c r="W16" i="37" s="1"/>
  <c r="M16" i="37"/>
  <c r="V16" i="37" s="1"/>
  <c r="K16" i="37"/>
  <c r="G16" i="37"/>
  <c r="AB15" i="37"/>
  <c r="AA15" i="37"/>
  <c r="Z15" i="37"/>
  <c r="AC15" i="37" s="1"/>
  <c r="U15" i="37"/>
  <c r="T15" i="37"/>
  <c r="S15" i="37"/>
  <c r="R15" i="37"/>
  <c r="X15" i="37" s="1"/>
  <c r="Q15" i="37"/>
  <c r="P15" i="37"/>
  <c r="V15" i="37" s="1"/>
  <c r="O15" i="37"/>
  <c r="N15" i="37"/>
  <c r="W15" i="37" s="1"/>
  <c r="M15" i="37"/>
  <c r="K15" i="37"/>
  <c r="H15" i="37"/>
  <c r="J15" i="37" s="1"/>
  <c r="G15" i="37"/>
  <c r="AC14" i="37"/>
  <c r="AB14" i="37"/>
  <c r="AA14" i="37"/>
  <c r="Z14" i="37"/>
  <c r="U14" i="37"/>
  <c r="T14" i="37"/>
  <c r="S14" i="37"/>
  <c r="R14" i="37"/>
  <c r="Q14" i="37"/>
  <c r="W14" i="37" s="1"/>
  <c r="P14" i="37"/>
  <c r="O14" i="37"/>
  <c r="X14" i="37" s="1"/>
  <c r="N14" i="37"/>
  <c r="M14" i="37"/>
  <c r="V14" i="37" s="1"/>
  <c r="K14" i="37"/>
  <c r="G14" i="37"/>
  <c r="AB13" i="37"/>
  <c r="AA13" i="37"/>
  <c r="Z13" i="37"/>
  <c r="AC13" i="37" s="1"/>
  <c r="U13" i="37"/>
  <c r="T13" i="37"/>
  <c r="S13" i="37"/>
  <c r="R13" i="37"/>
  <c r="Q13" i="37"/>
  <c r="P13" i="37"/>
  <c r="V13" i="37" s="1"/>
  <c r="O13" i="37"/>
  <c r="X13" i="37" s="1"/>
  <c r="N13" i="37"/>
  <c r="W13" i="37" s="1"/>
  <c r="M13" i="37"/>
  <c r="K13" i="37"/>
  <c r="G13" i="37"/>
  <c r="AB12" i="37"/>
  <c r="AA12" i="37"/>
  <c r="Z12" i="37"/>
  <c r="AC12" i="37" s="1"/>
  <c r="U12" i="37"/>
  <c r="T12" i="37"/>
  <c r="S12" i="37"/>
  <c r="R12" i="37"/>
  <c r="Q12" i="37"/>
  <c r="P12" i="37"/>
  <c r="V12" i="37" s="1"/>
  <c r="O12" i="37"/>
  <c r="X12" i="37" s="1"/>
  <c r="N12" i="37"/>
  <c r="W12" i="37" s="1"/>
  <c r="M12" i="37"/>
  <c r="K12" i="37"/>
  <c r="G12" i="37"/>
  <c r="H12" i="37" s="1"/>
  <c r="AB11" i="37"/>
  <c r="AA11" i="37"/>
  <c r="Z11" i="37"/>
  <c r="AC11" i="37" s="1"/>
  <c r="U11" i="37"/>
  <c r="T11" i="37"/>
  <c r="S11" i="37"/>
  <c r="R11" i="37"/>
  <c r="Q11" i="37"/>
  <c r="P11" i="37"/>
  <c r="V11" i="37" s="1"/>
  <c r="O11" i="37"/>
  <c r="X11" i="37" s="1"/>
  <c r="N11" i="37"/>
  <c r="W11" i="37" s="1"/>
  <c r="M11" i="37"/>
  <c r="K11" i="37"/>
  <c r="H11" i="37"/>
  <c r="J11" i="37" s="1"/>
  <c r="G11" i="37"/>
  <c r="AB10" i="37"/>
  <c r="AA10" i="37"/>
  <c r="Z10" i="37"/>
  <c r="AC10" i="37" s="1"/>
  <c r="U10" i="37"/>
  <c r="T10" i="37"/>
  <c r="S10" i="37"/>
  <c r="R10" i="37"/>
  <c r="Q10" i="37"/>
  <c r="P10" i="37"/>
  <c r="O10" i="37"/>
  <c r="X10" i="37" s="1"/>
  <c r="N10" i="37"/>
  <c r="W10" i="37" s="1"/>
  <c r="M10" i="37"/>
  <c r="V10" i="37" s="1"/>
  <c r="K10" i="37"/>
  <c r="G10" i="37"/>
  <c r="AB9" i="37"/>
  <c r="AA9" i="37"/>
  <c r="Z9" i="37"/>
  <c r="AC9" i="37" s="1"/>
  <c r="U9" i="37"/>
  <c r="T9" i="37"/>
  <c r="S9" i="37"/>
  <c r="R9" i="37"/>
  <c r="X9" i="37" s="1"/>
  <c r="Q9" i="37"/>
  <c r="P9" i="37"/>
  <c r="V9" i="37" s="1"/>
  <c r="Y9" i="37" s="1"/>
  <c r="L9" i="37" s="1"/>
  <c r="O9" i="37"/>
  <c r="N9" i="37"/>
  <c r="W9" i="37" s="1"/>
  <c r="M9" i="37"/>
  <c r="K9" i="37"/>
  <c r="H9" i="37"/>
  <c r="J9" i="37" s="1"/>
  <c r="G9" i="37"/>
  <c r="AC8" i="37"/>
  <c r="AB8" i="37"/>
  <c r="AA8" i="37"/>
  <c r="Z8" i="37"/>
  <c r="U8" i="37"/>
  <c r="T8" i="37"/>
  <c r="S8" i="37"/>
  <c r="R8" i="37"/>
  <c r="Q8" i="37"/>
  <c r="W8" i="37" s="1"/>
  <c r="P8" i="37"/>
  <c r="O8" i="37"/>
  <c r="X8" i="37" s="1"/>
  <c r="N8" i="37"/>
  <c r="M8" i="37"/>
  <c r="V8" i="37" s="1"/>
  <c r="K8" i="37"/>
  <c r="G8" i="37"/>
  <c r="AB7" i="37"/>
  <c r="AA7" i="37"/>
  <c r="Z7" i="37"/>
  <c r="AC7" i="37" s="1"/>
  <c r="U7" i="37"/>
  <c r="T7" i="37"/>
  <c r="S7" i="37"/>
  <c r="R7" i="37"/>
  <c r="Q7" i="37"/>
  <c r="P7" i="37"/>
  <c r="V7" i="37" s="1"/>
  <c r="Y7" i="37" s="1"/>
  <c r="L7" i="37" s="1"/>
  <c r="O7" i="37"/>
  <c r="X7" i="37" s="1"/>
  <c r="N7" i="37"/>
  <c r="W7" i="37" s="1"/>
  <c r="M7" i="37"/>
  <c r="K7" i="37"/>
  <c r="G7" i="37"/>
  <c r="N42" i="31"/>
  <c r="M42" i="31"/>
  <c r="L42" i="31"/>
  <c r="K42" i="31"/>
  <c r="Q42" i="31" s="1"/>
  <c r="J42" i="31"/>
  <c r="I42" i="31"/>
  <c r="O42" i="31" s="1"/>
  <c r="R42" i="31" s="1"/>
  <c r="H42" i="31"/>
  <c r="G42" i="31"/>
  <c r="P42" i="31" s="1"/>
  <c r="F42" i="31"/>
  <c r="E42" i="31"/>
  <c r="N41" i="31"/>
  <c r="M41" i="31"/>
  <c r="L41" i="31"/>
  <c r="K41" i="31"/>
  <c r="Q41" i="31" s="1"/>
  <c r="I41" i="31"/>
  <c r="O41" i="31" s="1"/>
  <c r="H41" i="31"/>
  <c r="G41" i="31"/>
  <c r="F41" i="31"/>
  <c r="E41" i="31"/>
  <c r="J41" i="31" s="1"/>
  <c r="N40" i="31"/>
  <c r="M40" i="31"/>
  <c r="L40" i="31"/>
  <c r="K40" i="31"/>
  <c r="Q40" i="31" s="1"/>
  <c r="J40" i="31"/>
  <c r="I40" i="31"/>
  <c r="H40" i="31"/>
  <c r="E40" i="31"/>
  <c r="G40" i="31" s="1"/>
  <c r="P40" i="31" s="1"/>
  <c r="N39" i="31"/>
  <c r="M39" i="31"/>
  <c r="L39" i="31"/>
  <c r="K39" i="31"/>
  <c r="Q39" i="31" s="1"/>
  <c r="J39" i="31"/>
  <c r="I39" i="31"/>
  <c r="O39" i="31" s="1"/>
  <c r="R39" i="31" s="1"/>
  <c r="H39" i="31"/>
  <c r="G39" i="31"/>
  <c r="P39" i="31" s="1"/>
  <c r="F39" i="31"/>
  <c r="E39" i="31"/>
  <c r="O38" i="31"/>
  <c r="N38" i="31"/>
  <c r="M38" i="31"/>
  <c r="L38" i="31"/>
  <c r="K38" i="31"/>
  <c r="Q38" i="31" s="1"/>
  <c r="J38" i="31"/>
  <c r="I38" i="31"/>
  <c r="H38" i="31"/>
  <c r="G38" i="31"/>
  <c r="P38" i="31" s="1"/>
  <c r="F38" i="31"/>
  <c r="E38" i="31"/>
  <c r="N37" i="31"/>
  <c r="M37" i="31"/>
  <c r="L37" i="31"/>
  <c r="K37" i="31"/>
  <c r="Q37" i="31" s="1"/>
  <c r="H37" i="31"/>
  <c r="F37" i="31"/>
  <c r="E37" i="31"/>
  <c r="J37" i="31" s="1"/>
  <c r="N36" i="31"/>
  <c r="M36" i="31"/>
  <c r="K36" i="31"/>
  <c r="Q36" i="31" s="1"/>
  <c r="J36" i="31"/>
  <c r="I36" i="31"/>
  <c r="O36" i="31" s="1"/>
  <c r="R36" i="31" s="1"/>
  <c r="H36" i="31"/>
  <c r="G36" i="31"/>
  <c r="P36" i="31" s="1"/>
  <c r="F36" i="31"/>
  <c r="E36" i="31"/>
  <c r="L36" i="31" s="1"/>
  <c r="N35" i="31"/>
  <c r="M35" i="31"/>
  <c r="L35" i="31"/>
  <c r="K35" i="31"/>
  <c r="Q35" i="31" s="1"/>
  <c r="J35" i="31"/>
  <c r="I35" i="31"/>
  <c r="O35" i="31" s="1"/>
  <c r="H35" i="31"/>
  <c r="G35" i="31"/>
  <c r="P35" i="31" s="1"/>
  <c r="F35" i="31"/>
  <c r="E35" i="31"/>
  <c r="Q34" i="31"/>
  <c r="N34" i="31"/>
  <c r="M34" i="31"/>
  <c r="L34" i="31"/>
  <c r="K34" i="31"/>
  <c r="J34" i="31"/>
  <c r="I34" i="31"/>
  <c r="H34" i="31"/>
  <c r="G34" i="31"/>
  <c r="P34" i="31" s="1"/>
  <c r="E34" i="31"/>
  <c r="F34" i="31" s="1"/>
  <c r="O34" i="31" s="1"/>
  <c r="R34" i="31" s="1"/>
  <c r="N33" i="31"/>
  <c r="M33" i="31"/>
  <c r="L33" i="31"/>
  <c r="K33" i="31"/>
  <c r="Q33" i="31" s="1"/>
  <c r="J33" i="31"/>
  <c r="I33" i="31"/>
  <c r="H33" i="31"/>
  <c r="G33" i="31"/>
  <c r="P33" i="31" s="1"/>
  <c r="E33" i="31"/>
  <c r="F33" i="31" s="1"/>
  <c r="O33" i="31" s="1"/>
  <c r="R33" i="31" s="1"/>
  <c r="N32" i="31"/>
  <c r="M32" i="31"/>
  <c r="L32" i="31"/>
  <c r="K32" i="31"/>
  <c r="Q32" i="31" s="1"/>
  <c r="J32" i="31"/>
  <c r="I32" i="31"/>
  <c r="H32" i="31"/>
  <c r="G32" i="31"/>
  <c r="P32" i="31" s="1"/>
  <c r="E32" i="31"/>
  <c r="F32" i="31" s="1"/>
  <c r="O32" i="31" s="1"/>
  <c r="R32" i="31" s="1"/>
  <c r="N31" i="31"/>
  <c r="M31" i="31"/>
  <c r="L31" i="31"/>
  <c r="K31" i="31"/>
  <c r="Q31" i="31" s="1"/>
  <c r="J31" i="31"/>
  <c r="I31" i="31"/>
  <c r="H31" i="31"/>
  <c r="G31" i="31"/>
  <c r="P31" i="31" s="1"/>
  <c r="E31" i="31"/>
  <c r="F31" i="31" s="1"/>
  <c r="O31" i="31" s="1"/>
  <c r="R31" i="31" s="1"/>
  <c r="N30" i="31"/>
  <c r="M30" i="31"/>
  <c r="L30" i="31"/>
  <c r="K30" i="31"/>
  <c r="Q30" i="31" s="1"/>
  <c r="J30" i="31"/>
  <c r="I30" i="31"/>
  <c r="H30" i="31"/>
  <c r="G30" i="31"/>
  <c r="P30" i="31" s="1"/>
  <c r="E30" i="31"/>
  <c r="F30" i="31" s="1"/>
  <c r="O30" i="31" s="1"/>
  <c r="R30" i="31" s="1"/>
  <c r="N29" i="31"/>
  <c r="M29" i="31"/>
  <c r="L29" i="31"/>
  <c r="K29" i="31"/>
  <c r="Q29" i="31" s="1"/>
  <c r="J29" i="31"/>
  <c r="I29" i="31"/>
  <c r="O29" i="31" s="1"/>
  <c r="R29" i="31" s="1"/>
  <c r="H29" i="31"/>
  <c r="G29" i="31"/>
  <c r="P29" i="31" s="1"/>
  <c r="F29" i="31"/>
  <c r="E29" i="31"/>
  <c r="N28" i="31"/>
  <c r="M28" i="31"/>
  <c r="L28" i="31"/>
  <c r="K28" i="31"/>
  <c r="Q28" i="31" s="1"/>
  <c r="J28" i="31"/>
  <c r="I28" i="31"/>
  <c r="H28" i="31"/>
  <c r="G28" i="31"/>
  <c r="P28" i="31" s="1"/>
  <c r="E28" i="31"/>
  <c r="F28" i="31" s="1"/>
  <c r="O28" i="31" s="1"/>
  <c r="N27" i="31"/>
  <c r="M27" i="31"/>
  <c r="L27" i="31"/>
  <c r="K27" i="31"/>
  <c r="Q27" i="31" s="1"/>
  <c r="J27" i="31"/>
  <c r="I27" i="31"/>
  <c r="H27" i="31"/>
  <c r="G27" i="31"/>
  <c r="P27" i="31" s="1"/>
  <c r="F27" i="31"/>
  <c r="O27" i="31" s="1"/>
  <c r="E27" i="31"/>
  <c r="O26" i="31"/>
  <c r="N26" i="31"/>
  <c r="M26" i="31"/>
  <c r="L26" i="31"/>
  <c r="K26" i="31"/>
  <c r="I26" i="31"/>
  <c r="H26" i="31"/>
  <c r="Q26" i="31" s="1"/>
  <c r="G26" i="31"/>
  <c r="P26" i="31" s="1"/>
  <c r="F26" i="31"/>
  <c r="E26" i="31"/>
  <c r="J26" i="31" s="1"/>
  <c r="N25" i="31"/>
  <c r="M25" i="31"/>
  <c r="K25" i="31"/>
  <c r="Q25" i="31" s="1"/>
  <c r="J25" i="31"/>
  <c r="I25" i="31"/>
  <c r="H25" i="31"/>
  <c r="G25" i="31"/>
  <c r="P25" i="31" s="1"/>
  <c r="F25" i="31"/>
  <c r="E25" i="31"/>
  <c r="L25" i="31" s="1"/>
  <c r="N24" i="31"/>
  <c r="M24" i="31"/>
  <c r="L24" i="31"/>
  <c r="K24" i="31"/>
  <c r="J24" i="31"/>
  <c r="H24" i="31"/>
  <c r="Q24" i="31" s="1"/>
  <c r="G24" i="31"/>
  <c r="P24" i="31" s="1"/>
  <c r="F24" i="31"/>
  <c r="E24" i="31"/>
  <c r="I24" i="31" s="1"/>
  <c r="N23" i="31"/>
  <c r="M23" i="31"/>
  <c r="L23" i="31"/>
  <c r="K23" i="31"/>
  <c r="J23" i="31"/>
  <c r="I23" i="31"/>
  <c r="O23" i="31" s="1"/>
  <c r="R23" i="31" s="1"/>
  <c r="H23" i="31"/>
  <c r="Q23" i="31" s="1"/>
  <c r="G23" i="31"/>
  <c r="P23" i="31" s="1"/>
  <c r="F23" i="31"/>
  <c r="E23" i="31"/>
  <c r="N22" i="31"/>
  <c r="M22" i="31"/>
  <c r="K22" i="31"/>
  <c r="Q22" i="31" s="1"/>
  <c r="J22" i="31"/>
  <c r="I22" i="31"/>
  <c r="H22" i="31"/>
  <c r="G22" i="31"/>
  <c r="P22" i="31" s="1"/>
  <c r="F22" i="31"/>
  <c r="O22" i="31" s="1"/>
  <c r="R22" i="31" s="1"/>
  <c r="E22" i="31"/>
  <c r="L22" i="31" s="1"/>
  <c r="N21" i="31"/>
  <c r="M21" i="31"/>
  <c r="L21" i="31"/>
  <c r="K21" i="31"/>
  <c r="J21" i="31"/>
  <c r="I21" i="31"/>
  <c r="H21" i="31"/>
  <c r="Q21" i="31" s="1"/>
  <c r="G21" i="31"/>
  <c r="P21" i="31" s="1"/>
  <c r="F21" i="31"/>
  <c r="O21" i="31" s="1"/>
  <c r="E21" i="31"/>
  <c r="N20" i="31"/>
  <c r="M20" i="31"/>
  <c r="L20" i="31"/>
  <c r="K20" i="31"/>
  <c r="J20" i="31"/>
  <c r="I20" i="31"/>
  <c r="O20" i="31" s="1"/>
  <c r="H20" i="31"/>
  <c r="Q20" i="31" s="1"/>
  <c r="G20" i="31"/>
  <c r="P20" i="31" s="1"/>
  <c r="F20" i="31"/>
  <c r="E20" i="31"/>
  <c r="N19" i="31"/>
  <c r="M19" i="31"/>
  <c r="L19" i="31"/>
  <c r="K19" i="31"/>
  <c r="Q19" i="31" s="1"/>
  <c r="J19" i="31"/>
  <c r="I19" i="31"/>
  <c r="H19" i="31"/>
  <c r="E19" i="31"/>
  <c r="G19" i="31" s="1"/>
  <c r="P19" i="31" s="1"/>
  <c r="N18" i="31"/>
  <c r="M18" i="31"/>
  <c r="L18" i="31"/>
  <c r="K18" i="31"/>
  <c r="J18" i="31"/>
  <c r="I18" i="31"/>
  <c r="H18" i="31"/>
  <c r="Q18" i="31" s="1"/>
  <c r="G18" i="31"/>
  <c r="P18" i="31" s="1"/>
  <c r="F18" i="31"/>
  <c r="O18" i="31" s="1"/>
  <c r="E18" i="31"/>
  <c r="O17" i="31"/>
  <c r="R17" i="31" s="1"/>
  <c r="N17" i="31"/>
  <c r="M17" i="31"/>
  <c r="L17" i="31"/>
  <c r="K17" i="31"/>
  <c r="J17" i="31"/>
  <c r="I17" i="31"/>
  <c r="H17" i="31"/>
  <c r="Q17" i="31" s="1"/>
  <c r="G17" i="31"/>
  <c r="P17" i="31" s="1"/>
  <c r="F17" i="31"/>
  <c r="E17" i="31"/>
  <c r="Q16" i="31"/>
  <c r="N16" i="31"/>
  <c r="L16" i="31"/>
  <c r="K16" i="31"/>
  <c r="J16" i="31"/>
  <c r="I16" i="31"/>
  <c r="H16" i="31"/>
  <c r="G16" i="31"/>
  <c r="P16" i="31" s="1"/>
  <c r="F16" i="31"/>
  <c r="O16" i="31" s="1"/>
  <c r="E16" i="31"/>
  <c r="M16" i="31" s="1"/>
  <c r="N15" i="31"/>
  <c r="M15" i="31"/>
  <c r="L15" i="31"/>
  <c r="K15" i="31"/>
  <c r="J15" i="31"/>
  <c r="I15" i="31"/>
  <c r="H15" i="31"/>
  <c r="Q15" i="31" s="1"/>
  <c r="G15" i="31"/>
  <c r="P15" i="31" s="1"/>
  <c r="F15" i="31"/>
  <c r="O15" i="31" s="1"/>
  <c r="R15" i="31" s="1"/>
  <c r="E15" i="31"/>
  <c r="N14" i="31"/>
  <c r="M14" i="31"/>
  <c r="L14" i="31"/>
  <c r="K14" i="31"/>
  <c r="I14" i="31"/>
  <c r="O14" i="31" s="1"/>
  <c r="F14" i="31"/>
  <c r="E14" i="31"/>
  <c r="H14" i="31" s="1"/>
  <c r="Q14" i="31" s="1"/>
  <c r="Q13" i="31"/>
  <c r="N13" i="31"/>
  <c r="M13" i="31"/>
  <c r="L13" i="31"/>
  <c r="K13" i="31"/>
  <c r="J13" i="31"/>
  <c r="I13" i="31"/>
  <c r="H13" i="31"/>
  <c r="F13" i="31"/>
  <c r="O13" i="31" s="1"/>
  <c r="E13" i="31"/>
  <c r="G13" i="31" s="1"/>
  <c r="P13" i="31" s="1"/>
  <c r="N12" i="31"/>
  <c r="M12" i="31"/>
  <c r="L12" i="31"/>
  <c r="K12" i="31"/>
  <c r="J12" i="31"/>
  <c r="I12" i="31"/>
  <c r="H12" i="31"/>
  <c r="Q12" i="31" s="1"/>
  <c r="G12" i="31"/>
  <c r="P12" i="31" s="1"/>
  <c r="F12" i="31"/>
  <c r="O12" i="31" s="1"/>
  <c r="E12" i="31"/>
  <c r="N11" i="31"/>
  <c r="M11" i="31"/>
  <c r="L11" i="31"/>
  <c r="K11" i="31"/>
  <c r="J11" i="31"/>
  <c r="I11" i="31"/>
  <c r="O11" i="31" s="1"/>
  <c r="H11" i="31"/>
  <c r="Q11" i="31" s="1"/>
  <c r="G11" i="31"/>
  <c r="P11" i="31" s="1"/>
  <c r="F11" i="31"/>
  <c r="E11" i="31"/>
  <c r="N10" i="31"/>
  <c r="M10" i="31"/>
  <c r="L10" i="31"/>
  <c r="K10" i="31"/>
  <c r="Q10" i="31" s="1"/>
  <c r="J10" i="31"/>
  <c r="I10" i="31"/>
  <c r="H10" i="31"/>
  <c r="G10" i="31"/>
  <c r="P10" i="31" s="1"/>
  <c r="E10" i="31"/>
  <c r="F10" i="31" s="1"/>
  <c r="O10" i="31" s="1"/>
  <c r="N9" i="31"/>
  <c r="M9" i="31"/>
  <c r="L9" i="31"/>
  <c r="K9" i="31"/>
  <c r="J9" i="31"/>
  <c r="I9" i="31"/>
  <c r="H9" i="31"/>
  <c r="Q9" i="31" s="1"/>
  <c r="G9" i="31"/>
  <c r="P9" i="31" s="1"/>
  <c r="F9" i="31"/>
  <c r="O9" i="31" s="1"/>
  <c r="E9" i="31"/>
  <c r="N8" i="31"/>
  <c r="M8" i="31"/>
  <c r="L8" i="31"/>
  <c r="K8" i="31"/>
  <c r="J8" i="31"/>
  <c r="I8" i="31"/>
  <c r="O8" i="31" s="1"/>
  <c r="R8" i="31" s="1"/>
  <c r="H8" i="31"/>
  <c r="Q8" i="31" s="1"/>
  <c r="G8" i="31"/>
  <c r="P8" i="31" s="1"/>
  <c r="F8" i="31"/>
  <c r="E8" i="31"/>
  <c r="N7" i="31"/>
  <c r="M7" i="31"/>
  <c r="L7" i="31"/>
  <c r="K7" i="31"/>
  <c r="Q7" i="31" s="1"/>
  <c r="J7" i="31"/>
  <c r="I7" i="31"/>
  <c r="H7" i="31"/>
  <c r="G7" i="31"/>
  <c r="P7" i="31" s="1"/>
  <c r="E7" i="31"/>
  <c r="F7" i="31" s="1"/>
  <c r="O7" i="31" s="1"/>
  <c r="N33" i="30"/>
  <c r="M33" i="30"/>
  <c r="L33" i="30"/>
  <c r="K33" i="30"/>
  <c r="Q33" i="30" s="1"/>
  <c r="J33" i="30"/>
  <c r="I33" i="30"/>
  <c r="H33" i="30"/>
  <c r="G33" i="30"/>
  <c r="P33" i="30" s="1"/>
  <c r="E33" i="30"/>
  <c r="F33" i="30" s="1"/>
  <c r="O33" i="30" s="1"/>
  <c r="R33" i="30" s="1"/>
  <c r="N32" i="30"/>
  <c r="M32" i="30"/>
  <c r="L32" i="30"/>
  <c r="K32" i="30"/>
  <c r="Q32" i="30" s="1"/>
  <c r="J32" i="30"/>
  <c r="I32" i="30"/>
  <c r="H32" i="30"/>
  <c r="E32" i="30"/>
  <c r="G32" i="30" s="1"/>
  <c r="P32" i="30" s="1"/>
  <c r="N31" i="30"/>
  <c r="M31" i="30"/>
  <c r="L31" i="30"/>
  <c r="K31" i="30"/>
  <c r="Q31" i="30" s="1"/>
  <c r="J31" i="30"/>
  <c r="I31" i="30"/>
  <c r="H31" i="30"/>
  <c r="G31" i="30"/>
  <c r="P31" i="30" s="1"/>
  <c r="E31" i="30"/>
  <c r="F31" i="30" s="1"/>
  <c r="O31" i="30" s="1"/>
  <c r="N30" i="30"/>
  <c r="M30" i="30"/>
  <c r="L30" i="30"/>
  <c r="K30" i="30"/>
  <c r="Q30" i="30" s="1"/>
  <c r="J30" i="30"/>
  <c r="I30" i="30"/>
  <c r="H30" i="30"/>
  <c r="G30" i="30"/>
  <c r="P30" i="30" s="1"/>
  <c r="E30" i="30"/>
  <c r="F30" i="30" s="1"/>
  <c r="O30" i="30" s="1"/>
  <c r="N29" i="30"/>
  <c r="M29" i="30"/>
  <c r="L29" i="30"/>
  <c r="K29" i="30"/>
  <c r="Q29" i="30" s="1"/>
  <c r="J29" i="30"/>
  <c r="I29" i="30"/>
  <c r="O29" i="30" s="1"/>
  <c r="H29" i="30"/>
  <c r="G29" i="30"/>
  <c r="P29" i="30" s="1"/>
  <c r="F29" i="30"/>
  <c r="E29" i="30"/>
  <c r="N28" i="30"/>
  <c r="M28" i="30"/>
  <c r="K28" i="30"/>
  <c r="Q28" i="30" s="1"/>
  <c r="J28" i="30"/>
  <c r="I28" i="30"/>
  <c r="H28" i="30"/>
  <c r="G28" i="30"/>
  <c r="P28" i="30" s="1"/>
  <c r="F28" i="30"/>
  <c r="E28" i="30"/>
  <c r="L28" i="30" s="1"/>
  <c r="N27" i="30"/>
  <c r="M27" i="30"/>
  <c r="L27" i="30"/>
  <c r="K27" i="30"/>
  <c r="Q27" i="30" s="1"/>
  <c r="J27" i="30"/>
  <c r="I27" i="30"/>
  <c r="O27" i="30" s="1"/>
  <c r="R27" i="30" s="1"/>
  <c r="H27" i="30"/>
  <c r="G27" i="30"/>
  <c r="P27" i="30" s="1"/>
  <c r="F27" i="30"/>
  <c r="E27" i="30"/>
  <c r="N26" i="30"/>
  <c r="M26" i="30"/>
  <c r="L26" i="30"/>
  <c r="K26" i="30"/>
  <c r="Q26" i="30" s="1"/>
  <c r="J26" i="30"/>
  <c r="I26" i="30"/>
  <c r="O26" i="30" s="1"/>
  <c r="H26" i="30"/>
  <c r="G26" i="30"/>
  <c r="P26" i="30" s="1"/>
  <c r="F26" i="30"/>
  <c r="E26" i="30"/>
  <c r="N25" i="30"/>
  <c r="M25" i="30"/>
  <c r="L25" i="30"/>
  <c r="K25" i="30"/>
  <c r="Q25" i="30" s="1"/>
  <c r="J25" i="30"/>
  <c r="I25" i="30"/>
  <c r="H25" i="30"/>
  <c r="G25" i="30"/>
  <c r="P25" i="30" s="1"/>
  <c r="E25" i="30"/>
  <c r="F25" i="30" s="1"/>
  <c r="O25" i="30" s="1"/>
  <c r="N24" i="30"/>
  <c r="M24" i="30"/>
  <c r="L24" i="30"/>
  <c r="K24" i="30"/>
  <c r="Q24" i="30" s="1"/>
  <c r="J24" i="30"/>
  <c r="I24" i="30"/>
  <c r="O24" i="30" s="1"/>
  <c r="H24" i="30"/>
  <c r="G24" i="30"/>
  <c r="P24" i="30" s="1"/>
  <c r="F24" i="30"/>
  <c r="E24" i="30"/>
  <c r="N23" i="30"/>
  <c r="M23" i="30"/>
  <c r="L23" i="30"/>
  <c r="K23" i="30"/>
  <c r="Q23" i="30" s="1"/>
  <c r="J23" i="30"/>
  <c r="I23" i="30"/>
  <c r="O23" i="30" s="1"/>
  <c r="R23" i="30" s="1"/>
  <c r="H23" i="30"/>
  <c r="G23" i="30"/>
  <c r="P23" i="30" s="1"/>
  <c r="F23" i="30"/>
  <c r="E23" i="30"/>
  <c r="N22" i="30"/>
  <c r="M22" i="30"/>
  <c r="L22" i="30"/>
  <c r="K22" i="30"/>
  <c r="Q22" i="30" s="1"/>
  <c r="J22" i="30"/>
  <c r="I22" i="30"/>
  <c r="H22" i="30"/>
  <c r="G22" i="30"/>
  <c r="P22" i="30" s="1"/>
  <c r="E22" i="30"/>
  <c r="F22" i="30" s="1"/>
  <c r="O22" i="30" s="1"/>
  <c r="R22" i="30" s="1"/>
  <c r="N21" i="30"/>
  <c r="M21" i="30"/>
  <c r="L21" i="30"/>
  <c r="K21" i="30"/>
  <c r="Q21" i="30" s="1"/>
  <c r="J21" i="30"/>
  <c r="I21" i="30"/>
  <c r="H21" i="30"/>
  <c r="G21" i="30"/>
  <c r="P21" i="30" s="1"/>
  <c r="E21" i="30"/>
  <c r="F21" i="30" s="1"/>
  <c r="O21" i="30" s="1"/>
  <c r="N20" i="30"/>
  <c r="M20" i="30"/>
  <c r="L20" i="30"/>
  <c r="K20" i="30"/>
  <c r="Q20" i="30" s="1"/>
  <c r="J20" i="30"/>
  <c r="I20" i="30"/>
  <c r="O20" i="30" s="1"/>
  <c r="H20" i="30"/>
  <c r="G20" i="30"/>
  <c r="P20" i="30" s="1"/>
  <c r="F20" i="30"/>
  <c r="E20" i="30"/>
  <c r="N19" i="30"/>
  <c r="M19" i="30"/>
  <c r="L19" i="30"/>
  <c r="K19" i="30"/>
  <c r="Q19" i="30" s="1"/>
  <c r="J19" i="30"/>
  <c r="I19" i="30"/>
  <c r="H19" i="30"/>
  <c r="G19" i="30"/>
  <c r="P19" i="30" s="1"/>
  <c r="E19" i="30"/>
  <c r="F19" i="30" s="1"/>
  <c r="O19" i="30" s="1"/>
  <c r="N18" i="30"/>
  <c r="M18" i="30"/>
  <c r="K18" i="30"/>
  <c r="Q18" i="30" s="1"/>
  <c r="J18" i="30"/>
  <c r="I18" i="30"/>
  <c r="H18" i="30"/>
  <c r="G18" i="30"/>
  <c r="P18" i="30" s="1"/>
  <c r="F18" i="30"/>
  <c r="E18" i="30"/>
  <c r="L18" i="30" s="1"/>
  <c r="N17" i="30"/>
  <c r="M17" i="30"/>
  <c r="L17" i="30"/>
  <c r="K17" i="30"/>
  <c r="Q17" i="30" s="1"/>
  <c r="J17" i="30"/>
  <c r="I17" i="30"/>
  <c r="O17" i="30" s="1"/>
  <c r="H17" i="30"/>
  <c r="G17" i="30"/>
  <c r="P17" i="30" s="1"/>
  <c r="F17" i="30"/>
  <c r="E17" i="30"/>
  <c r="N16" i="30"/>
  <c r="M16" i="30"/>
  <c r="L16" i="30"/>
  <c r="K16" i="30"/>
  <c r="Q16" i="30" s="1"/>
  <c r="J16" i="30"/>
  <c r="I16" i="30"/>
  <c r="O16" i="30" s="1"/>
  <c r="H16" i="30"/>
  <c r="F16" i="30"/>
  <c r="E16" i="30"/>
  <c r="G16" i="30" s="1"/>
  <c r="P16" i="30" s="1"/>
  <c r="N15" i="30"/>
  <c r="M15" i="30"/>
  <c r="K15" i="30"/>
  <c r="Q15" i="30" s="1"/>
  <c r="J15" i="30"/>
  <c r="I15" i="30"/>
  <c r="H15" i="30"/>
  <c r="G15" i="30"/>
  <c r="P15" i="30" s="1"/>
  <c r="F15" i="30"/>
  <c r="E15" i="30"/>
  <c r="L15" i="30" s="1"/>
  <c r="O14" i="30"/>
  <c r="N14" i="30"/>
  <c r="M14" i="30"/>
  <c r="L14" i="30"/>
  <c r="K14" i="30"/>
  <c r="Q14" i="30" s="1"/>
  <c r="J14" i="30"/>
  <c r="I14" i="30"/>
  <c r="H14" i="30"/>
  <c r="G14" i="30"/>
  <c r="P14" i="30" s="1"/>
  <c r="F14" i="30"/>
  <c r="E14" i="30"/>
  <c r="N13" i="30"/>
  <c r="M13" i="30"/>
  <c r="L13" i="30"/>
  <c r="K13" i="30"/>
  <c r="Q13" i="30" s="1"/>
  <c r="J13" i="30"/>
  <c r="H13" i="30"/>
  <c r="F13" i="30"/>
  <c r="E13" i="30"/>
  <c r="I13" i="30" s="1"/>
  <c r="O13" i="30" s="1"/>
  <c r="N12" i="30"/>
  <c r="M12" i="30"/>
  <c r="L12" i="30"/>
  <c r="K12" i="30"/>
  <c r="Q12" i="30" s="1"/>
  <c r="J12" i="30"/>
  <c r="I12" i="30"/>
  <c r="H12" i="30"/>
  <c r="G12" i="30"/>
  <c r="P12" i="30" s="1"/>
  <c r="E12" i="30"/>
  <c r="F12" i="30" s="1"/>
  <c r="O12" i="30" s="1"/>
  <c r="N11" i="30"/>
  <c r="M11" i="30"/>
  <c r="L11" i="30"/>
  <c r="K11" i="30"/>
  <c r="Q11" i="30" s="1"/>
  <c r="J11" i="30"/>
  <c r="I11" i="30"/>
  <c r="O11" i="30" s="1"/>
  <c r="H11" i="30"/>
  <c r="F11" i="30"/>
  <c r="E11" i="30"/>
  <c r="G11" i="30" s="1"/>
  <c r="P11" i="30" s="1"/>
  <c r="N10" i="30"/>
  <c r="M10" i="30"/>
  <c r="L10" i="30"/>
  <c r="K10" i="30"/>
  <c r="Q10" i="30" s="1"/>
  <c r="J10" i="30"/>
  <c r="H10" i="30"/>
  <c r="F10" i="30"/>
  <c r="E10" i="30"/>
  <c r="I10" i="30" s="1"/>
  <c r="O10" i="30" s="1"/>
  <c r="N9" i="30"/>
  <c r="M9" i="30"/>
  <c r="K9" i="30"/>
  <c r="Q9" i="30" s="1"/>
  <c r="J9" i="30"/>
  <c r="I9" i="30"/>
  <c r="H9" i="30"/>
  <c r="G9" i="30"/>
  <c r="P9" i="30" s="1"/>
  <c r="F9" i="30"/>
  <c r="E9" i="30"/>
  <c r="L9" i="30" s="1"/>
  <c r="N8" i="30"/>
  <c r="M8" i="30"/>
  <c r="L8" i="30"/>
  <c r="K8" i="30"/>
  <c r="Q8" i="30" s="1"/>
  <c r="J8" i="30"/>
  <c r="I8" i="30"/>
  <c r="H8" i="30"/>
  <c r="G8" i="30"/>
  <c r="P8" i="30" s="1"/>
  <c r="E8" i="30"/>
  <c r="F8" i="30" s="1"/>
  <c r="O8" i="30" s="1"/>
  <c r="R8" i="30" s="1"/>
  <c r="N7" i="30"/>
  <c r="M7" i="30"/>
  <c r="L7" i="30"/>
  <c r="K7" i="30"/>
  <c r="Q7" i="30" s="1"/>
  <c r="J7" i="30"/>
  <c r="I7" i="30"/>
  <c r="H7" i="30"/>
  <c r="G7" i="30"/>
  <c r="P7" i="30" s="1"/>
  <c r="E7" i="30"/>
  <c r="F7" i="30" s="1"/>
  <c r="O7" i="30" s="1"/>
  <c r="R7" i="30" s="1"/>
  <c r="N32" i="29"/>
  <c r="M32" i="29"/>
  <c r="L32" i="29"/>
  <c r="K32" i="29"/>
  <c r="Q32" i="29" s="1"/>
  <c r="J32" i="29"/>
  <c r="I32" i="29"/>
  <c r="H32" i="29"/>
  <c r="G32" i="29"/>
  <c r="P32" i="29" s="1"/>
  <c r="F32" i="29"/>
  <c r="O32" i="29" s="1"/>
  <c r="R32" i="29" s="1"/>
  <c r="E32" i="29"/>
  <c r="N31" i="29"/>
  <c r="M31" i="29"/>
  <c r="L31" i="29"/>
  <c r="K31" i="29"/>
  <c r="J31" i="29"/>
  <c r="I31" i="29"/>
  <c r="O31" i="29" s="1"/>
  <c r="H31" i="29"/>
  <c r="Q31" i="29" s="1"/>
  <c r="G31" i="29"/>
  <c r="P31" i="29" s="1"/>
  <c r="F31" i="29"/>
  <c r="E31" i="29"/>
  <c r="N30" i="29"/>
  <c r="M30" i="29"/>
  <c r="L30" i="29"/>
  <c r="K30" i="29"/>
  <c r="Q30" i="29" s="1"/>
  <c r="J30" i="29"/>
  <c r="P30" i="29" s="1"/>
  <c r="I30" i="29"/>
  <c r="H30" i="29"/>
  <c r="G30" i="29"/>
  <c r="E30" i="29"/>
  <c r="F30" i="29" s="1"/>
  <c r="O30" i="29" s="1"/>
  <c r="N29" i="29"/>
  <c r="M29" i="29"/>
  <c r="L29" i="29"/>
  <c r="K29" i="29"/>
  <c r="Q29" i="29" s="1"/>
  <c r="J29" i="29"/>
  <c r="I29" i="29"/>
  <c r="H29" i="29"/>
  <c r="G29" i="29"/>
  <c r="P29" i="29" s="1"/>
  <c r="F29" i="29"/>
  <c r="O29" i="29" s="1"/>
  <c r="E29" i="29"/>
  <c r="O28" i="29"/>
  <c r="N28" i="29"/>
  <c r="M28" i="29"/>
  <c r="L28" i="29"/>
  <c r="K28" i="29"/>
  <c r="J28" i="29"/>
  <c r="I28" i="29"/>
  <c r="H28" i="29"/>
  <c r="Q28" i="29" s="1"/>
  <c r="G28" i="29"/>
  <c r="P28" i="29" s="1"/>
  <c r="F28" i="29"/>
  <c r="E28" i="29"/>
  <c r="N27" i="29"/>
  <c r="M27" i="29"/>
  <c r="L27" i="29"/>
  <c r="K27" i="29"/>
  <c r="Q27" i="29" s="1"/>
  <c r="J27" i="29"/>
  <c r="I27" i="29"/>
  <c r="H27" i="29"/>
  <c r="E27" i="29"/>
  <c r="G27" i="29" s="1"/>
  <c r="P27" i="29" s="1"/>
  <c r="N26" i="29"/>
  <c r="M26" i="29"/>
  <c r="L26" i="29"/>
  <c r="K26" i="29"/>
  <c r="Q26" i="29" s="1"/>
  <c r="J26" i="29"/>
  <c r="I26" i="29"/>
  <c r="H26" i="29"/>
  <c r="G26" i="29"/>
  <c r="P26" i="29" s="1"/>
  <c r="F26" i="29"/>
  <c r="O26" i="29" s="1"/>
  <c r="E26" i="29"/>
  <c r="N25" i="29"/>
  <c r="M25" i="29"/>
  <c r="L25" i="29"/>
  <c r="K25" i="29"/>
  <c r="J25" i="29"/>
  <c r="I25" i="29"/>
  <c r="O25" i="29" s="1"/>
  <c r="H25" i="29"/>
  <c r="Q25" i="29" s="1"/>
  <c r="G25" i="29"/>
  <c r="P25" i="29" s="1"/>
  <c r="F25" i="29"/>
  <c r="E25" i="29"/>
  <c r="N24" i="29"/>
  <c r="M24" i="29"/>
  <c r="K24" i="29"/>
  <c r="Q24" i="29" s="1"/>
  <c r="J24" i="29"/>
  <c r="P24" i="29" s="1"/>
  <c r="I24" i="29"/>
  <c r="H24" i="29"/>
  <c r="G24" i="29"/>
  <c r="F24" i="29"/>
  <c r="E24" i="29"/>
  <c r="L24" i="29" s="1"/>
  <c r="N23" i="29"/>
  <c r="M23" i="29"/>
  <c r="L23" i="29"/>
  <c r="K23" i="29"/>
  <c r="J23" i="29"/>
  <c r="I23" i="29"/>
  <c r="H23" i="29"/>
  <c r="Q23" i="29" s="1"/>
  <c r="G23" i="29"/>
  <c r="P23" i="29" s="1"/>
  <c r="F23" i="29"/>
  <c r="O23" i="29" s="1"/>
  <c r="R23" i="29" s="1"/>
  <c r="E23" i="29"/>
  <c r="O22" i="29"/>
  <c r="N22" i="29"/>
  <c r="M22" i="29"/>
  <c r="L22" i="29"/>
  <c r="K22" i="29"/>
  <c r="J22" i="29"/>
  <c r="I22" i="29"/>
  <c r="H22" i="29"/>
  <c r="Q22" i="29" s="1"/>
  <c r="G22" i="29"/>
  <c r="P22" i="29" s="1"/>
  <c r="F22" i="29"/>
  <c r="E22" i="29"/>
  <c r="Q21" i="29"/>
  <c r="N21" i="29"/>
  <c r="M21" i="29"/>
  <c r="L21" i="29"/>
  <c r="K21" i="29"/>
  <c r="J21" i="29"/>
  <c r="P21" i="29" s="1"/>
  <c r="I21" i="29"/>
  <c r="H21" i="29"/>
  <c r="G21" i="29"/>
  <c r="E21" i="29"/>
  <c r="F21" i="29" s="1"/>
  <c r="O21" i="29" s="1"/>
  <c r="N20" i="29"/>
  <c r="M20" i="29"/>
  <c r="L20" i="29"/>
  <c r="K20" i="29"/>
  <c r="J20" i="29"/>
  <c r="I20" i="29"/>
  <c r="H20" i="29"/>
  <c r="Q20" i="29" s="1"/>
  <c r="G20" i="29"/>
  <c r="P20" i="29" s="1"/>
  <c r="F20" i="29"/>
  <c r="O20" i="29" s="1"/>
  <c r="E20" i="29"/>
  <c r="N19" i="29"/>
  <c r="M19" i="29"/>
  <c r="L19" i="29"/>
  <c r="K19" i="29"/>
  <c r="J19" i="29"/>
  <c r="I19" i="29"/>
  <c r="O19" i="29" s="1"/>
  <c r="H19" i="29"/>
  <c r="Q19" i="29" s="1"/>
  <c r="G19" i="29"/>
  <c r="P19" i="29" s="1"/>
  <c r="F19" i="29"/>
  <c r="E19" i="29"/>
  <c r="N18" i="29"/>
  <c r="M18" i="29"/>
  <c r="L18" i="29"/>
  <c r="K18" i="29"/>
  <c r="Q18" i="29" s="1"/>
  <c r="J18" i="29"/>
  <c r="I18" i="29"/>
  <c r="H18" i="29"/>
  <c r="E18" i="29"/>
  <c r="G18" i="29" s="1"/>
  <c r="P18" i="29" s="1"/>
  <c r="N17" i="29"/>
  <c r="M17" i="29"/>
  <c r="L17" i="29"/>
  <c r="K17" i="29"/>
  <c r="J17" i="29"/>
  <c r="I17" i="29"/>
  <c r="H17" i="29"/>
  <c r="Q17" i="29" s="1"/>
  <c r="G17" i="29"/>
  <c r="P17" i="29" s="1"/>
  <c r="F17" i="29"/>
  <c r="O17" i="29" s="1"/>
  <c r="E17" i="29"/>
  <c r="N16" i="29"/>
  <c r="M16" i="29"/>
  <c r="L16" i="29"/>
  <c r="K16" i="29"/>
  <c r="J16" i="29"/>
  <c r="I16" i="29"/>
  <c r="O16" i="29" s="1"/>
  <c r="R16" i="29" s="1"/>
  <c r="H16" i="29"/>
  <c r="Q16" i="29" s="1"/>
  <c r="G16" i="29"/>
  <c r="P16" i="29" s="1"/>
  <c r="F16" i="29"/>
  <c r="E16" i="29"/>
  <c r="N15" i="29"/>
  <c r="M15" i="29"/>
  <c r="L15" i="29"/>
  <c r="K15" i="29"/>
  <c r="Q15" i="29" s="1"/>
  <c r="J15" i="29"/>
  <c r="H15" i="29"/>
  <c r="E15" i="29"/>
  <c r="I15" i="29" s="1"/>
  <c r="N14" i="29"/>
  <c r="M14" i="29"/>
  <c r="L14" i="29"/>
  <c r="K14" i="29"/>
  <c r="J14" i="29"/>
  <c r="I14" i="29"/>
  <c r="H14" i="29"/>
  <c r="Q14" i="29" s="1"/>
  <c r="G14" i="29"/>
  <c r="P14" i="29" s="1"/>
  <c r="F14" i="29"/>
  <c r="O14" i="29" s="1"/>
  <c r="E14" i="29"/>
  <c r="N13" i="29"/>
  <c r="M13" i="29"/>
  <c r="L13" i="29"/>
  <c r="K13" i="29"/>
  <c r="J13" i="29"/>
  <c r="I13" i="29"/>
  <c r="O13" i="29" s="1"/>
  <c r="H13" i="29"/>
  <c r="Q13" i="29" s="1"/>
  <c r="G13" i="29"/>
  <c r="P13" i="29" s="1"/>
  <c r="F13" i="29"/>
  <c r="E13" i="29"/>
  <c r="N12" i="29"/>
  <c r="L12" i="29"/>
  <c r="K12" i="29"/>
  <c r="Q12" i="29" s="1"/>
  <c r="J12" i="29"/>
  <c r="I12" i="29"/>
  <c r="H12" i="29"/>
  <c r="G12" i="29"/>
  <c r="F12" i="29"/>
  <c r="O12" i="29" s="1"/>
  <c r="E12" i="29"/>
  <c r="M12" i="29" s="1"/>
  <c r="N11" i="29"/>
  <c r="M11" i="29"/>
  <c r="L11" i="29"/>
  <c r="K11" i="29"/>
  <c r="Q11" i="29" s="1"/>
  <c r="J11" i="29"/>
  <c r="I11" i="29"/>
  <c r="H11" i="29"/>
  <c r="G11" i="29"/>
  <c r="P11" i="29" s="1"/>
  <c r="F11" i="29"/>
  <c r="O11" i="29" s="1"/>
  <c r="E11" i="29"/>
  <c r="N10" i="29"/>
  <c r="M10" i="29"/>
  <c r="L10" i="29"/>
  <c r="K10" i="29"/>
  <c r="J10" i="29"/>
  <c r="I10" i="29"/>
  <c r="O10" i="29" s="1"/>
  <c r="H10" i="29"/>
  <c r="Q10" i="29" s="1"/>
  <c r="G10" i="29"/>
  <c r="P10" i="29" s="1"/>
  <c r="F10" i="29"/>
  <c r="E10" i="29"/>
  <c r="N9" i="29"/>
  <c r="M9" i="29"/>
  <c r="L9" i="29"/>
  <c r="K9" i="29"/>
  <c r="Q9" i="29" s="1"/>
  <c r="J9" i="29"/>
  <c r="P9" i="29" s="1"/>
  <c r="I9" i="29"/>
  <c r="H9" i="29"/>
  <c r="G9" i="29"/>
  <c r="E9" i="29"/>
  <c r="F9" i="29" s="1"/>
  <c r="O9" i="29" s="1"/>
  <c r="N8" i="29"/>
  <c r="M8" i="29"/>
  <c r="L8" i="29"/>
  <c r="K8" i="29"/>
  <c r="J8" i="29"/>
  <c r="I8" i="29"/>
  <c r="H8" i="29"/>
  <c r="Q8" i="29" s="1"/>
  <c r="G8" i="29"/>
  <c r="P8" i="29" s="1"/>
  <c r="F8" i="29"/>
  <c r="O8" i="29" s="1"/>
  <c r="R8" i="29" s="1"/>
  <c r="E8" i="29"/>
  <c r="N7" i="29"/>
  <c r="M7" i="29"/>
  <c r="K7" i="29"/>
  <c r="J7" i="29"/>
  <c r="I7" i="29"/>
  <c r="H7" i="29"/>
  <c r="Q7" i="29" s="1"/>
  <c r="G7" i="29"/>
  <c r="P7" i="29" s="1"/>
  <c r="F7" i="29"/>
  <c r="E7" i="29"/>
  <c r="L7" i="29" s="1"/>
  <c r="O7" i="29" s="1"/>
  <c r="R7" i="29" s="1"/>
  <c r="N30" i="33"/>
  <c r="M30" i="33"/>
  <c r="L30" i="33"/>
  <c r="K30" i="33"/>
  <c r="Q30" i="33" s="1"/>
  <c r="J30" i="33"/>
  <c r="I30" i="33"/>
  <c r="H30" i="33"/>
  <c r="G30" i="33"/>
  <c r="P30" i="33" s="1"/>
  <c r="F30" i="33"/>
  <c r="O30" i="33" s="1"/>
  <c r="E30" i="33"/>
  <c r="N29" i="33"/>
  <c r="M29" i="33"/>
  <c r="L29" i="33"/>
  <c r="K29" i="33"/>
  <c r="J29" i="33"/>
  <c r="I29" i="33"/>
  <c r="O29" i="33" s="1"/>
  <c r="H29" i="33"/>
  <c r="Q29" i="33" s="1"/>
  <c r="G29" i="33"/>
  <c r="P29" i="33" s="1"/>
  <c r="F29" i="33"/>
  <c r="E29" i="33"/>
  <c r="N28" i="33"/>
  <c r="M28" i="33"/>
  <c r="L28" i="33"/>
  <c r="K28" i="33"/>
  <c r="Q28" i="33" s="1"/>
  <c r="J28" i="33"/>
  <c r="P28" i="33" s="1"/>
  <c r="I28" i="33"/>
  <c r="H28" i="33"/>
  <c r="G28" i="33"/>
  <c r="E28" i="33"/>
  <c r="F28" i="33" s="1"/>
  <c r="O28" i="33" s="1"/>
  <c r="N27" i="33"/>
  <c r="M27" i="33"/>
  <c r="L27" i="33"/>
  <c r="K27" i="33"/>
  <c r="Q27" i="33" s="1"/>
  <c r="J27" i="33"/>
  <c r="I27" i="33"/>
  <c r="H27" i="33"/>
  <c r="G27" i="33"/>
  <c r="P27" i="33" s="1"/>
  <c r="F27" i="33"/>
  <c r="O27" i="33" s="1"/>
  <c r="E27" i="33"/>
  <c r="N26" i="33"/>
  <c r="M26" i="33"/>
  <c r="L26" i="33"/>
  <c r="K26" i="33"/>
  <c r="J26" i="33"/>
  <c r="I26" i="33"/>
  <c r="O26" i="33" s="1"/>
  <c r="H26" i="33"/>
  <c r="Q26" i="33" s="1"/>
  <c r="G26" i="33"/>
  <c r="P26" i="33" s="1"/>
  <c r="F26" i="33"/>
  <c r="E26" i="33"/>
  <c r="Q25" i="33"/>
  <c r="N25" i="33"/>
  <c r="M25" i="33"/>
  <c r="L25" i="33"/>
  <c r="K25" i="33"/>
  <c r="J25" i="33"/>
  <c r="I25" i="33"/>
  <c r="H25" i="33"/>
  <c r="E25" i="33"/>
  <c r="G25" i="33" s="1"/>
  <c r="P25" i="33" s="1"/>
  <c r="N24" i="33"/>
  <c r="M24" i="33"/>
  <c r="L24" i="33"/>
  <c r="K24" i="33"/>
  <c r="Q24" i="33" s="1"/>
  <c r="J24" i="33"/>
  <c r="I24" i="33"/>
  <c r="H24" i="33"/>
  <c r="G24" i="33"/>
  <c r="P24" i="33" s="1"/>
  <c r="F24" i="33"/>
  <c r="O24" i="33" s="1"/>
  <c r="E24" i="33"/>
  <c r="O23" i="33"/>
  <c r="N23" i="33"/>
  <c r="M23" i="33"/>
  <c r="L23" i="33"/>
  <c r="K23" i="33"/>
  <c r="J23" i="33"/>
  <c r="I23" i="33"/>
  <c r="H23" i="33"/>
  <c r="Q23" i="33" s="1"/>
  <c r="G23" i="33"/>
  <c r="P23" i="33" s="1"/>
  <c r="F23" i="33"/>
  <c r="E23" i="33"/>
  <c r="Q22" i="33"/>
  <c r="N22" i="33"/>
  <c r="K22" i="33"/>
  <c r="J22" i="33"/>
  <c r="I22" i="33"/>
  <c r="H22" i="33"/>
  <c r="G22" i="33"/>
  <c r="F22" i="33"/>
  <c r="E22" i="33"/>
  <c r="M22" i="33" s="1"/>
  <c r="N21" i="33"/>
  <c r="M21" i="33"/>
  <c r="L21" i="33"/>
  <c r="K21" i="33"/>
  <c r="Q21" i="33" s="1"/>
  <c r="J21" i="33"/>
  <c r="I21" i="33"/>
  <c r="H21" i="33"/>
  <c r="G21" i="33"/>
  <c r="P21" i="33" s="1"/>
  <c r="F21" i="33"/>
  <c r="O21" i="33" s="1"/>
  <c r="E21" i="33"/>
  <c r="O20" i="33"/>
  <c r="N20" i="33"/>
  <c r="M20" i="33"/>
  <c r="L20" i="33"/>
  <c r="K20" i="33"/>
  <c r="I20" i="33"/>
  <c r="H20" i="33"/>
  <c r="Q20" i="33" s="1"/>
  <c r="G20" i="33"/>
  <c r="F20" i="33"/>
  <c r="E20" i="33"/>
  <c r="J20" i="33" s="1"/>
  <c r="N19" i="33"/>
  <c r="M19" i="33"/>
  <c r="K19" i="33"/>
  <c r="Q19" i="33" s="1"/>
  <c r="J19" i="33"/>
  <c r="P19" i="33" s="1"/>
  <c r="I19" i="33"/>
  <c r="H19" i="33"/>
  <c r="G19" i="33"/>
  <c r="F19" i="33"/>
  <c r="E19" i="33"/>
  <c r="L19" i="33" s="1"/>
  <c r="N18" i="33"/>
  <c r="M18" i="33"/>
  <c r="L18" i="33"/>
  <c r="K18" i="33"/>
  <c r="Q18" i="33" s="1"/>
  <c r="J18" i="33"/>
  <c r="I18" i="33"/>
  <c r="H18" i="33"/>
  <c r="G18" i="33"/>
  <c r="P18" i="33" s="1"/>
  <c r="F18" i="33"/>
  <c r="O18" i="33" s="1"/>
  <c r="R18" i="33" s="1"/>
  <c r="E18" i="33"/>
  <c r="N17" i="33"/>
  <c r="M17" i="33"/>
  <c r="L17" i="33"/>
  <c r="K17" i="33"/>
  <c r="J17" i="33"/>
  <c r="I17" i="33"/>
  <c r="O17" i="33" s="1"/>
  <c r="H17" i="33"/>
  <c r="Q17" i="33" s="1"/>
  <c r="G17" i="33"/>
  <c r="P17" i="33" s="1"/>
  <c r="F17" i="33"/>
  <c r="E17" i="33"/>
  <c r="N16" i="33"/>
  <c r="M16" i="33"/>
  <c r="L16" i="33"/>
  <c r="K16" i="33"/>
  <c r="Q16" i="33" s="1"/>
  <c r="J16" i="33"/>
  <c r="P16" i="33" s="1"/>
  <c r="H16" i="33"/>
  <c r="G16" i="33"/>
  <c r="E16" i="33"/>
  <c r="I16" i="33" s="1"/>
  <c r="N15" i="33"/>
  <c r="M15" i="33"/>
  <c r="L15" i="33"/>
  <c r="K15" i="33"/>
  <c r="Q15" i="33" s="1"/>
  <c r="J15" i="33"/>
  <c r="I15" i="33"/>
  <c r="H15" i="33"/>
  <c r="G15" i="33"/>
  <c r="P15" i="33" s="1"/>
  <c r="F15" i="33"/>
  <c r="O15" i="33" s="1"/>
  <c r="R15" i="33" s="1"/>
  <c r="E15" i="33"/>
  <c r="N14" i="33"/>
  <c r="M14" i="33"/>
  <c r="L14" i="33"/>
  <c r="K14" i="33"/>
  <c r="I14" i="33"/>
  <c r="O14" i="33" s="1"/>
  <c r="H14" i="33"/>
  <c r="Q14" i="33" s="1"/>
  <c r="G14" i="33"/>
  <c r="P14" i="33" s="1"/>
  <c r="F14" i="33"/>
  <c r="E14" i="33"/>
  <c r="J14" i="33" s="1"/>
  <c r="N13" i="33"/>
  <c r="L13" i="33"/>
  <c r="K13" i="33"/>
  <c r="Q13" i="33" s="1"/>
  <c r="J13" i="33"/>
  <c r="P13" i="33" s="1"/>
  <c r="I13" i="33"/>
  <c r="O13" i="33" s="1"/>
  <c r="H13" i="33"/>
  <c r="G13" i="33"/>
  <c r="F13" i="33"/>
  <c r="E13" i="33"/>
  <c r="M13" i="33" s="1"/>
  <c r="N12" i="33"/>
  <c r="M12" i="33"/>
  <c r="L12" i="33"/>
  <c r="K12" i="33"/>
  <c r="Q12" i="33" s="1"/>
  <c r="J12" i="33"/>
  <c r="H12" i="33"/>
  <c r="G12" i="33"/>
  <c r="P12" i="33" s="1"/>
  <c r="F12" i="33"/>
  <c r="O12" i="33" s="1"/>
  <c r="E12" i="33"/>
  <c r="I12" i="33" s="1"/>
  <c r="N11" i="33"/>
  <c r="M11" i="33"/>
  <c r="L11" i="33"/>
  <c r="K11" i="33"/>
  <c r="J11" i="33"/>
  <c r="I11" i="33"/>
  <c r="H11" i="33"/>
  <c r="Q11" i="33" s="1"/>
  <c r="G11" i="33"/>
  <c r="P11" i="33" s="1"/>
  <c r="E11" i="33"/>
  <c r="F11" i="33" s="1"/>
  <c r="O11" i="33" s="1"/>
  <c r="N10" i="33"/>
  <c r="M10" i="33"/>
  <c r="K10" i="33"/>
  <c r="Q10" i="33" s="1"/>
  <c r="J10" i="33"/>
  <c r="P10" i="33" s="1"/>
  <c r="I10" i="33"/>
  <c r="O10" i="33" s="1"/>
  <c r="R10" i="33" s="1"/>
  <c r="H10" i="33"/>
  <c r="G10" i="33"/>
  <c r="F10" i="33"/>
  <c r="E10" i="33"/>
  <c r="L10" i="33" s="1"/>
  <c r="N9" i="33"/>
  <c r="M9" i="33"/>
  <c r="L9" i="33"/>
  <c r="K9" i="33"/>
  <c r="Q9" i="33" s="1"/>
  <c r="J9" i="33"/>
  <c r="I9" i="33"/>
  <c r="H9" i="33"/>
  <c r="G9" i="33"/>
  <c r="P9" i="33" s="1"/>
  <c r="F9" i="33"/>
  <c r="O9" i="33" s="1"/>
  <c r="E9" i="33"/>
  <c r="N8" i="33"/>
  <c r="M8" i="33"/>
  <c r="L8" i="33"/>
  <c r="K8" i="33"/>
  <c r="J8" i="33"/>
  <c r="I8" i="33"/>
  <c r="O8" i="33" s="1"/>
  <c r="R8" i="33" s="1"/>
  <c r="H8" i="33"/>
  <c r="Q8" i="33" s="1"/>
  <c r="G8" i="33"/>
  <c r="P8" i="33" s="1"/>
  <c r="F8" i="33"/>
  <c r="E8" i="33"/>
  <c r="N7" i="33"/>
  <c r="M7" i="33"/>
  <c r="L7" i="33"/>
  <c r="K7" i="33"/>
  <c r="Q7" i="33" s="1"/>
  <c r="J7" i="33"/>
  <c r="P7" i="33" s="1"/>
  <c r="I7" i="33"/>
  <c r="H7" i="33"/>
  <c r="G7" i="33"/>
  <c r="E7" i="33"/>
  <c r="F7" i="33" s="1"/>
  <c r="O7" i="33" s="1"/>
  <c r="R7" i="33" s="1"/>
  <c r="N69" i="27"/>
  <c r="M69" i="27"/>
  <c r="L69" i="27"/>
  <c r="K69" i="27"/>
  <c r="J69" i="27"/>
  <c r="I69" i="27"/>
  <c r="H69" i="27"/>
  <c r="Q69" i="27" s="1"/>
  <c r="G69" i="27"/>
  <c r="P69" i="27" s="1"/>
  <c r="E69" i="27"/>
  <c r="F69" i="27" s="1"/>
  <c r="O69" i="27" s="1"/>
  <c r="N68" i="27"/>
  <c r="M68" i="27"/>
  <c r="L68" i="27"/>
  <c r="K68" i="27"/>
  <c r="J68" i="27"/>
  <c r="P68" i="27" s="1"/>
  <c r="I68" i="27"/>
  <c r="O68" i="27" s="1"/>
  <c r="R68" i="27" s="1"/>
  <c r="H68" i="27"/>
  <c r="Q68" i="27" s="1"/>
  <c r="G68" i="27"/>
  <c r="F68" i="27"/>
  <c r="E68" i="27"/>
  <c r="N67" i="27"/>
  <c r="M67" i="27"/>
  <c r="L67" i="27"/>
  <c r="K67" i="27"/>
  <c r="Q67" i="27" s="1"/>
  <c r="J67" i="27"/>
  <c r="H67" i="27"/>
  <c r="E67" i="27"/>
  <c r="I67" i="27" s="1"/>
  <c r="N66" i="27"/>
  <c r="M66" i="27"/>
  <c r="L66" i="27"/>
  <c r="K66" i="27"/>
  <c r="J66" i="27"/>
  <c r="H66" i="27"/>
  <c r="Q66" i="27" s="1"/>
  <c r="G66" i="27"/>
  <c r="P66" i="27" s="1"/>
  <c r="F66" i="27"/>
  <c r="E66" i="27"/>
  <c r="I66" i="27" s="1"/>
  <c r="N65" i="27"/>
  <c r="M65" i="27"/>
  <c r="L65" i="27"/>
  <c r="K65" i="27"/>
  <c r="J65" i="27"/>
  <c r="P65" i="27" s="1"/>
  <c r="I65" i="27"/>
  <c r="O65" i="27" s="1"/>
  <c r="H65" i="27"/>
  <c r="Q65" i="27" s="1"/>
  <c r="G65" i="27"/>
  <c r="F65" i="27"/>
  <c r="E65" i="27"/>
  <c r="N64" i="27"/>
  <c r="M64" i="27"/>
  <c r="L64" i="27"/>
  <c r="K64" i="27"/>
  <c r="Q64" i="27" s="1"/>
  <c r="J64" i="27"/>
  <c r="I64" i="27"/>
  <c r="H64" i="27"/>
  <c r="E64" i="27"/>
  <c r="F64" i="27" s="1"/>
  <c r="O64" i="27" s="1"/>
  <c r="N63" i="27"/>
  <c r="M63" i="27"/>
  <c r="L63" i="27"/>
  <c r="K63" i="27"/>
  <c r="J63" i="27"/>
  <c r="I63" i="27"/>
  <c r="H63" i="27"/>
  <c r="Q63" i="27" s="1"/>
  <c r="G63" i="27"/>
  <c r="P63" i="27" s="1"/>
  <c r="F63" i="27"/>
  <c r="O63" i="27" s="1"/>
  <c r="E63" i="27"/>
  <c r="N62" i="27"/>
  <c r="M62" i="27"/>
  <c r="L62" i="27"/>
  <c r="K62" i="27"/>
  <c r="J62" i="27"/>
  <c r="P62" i="27" s="1"/>
  <c r="I62" i="27"/>
  <c r="O62" i="27" s="1"/>
  <c r="H62" i="27"/>
  <c r="Q62" i="27" s="1"/>
  <c r="G62" i="27"/>
  <c r="F62" i="27"/>
  <c r="E62" i="27"/>
  <c r="N61" i="27"/>
  <c r="M61" i="27"/>
  <c r="K61" i="27"/>
  <c r="Q61" i="27" s="1"/>
  <c r="J61" i="27"/>
  <c r="P61" i="27" s="1"/>
  <c r="I61" i="27"/>
  <c r="H61" i="27"/>
  <c r="G61" i="27"/>
  <c r="F61" i="27"/>
  <c r="O61" i="27" s="1"/>
  <c r="E61" i="27"/>
  <c r="L61" i="27" s="1"/>
  <c r="N60" i="27"/>
  <c r="M60" i="27"/>
  <c r="L60" i="27"/>
  <c r="K60" i="27"/>
  <c r="J60" i="27"/>
  <c r="H60" i="27"/>
  <c r="Q60" i="27" s="1"/>
  <c r="G60" i="27"/>
  <c r="P60" i="27" s="1"/>
  <c r="F60" i="27"/>
  <c r="O60" i="27" s="1"/>
  <c r="R60" i="27" s="1"/>
  <c r="E60" i="27"/>
  <c r="I60" i="27" s="1"/>
  <c r="P59" i="27"/>
  <c r="N59" i="27"/>
  <c r="M59" i="27"/>
  <c r="L59" i="27"/>
  <c r="K59" i="27"/>
  <c r="J59" i="27"/>
  <c r="I59" i="27"/>
  <c r="O59" i="27" s="1"/>
  <c r="R59" i="27" s="1"/>
  <c r="H59" i="27"/>
  <c r="Q59" i="27" s="1"/>
  <c r="G59" i="27"/>
  <c r="F59" i="27"/>
  <c r="E59" i="27"/>
  <c r="N58" i="27"/>
  <c r="M58" i="27"/>
  <c r="L58" i="27"/>
  <c r="K58" i="27"/>
  <c r="Q58" i="27" s="1"/>
  <c r="J58" i="27"/>
  <c r="I58" i="27"/>
  <c r="H58" i="27"/>
  <c r="E58" i="27"/>
  <c r="F58" i="27" s="1"/>
  <c r="O58" i="27" s="1"/>
  <c r="N57" i="27"/>
  <c r="M57" i="27"/>
  <c r="L57" i="27"/>
  <c r="K57" i="27"/>
  <c r="J57" i="27"/>
  <c r="I57" i="27"/>
  <c r="H57" i="27"/>
  <c r="Q57" i="27" s="1"/>
  <c r="G57" i="27"/>
  <c r="P57" i="27" s="1"/>
  <c r="E57" i="27"/>
  <c r="F57" i="27" s="1"/>
  <c r="O57" i="27" s="1"/>
  <c r="R57" i="27" s="1"/>
  <c r="N56" i="27"/>
  <c r="M56" i="27"/>
  <c r="L56" i="27"/>
  <c r="K56" i="27"/>
  <c r="J56" i="27"/>
  <c r="P56" i="27" s="1"/>
  <c r="I56" i="27"/>
  <c r="O56" i="27" s="1"/>
  <c r="H56" i="27"/>
  <c r="Q56" i="27" s="1"/>
  <c r="G56" i="27"/>
  <c r="F56" i="27"/>
  <c r="E56" i="27"/>
  <c r="N55" i="27"/>
  <c r="L55" i="27"/>
  <c r="K55" i="27"/>
  <c r="Q55" i="27" s="1"/>
  <c r="J55" i="27"/>
  <c r="I55" i="27"/>
  <c r="H55" i="27"/>
  <c r="G55" i="27"/>
  <c r="F55" i="27"/>
  <c r="O55" i="27" s="1"/>
  <c r="E55" i="27"/>
  <c r="M55" i="27" s="1"/>
  <c r="N54" i="27"/>
  <c r="M54" i="27"/>
  <c r="L54" i="27"/>
  <c r="K54" i="27"/>
  <c r="J54" i="27"/>
  <c r="H54" i="27"/>
  <c r="Q54" i="27" s="1"/>
  <c r="G54" i="27"/>
  <c r="P54" i="27" s="1"/>
  <c r="E54" i="27"/>
  <c r="F54" i="27" s="1"/>
  <c r="O53" i="27"/>
  <c r="N53" i="27"/>
  <c r="M53" i="27"/>
  <c r="L53" i="27"/>
  <c r="K53" i="27"/>
  <c r="J53" i="27"/>
  <c r="P53" i="27" s="1"/>
  <c r="I53" i="27"/>
  <c r="H53" i="27"/>
  <c r="Q53" i="27" s="1"/>
  <c r="G53" i="27"/>
  <c r="F53" i="27"/>
  <c r="E53" i="27"/>
  <c r="N52" i="27"/>
  <c r="M52" i="27"/>
  <c r="L52" i="27"/>
  <c r="K52" i="27"/>
  <c r="Q52" i="27" s="1"/>
  <c r="J52" i="27"/>
  <c r="I52" i="27"/>
  <c r="H52" i="27"/>
  <c r="G52" i="27"/>
  <c r="P52" i="27" s="1"/>
  <c r="E52" i="27"/>
  <c r="F52" i="27" s="1"/>
  <c r="O52" i="27" s="1"/>
  <c r="N51" i="27"/>
  <c r="M51" i="27"/>
  <c r="K51" i="27"/>
  <c r="J51" i="27"/>
  <c r="I51" i="27"/>
  <c r="H51" i="27"/>
  <c r="Q51" i="27" s="1"/>
  <c r="G51" i="27"/>
  <c r="P51" i="27" s="1"/>
  <c r="F51" i="27"/>
  <c r="O51" i="27" s="1"/>
  <c r="R51" i="27" s="1"/>
  <c r="E51" i="27"/>
  <c r="L51" i="27" s="1"/>
  <c r="N50" i="27"/>
  <c r="M50" i="27"/>
  <c r="L50" i="27"/>
  <c r="K50" i="27"/>
  <c r="J50" i="27"/>
  <c r="P50" i="27" s="1"/>
  <c r="I50" i="27"/>
  <c r="O50" i="27" s="1"/>
  <c r="H50" i="27"/>
  <c r="Q50" i="27" s="1"/>
  <c r="G50" i="27"/>
  <c r="F50" i="27"/>
  <c r="E50" i="27"/>
  <c r="N49" i="27"/>
  <c r="M49" i="27"/>
  <c r="K49" i="27"/>
  <c r="Q49" i="27" s="1"/>
  <c r="J49" i="27"/>
  <c r="I49" i="27"/>
  <c r="H49" i="27"/>
  <c r="G49" i="27"/>
  <c r="P49" i="27" s="1"/>
  <c r="F49" i="27"/>
  <c r="E49" i="27"/>
  <c r="L49" i="27" s="1"/>
  <c r="N48" i="27"/>
  <c r="M48" i="27"/>
  <c r="K48" i="27"/>
  <c r="J48" i="27"/>
  <c r="I48" i="27"/>
  <c r="H48" i="27"/>
  <c r="Q48" i="27" s="1"/>
  <c r="G48" i="27"/>
  <c r="P48" i="27" s="1"/>
  <c r="F48" i="27"/>
  <c r="E48" i="27"/>
  <c r="L48" i="27" s="1"/>
  <c r="N47" i="27"/>
  <c r="M47" i="27"/>
  <c r="L47" i="27"/>
  <c r="K47" i="27"/>
  <c r="J47" i="27"/>
  <c r="P47" i="27" s="1"/>
  <c r="I47" i="27"/>
  <c r="O47" i="27" s="1"/>
  <c r="H47" i="27"/>
  <c r="Q47" i="27" s="1"/>
  <c r="G47" i="27"/>
  <c r="F47" i="27"/>
  <c r="E47" i="27"/>
  <c r="N46" i="27"/>
  <c r="M46" i="27"/>
  <c r="L46" i="27"/>
  <c r="K46" i="27"/>
  <c r="Q46" i="27" s="1"/>
  <c r="J46" i="27"/>
  <c r="H46" i="27"/>
  <c r="F46" i="27"/>
  <c r="E46" i="27"/>
  <c r="I46" i="27" s="1"/>
  <c r="N45" i="27"/>
  <c r="M45" i="27"/>
  <c r="K45" i="27"/>
  <c r="J45" i="27"/>
  <c r="I45" i="27"/>
  <c r="H45" i="27"/>
  <c r="Q45" i="27" s="1"/>
  <c r="G45" i="27"/>
  <c r="P45" i="27" s="1"/>
  <c r="F45" i="27"/>
  <c r="E45" i="27"/>
  <c r="L45" i="27" s="1"/>
  <c r="P44" i="27"/>
  <c r="N44" i="27"/>
  <c r="M44" i="27"/>
  <c r="L44" i="27"/>
  <c r="K44" i="27"/>
  <c r="J44" i="27"/>
  <c r="I44" i="27"/>
  <c r="O44" i="27" s="1"/>
  <c r="R44" i="27" s="1"/>
  <c r="H44" i="27"/>
  <c r="Q44" i="27" s="1"/>
  <c r="G44" i="27"/>
  <c r="F44" i="27"/>
  <c r="E44" i="27"/>
  <c r="N43" i="27"/>
  <c r="M43" i="27"/>
  <c r="L43" i="27"/>
  <c r="K43" i="27"/>
  <c r="Q43" i="27" s="1"/>
  <c r="J43" i="27"/>
  <c r="I43" i="27"/>
  <c r="H43" i="27"/>
  <c r="F43" i="27"/>
  <c r="O43" i="27" s="1"/>
  <c r="E43" i="27"/>
  <c r="G43" i="27" s="1"/>
  <c r="P43" i="27" s="1"/>
  <c r="N42" i="27"/>
  <c r="M42" i="27"/>
  <c r="L42" i="27"/>
  <c r="K42" i="27"/>
  <c r="J42" i="27"/>
  <c r="I42" i="27"/>
  <c r="H42" i="27"/>
  <c r="Q42" i="27" s="1"/>
  <c r="G42" i="27"/>
  <c r="P42" i="27" s="1"/>
  <c r="E42" i="27"/>
  <c r="F42" i="27" s="1"/>
  <c r="O42" i="27" s="1"/>
  <c r="O41" i="27"/>
  <c r="R41" i="27" s="1"/>
  <c r="N41" i="27"/>
  <c r="M41" i="27"/>
  <c r="L41" i="27"/>
  <c r="K41" i="27"/>
  <c r="J41" i="27"/>
  <c r="P41" i="27" s="1"/>
  <c r="I41" i="27"/>
  <c r="H41" i="27"/>
  <c r="Q41" i="27" s="1"/>
  <c r="G41" i="27"/>
  <c r="F41" i="27"/>
  <c r="E41" i="27"/>
  <c r="N40" i="27"/>
  <c r="K40" i="27"/>
  <c r="Q40" i="27" s="1"/>
  <c r="J40" i="27"/>
  <c r="I40" i="27"/>
  <c r="H40" i="27"/>
  <c r="G40" i="27"/>
  <c r="F40" i="27"/>
  <c r="E40" i="27"/>
  <c r="L40" i="27" s="1"/>
  <c r="N39" i="27"/>
  <c r="M39" i="27"/>
  <c r="L39" i="27"/>
  <c r="K39" i="27"/>
  <c r="J39" i="27"/>
  <c r="I39" i="27"/>
  <c r="H39" i="27"/>
  <c r="Q39" i="27" s="1"/>
  <c r="G39" i="27"/>
  <c r="P39" i="27" s="1"/>
  <c r="E39" i="27"/>
  <c r="F39" i="27" s="1"/>
  <c r="O39" i="27" s="1"/>
  <c r="R39" i="27" s="1"/>
  <c r="N38" i="27"/>
  <c r="M38" i="27"/>
  <c r="L38" i="27"/>
  <c r="K38" i="27"/>
  <c r="J38" i="27"/>
  <c r="P38" i="27" s="1"/>
  <c r="I38" i="27"/>
  <c r="O38" i="27" s="1"/>
  <c r="H38" i="27"/>
  <c r="Q38" i="27" s="1"/>
  <c r="G38" i="27"/>
  <c r="F38" i="27"/>
  <c r="E38" i="27"/>
  <c r="N37" i="27"/>
  <c r="M37" i="27"/>
  <c r="K37" i="27"/>
  <c r="Q37" i="27" s="1"/>
  <c r="J37" i="27"/>
  <c r="I37" i="27"/>
  <c r="H37" i="27"/>
  <c r="G37" i="27"/>
  <c r="P37" i="27" s="1"/>
  <c r="F37" i="27"/>
  <c r="E37" i="27"/>
  <c r="L37" i="27" s="1"/>
  <c r="N36" i="27"/>
  <c r="M36" i="27"/>
  <c r="L36" i="27"/>
  <c r="K36" i="27"/>
  <c r="J36" i="27"/>
  <c r="I36" i="27"/>
  <c r="H36" i="27"/>
  <c r="Q36" i="27" s="1"/>
  <c r="G36" i="27"/>
  <c r="P36" i="27" s="1"/>
  <c r="F36" i="27"/>
  <c r="O36" i="27" s="1"/>
  <c r="E36" i="27"/>
  <c r="P35" i="27"/>
  <c r="N35" i="27"/>
  <c r="M35" i="27"/>
  <c r="L35" i="27"/>
  <c r="K35" i="27"/>
  <c r="J35" i="27"/>
  <c r="I35" i="27"/>
  <c r="O35" i="27" s="1"/>
  <c r="H35" i="27"/>
  <c r="Q35" i="27" s="1"/>
  <c r="G35" i="27"/>
  <c r="F35" i="27"/>
  <c r="E35" i="27"/>
  <c r="N34" i="27"/>
  <c r="M34" i="27"/>
  <c r="L34" i="27"/>
  <c r="K34" i="27"/>
  <c r="Q34" i="27" s="1"/>
  <c r="J34" i="27"/>
  <c r="I34" i="27"/>
  <c r="H34" i="27"/>
  <c r="E34" i="27"/>
  <c r="F34" i="27" s="1"/>
  <c r="O34" i="27" s="1"/>
  <c r="N33" i="27"/>
  <c r="M33" i="27"/>
  <c r="L33" i="27"/>
  <c r="K33" i="27"/>
  <c r="J33" i="27"/>
  <c r="I33" i="27"/>
  <c r="H33" i="27"/>
  <c r="Q33" i="27" s="1"/>
  <c r="G33" i="27"/>
  <c r="P33" i="27" s="1"/>
  <c r="E33" i="27"/>
  <c r="F33" i="27" s="1"/>
  <c r="O33" i="27" s="1"/>
  <c r="N32" i="27"/>
  <c r="L32" i="27"/>
  <c r="K32" i="27"/>
  <c r="J32" i="27"/>
  <c r="P32" i="27" s="1"/>
  <c r="I32" i="27"/>
  <c r="O32" i="27" s="1"/>
  <c r="H32" i="27"/>
  <c r="Q32" i="27" s="1"/>
  <c r="G32" i="27"/>
  <c r="F32" i="27"/>
  <c r="E32" i="27"/>
  <c r="M32" i="27" s="1"/>
  <c r="Q31" i="27"/>
  <c r="N31" i="27"/>
  <c r="M31" i="27"/>
  <c r="L31" i="27"/>
  <c r="K31" i="27"/>
  <c r="I31" i="27"/>
  <c r="H31" i="27"/>
  <c r="G31" i="27"/>
  <c r="E31" i="27"/>
  <c r="J31" i="27" s="1"/>
  <c r="N30" i="27"/>
  <c r="M30" i="27"/>
  <c r="L30" i="27"/>
  <c r="K30" i="27"/>
  <c r="H30" i="27"/>
  <c r="Q30" i="27" s="1"/>
  <c r="G30" i="27"/>
  <c r="P30" i="27" s="1"/>
  <c r="F30" i="27"/>
  <c r="E30" i="27"/>
  <c r="J30" i="27" s="1"/>
  <c r="N29" i="27"/>
  <c r="M29" i="27"/>
  <c r="L29" i="27"/>
  <c r="J29" i="27"/>
  <c r="I29" i="27"/>
  <c r="H29" i="27"/>
  <c r="E29" i="27"/>
  <c r="G29" i="27" s="1"/>
  <c r="P29" i="27" s="1"/>
  <c r="K28" i="27"/>
  <c r="J28" i="27"/>
  <c r="I28" i="27"/>
  <c r="H28" i="27"/>
  <c r="G28" i="27"/>
  <c r="F28" i="27"/>
  <c r="E28" i="27"/>
  <c r="L28" i="27" s="1"/>
  <c r="N27" i="27"/>
  <c r="M27" i="27"/>
  <c r="L27" i="27"/>
  <c r="K27" i="27"/>
  <c r="J27" i="27"/>
  <c r="I27" i="27"/>
  <c r="H27" i="27"/>
  <c r="Q27" i="27" s="1"/>
  <c r="G27" i="27"/>
  <c r="P27" i="27" s="1"/>
  <c r="F27" i="27"/>
  <c r="O27" i="27" s="1"/>
  <c r="E27" i="27"/>
  <c r="N26" i="27"/>
  <c r="M26" i="27"/>
  <c r="L26" i="27"/>
  <c r="K26" i="27"/>
  <c r="J26" i="27"/>
  <c r="P26" i="27" s="1"/>
  <c r="I26" i="27"/>
  <c r="O26" i="27" s="1"/>
  <c r="H26" i="27"/>
  <c r="Q26" i="27" s="1"/>
  <c r="G26" i="27"/>
  <c r="F26" i="27"/>
  <c r="E26" i="27"/>
  <c r="N25" i="27"/>
  <c r="M25" i="27"/>
  <c r="L25" i="27"/>
  <c r="K25" i="27"/>
  <c r="Q25" i="27" s="1"/>
  <c r="J25" i="27"/>
  <c r="I25" i="27"/>
  <c r="H25" i="27"/>
  <c r="F25" i="27"/>
  <c r="O25" i="27" s="1"/>
  <c r="E25" i="27"/>
  <c r="G25" i="27" s="1"/>
  <c r="P25" i="27" s="1"/>
  <c r="N24" i="27"/>
  <c r="M24" i="27"/>
  <c r="L24" i="27"/>
  <c r="K24" i="27"/>
  <c r="J24" i="27"/>
  <c r="I24" i="27"/>
  <c r="H24" i="27"/>
  <c r="Q24" i="27" s="1"/>
  <c r="G24" i="27"/>
  <c r="P24" i="27" s="1"/>
  <c r="F24" i="27"/>
  <c r="O24" i="27" s="1"/>
  <c r="E24" i="27"/>
  <c r="N23" i="27"/>
  <c r="M23" i="27"/>
  <c r="L23" i="27"/>
  <c r="K23" i="27"/>
  <c r="Q23" i="27" s="1"/>
  <c r="J23" i="27"/>
  <c r="I23" i="27"/>
  <c r="O23" i="27" s="1"/>
  <c r="H23" i="27"/>
  <c r="F23" i="27"/>
  <c r="E23" i="27"/>
  <c r="G23" i="27" s="1"/>
  <c r="P23" i="27" s="1"/>
  <c r="N22" i="27"/>
  <c r="M22" i="27"/>
  <c r="L22" i="27"/>
  <c r="K22" i="27"/>
  <c r="Q22" i="27" s="1"/>
  <c r="J22" i="27"/>
  <c r="H22" i="27"/>
  <c r="F22" i="27"/>
  <c r="E22" i="27"/>
  <c r="I22" i="27" s="1"/>
  <c r="N21" i="27"/>
  <c r="M21" i="27"/>
  <c r="L21" i="27"/>
  <c r="K21" i="27"/>
  <c r="J21" i="27"/>
  <c r="I21" i="27"/>
  <c r="H21" i="27"/>
  <c r="Q21" i="27" s="1"/>
  <c r="G21" i="27"/>
  <c r="P21" i="27" s="1"/>
  <c r="E21" i="27"/>
  <c r="F21" i="27" s="1"/>
  <c r="O21" i="27" s="1"/>
  <c r="R21" i="27" s="1"/>
  <c r="O20" i="27"/>
  <c r="N20" i="27"/>
  <c r="M20" i="27"/>
  <c r="L20" i="27"/>
  <c r="K20" i="27"/>
  <c r="J20" i="27"/>
  <c r="I20" i="27"/>
  <c r="F20" i="27"/>
  <c r="E20" i="27"/>
  <c r="H20" i="27" s="1"/>
  <c r="Q20" i="27" s="1"/>
  <c r="N19" i="27"/>
  <c r="M19" i="27"/>
  <c r="L19" i="27"/>
  <c r="K19" i="27"/>
  <c r="Q19" i="27" s="1"/>
  <c r="J19" i="27"/>
  <c r="I19" i="27"/>
  <c r="H19" i="27"/>
  <c r="G19" i="27"/>
  <c r="P19" i="27" s="1"/>
  <c r="E19" i="27"/>
  <c r="F19" i="27" s="1"/>
  <c r="O19" i="27" s="1"/>
  <c r="N18" i="27"/>
  <c r="M18" i="27"/>
  <c r="L18" i="27"/>
  <c r="K18" i="27"/>
  <c r="J18" i="27"/>
  <c r="I18" i="27"/>
  <c r="H18" i="27"/>
  <c r="Q18" i="27" s="1"/>
  <c r="G18" i="27"/>
  <c r="P18" i="27" s="1"/>
  <c r="F18" i="27"/>
  <c r="O18" i="27" s="1"/>
  <c r="E18" i="27"/>
  <c r="N17" i="27"/>
  <c r="M17" i="27"/>
  <c r="L17" i="27"/>
  <c r="K17" i="27"/>
  <c r="J17" i="27"/>
  <c r="P17" i="27" s="1"/>
  <c r="I17" i="27"/>
  <c r="H17" i="27"/>
  <c r="Q17" i="27" s="1"/>
  <c r="G17" i="27"/>
  <c r="E17" i="27"/>
  <c r="F17" i="27" s="1"/>
  <c r="O17" i="27" s="1"/>
  <c r="R17" i="27" s="1"/>
  <c r="N16" i="27"/>
  <c r="M16" i="27"/>
  <c r="L16" i="27"/>
  <c r="K16" i="27"/>
  <c r="Q16" i="27" s="1"/>
  <c r="J16" i="27"/>
  <c r="I16" i="27"/>
  <c r="H16" i="27"/>
  <c r="G16" i="27"/>
  <c r="P16" i="27" s="1"/>
  <c r="E16" i="27"/>
  <c r="F16" i="27" s="1"/>
  <c r="O16" i="27" s="1"/>
  <c r="N15" i="27"/>
  <c r="M15" i="27"/>
  <c r="L15" i="27"/>
  <c r="K15" i="27"/>
  <c r="J15" i="27"/>
  <c r="I15" i="27"/>
  <c r="H15" i="27"/>
  <c r="Q15" i="27" s="1"/>
  <c r="G15" i="27"/>
  <c r="P15" i="27" s="1"/>
  <c r="F15" i="27"/>
  <c r="O15" i="27" s="1"/>
  <c r="R15" i="27" s="1"/>
  <c r="E15" i="27"/>
  <c r="N14" i="27"/>
  <c r="M14" i="27"/>
  <c r="L14" i="27"/>
  <c r="K14" i="27"/>
  <c r="J14" i="27"/>
  <c r="P14" i="27" s="1"/>
  <c r="I14" i="27"/>
  <c r="H14" i="27"/>
  <c r="Q14" i="27" s="1"/>
  <c r="G14" i="27"/>
  <c r="E14" i="27"/>
  <c r="F14" i="27" s="1"/>
  <c r="O14" i="27" s="1"/>
  <c r="N13" i="27"/>
  <c r="M13" i="27"/>
  <c r="L13" i="27"/>
  <c r="K13" i="27"/>
  <c r="Q13" i="27" s="1"/>
  <c r="J13" i="27"/>
  <c r="I13" i="27"/>
  <c r="H13" i="27"/>
  <c r="G13" i="27"/>
  <c r="P13" i="27" s="1"/>
  <c r="E13" i="27"/>
  <c r="F13" i="27" s="1"/>
  <c r="O13" i="27" s="1"/>
  <c r="N12" i="27"/>
  <c r="M12" i="27"/>
  <c r="L12" i="27"/>
  <c r="K12" i="27"/>
  <c r="J12" i="27"/>
  <c r="I12" i="27"/>
  <c r="H12" i="27"/>
  <c r="Q12" i="27" s="1"/>
  <c r="G12" i="27"/>
  <c r="P12" i="27" s="1"/>
  <c r="F12" i="27"/>
  <c r="O12" i="27" s="1"/>
  <c r="E12" i="27"/>
  <c r="N11" i="27"/>
  <c r="M11" i="27"/>
  <c r="L11" i="27"/>
  <c r="K11" i="27"/>
  <c r="J11" i="27"/>
  <c r="P11" i="27" s="1"/>
  <c r="I11" i="27"/>
  <c r="O11" i="27" s="1"/>
  <c r="H11" i="27"/>
  <c r="Q11" i="27" s="1"/>
  <c r="G11" i="27"/>
  <c r="F11" i="27"/>
  <c r="E11" i="27"/>
  <c r="N10" i="27"/>
  <c r="M10" i="27"/>
  <c r="L10" i="27"/>
  <c r="K10" i="27"/>
  <c r="Q10" i="27" s="1"/>
  <c r="J10" i="27"/>
  <c r="I10" i="27"/>
  <c r="H10" i="27"/>
  <c r="G10" i="27"/>
  <c r="P10" i="27" s="1"/>
  <c r="E10" i="27"/>
  <c r="F10" i="27" s="1"/>
  <c r="O10" i="27" s="1"/>
  <c r="R10" i="27" s="1"/>
  <c r="N9" i="27"/>
  <c r="M9" i="27"/>
  <c r="L9" i="27"/>
  <c r="K9" i="27"/>
  <c r="J9" i="27"/>
  <c r="I9" i="27"/>
  <c r="H9" i="27"/>
  <c r="Q9" i="27" s="1"/>
  <c r="G9" i="27"/>
  <c r="P9" i="27" s="1"/>
  <c r="F9" i="27"/>
  <c r="O9" i="27" s="1"/>
  <c r="E9" i="27"/>
  <c r="N8" i="27"/>
  <c r="M8" i="27"/>
  <c r="L8" i="27"/>
  <c r="K8" i="27"/>
  <c r="J8" i="27"/>
  <c r="P8" i="27" s="1"/>
  <c r="I8" i="27"/>
  <c r="O8" i="27" s="1"/>
  <c r="H8" i="27"/>
  <c r="Q8" i="27" s="1"/>
  <c r="G8" i="27"/>
  <c r="F8" i="27"/>
  <c r="E8" i="27"/>
  <c r="N7" i="27"/>
  <c r="M7" i="27"/>
  <c r="K7" i="27"/>
  <c r="Q7" i="27" s="1"/>
  <c r="J7" i="27"/>
  <c r="I7" i="27"/>
  <c r="H7" i="27"/>
  <c r="G7" i="27"/>
  <c r="P7" i="27" s="1"/>
  <c r="F7" i="27"/>
  <c r="E7" i="27"/>
  <c r="L7" i="27" s="1"/>
  <c r="N15" i="26"/>
  <c r="M15" i="26"/>
  <c r="L15" i="26"/>
  <c r="K15" i="26"/>
  <c r="Q15" i="26" s="1"/>
  <c r="J15" i="26"/>
  <c r="I15" i="26"/>
  <c r="O15" i="26" s="1"/>
  <c r="H15" i="26"/>
  <c r="G15" i="26"/>
  <c r="P15" i="26" s="1"/>
  <c r="F15" i="26"/>
  <c r="E15" i="26"/>
  <c r="N14" i="26"/>
  <c r="M14" i="26"/>
  <c r="L14" i="26"/>
  <c r="K14" i="26"/>
  <c r="Q14" i="26" s="1"/>
  <c r="J14" i="26"/>
  <c r="I14" i="26"/>
  <c r="O14" i="26" s="1"/>
  <c r="R14" i="26" s="1"/>
  <c r="H14" i="26"/>
  <c r="G14" i="26"/>
  <c r="P14" i="26" s="1"/>
  <c r="F14" i="26"/>
  <c r="E14" i="26"/>
  <c r="N13" i="26"/>
  <c r="M13" i="26"/>
  <c r="L13" i="26"/>
  <c r="K13" i="26"/>
  <c r="Q13" i="26" s="1"/>
  <c r="J13" i="26"/>
  <c r="I13" i="26"/>
  <c r="H13" i="26"/>
  <c r="E13" i="26"/>
  <c r="G13" i="26" s="1"/>
  <c r="P13" i="26" s="1"/>
  <c r="N12" i="26"/>
  <c r="M12" i="26"/>
  <c r="L12" i="26"/>
  <c r="K12" i="26"/>
  <c r="Q12" i="26" s="1"/>
  <c r="J12" i="26"/>
  <c r="I12" i="26"/>
  <c r="H12" i="26"/>
  <c r="G12" i="26"/>
  <c r="P12" i="26" s="1"/>
  <c r="E12" i="26"/>
  <c r="F12" i="26" s="1"/>
  <c r="O12" i="26" s="1"/>
  <c r="N11" i="26"/>
  <c r="M11" i="26"/>
  <c r="L11" i="26"/>
  <c r="K11" i="26"/>
  <c r="Q11" i="26" s="1"/>
  <c r="J11" i="26"/>
  <c r="I11" i="26"/>
  <c r="O11" i="26" s="1"/>
  <c r="H11" i="26"/>
  <c r="F11" i="26"/>
  <c r="E11" i="26"/>
  <c r="G11" i="26" s="1"/>
  <c r="P11" i="26" s="1"/>
  <c r="N10" i="26"/>
  <c r="M10" i="26"/>
  <c r="L10" i="26"/>
  <c r="K10" i="26"/>
  <c r="Q10" i="26" s="1"/>
  <c r="J10" i="26"/>
  <c r="I10" i="26"/>
  <c r="O10" i="26" s="1"/>
  <c r="R10" i="26" s="1"/>
  <c r="H10" i="26"/>
  <c r="F10" i="26"/>
  <c r="E10" i="26"/>
  <c r="G10" i="26" s="1"/>
  <c r="P10" i="26" s="1"/>
  <c r="N9" i="26"/>
  <c r="M9" i="26"/>
  <c r="L9" i="26"/>
  <c r="K9" i="26"/>
  <c r="Q9" i="26" s="1"/>
  <c r="J9" i="26"/>
  <c r="I9" i="26"/>
  <c r="O9" i="26" s="1"/>
  <c r="H9" i="26"/>
  <c r="G9" i="26"/>
  <c r="P9" i="26" s="1"/>
  <c r="F9" i="26"/>
  <c r="E9" i="26"/>
  <c r="N8" i="26"/>
  <c r="M8" i="26"/>
  <c r="L8" i="26"/>
  <c r="K8" i="26"/>
  <c r="Q8" i="26" s="1"/>
  <c r="J8" i="26"/>
  <c r="I8" i="26"/>
  <c r="O8" i="26" s="1"/>
  <c r="H8" i="26"/>
  <c r="G8" i="26"/>
  <c r="P8" i="26" s="1"/>
  <c r="F8" i="26"/>
  <c r="E8" i="26"/>
  <c r="N7" i="26"/>
  <c r="M7" i="26"/>
  <c r="L7" i="26"/>
  <c r="K7" i="26"/>
  <c r="Q7" i="26" s="1"/>
  <c r="J7" i="26"/>
  <c r="I7" i="26"/>
  <c r="H7" i="26"/>
  <c r="G7" i="26"/>
  <c r="P7" i="26" s="1"/>
  <c r="E7" i="26"/>
  <c r="F7" i="26" s="1"/>
  <c r="O7" i="26" s="1"/>
  <c r="R7" i="26" s="1"/>
  <c r="N23" i="25"/>
  <c r="M23" i="25"/>
  <c r="L23" i="25"/>
  <c r="K23" i="25"/>
  <c r="J23" i="25"/>
  <c r="I23" i="25"/>
  <c r="H23" i="25"/>
  <c r="Q23" i="25" s="1"/>
  <c r="G23" i="25"/>
  <c r="P23" i="25" s="1"/>
  <c r="F23" i="25"/>
  <c r="O23" i="25" s="1"/>
  <c r="E23" i="25"/>
  <c r="N22" i="25"/>
  <c r="M22" i="25"/>
  <c r="L22" i="25"/>
  <c r="K22" i="25"/>
  <c r="J22" i="25"/>
  <c r="I22" i="25"/>
  <c r="O22" i="25" s="1"/>
  <c r="H22" i="25"/>
  <c r="Q22" i="25" s="1"/>
  <c r="G22" i="25"/>
  <c r="P22" i="25" s="1"/>
  <c r="F22" i="25"/>
  <c r="E22" i="25"/>
  <c r="N21" i="25"/>
  <c r="M21" i="25"/>
  <c r="L21" i="25"/>
  <c r="K21" i="25"/>
  <c r="Q21" i="25" s="1"/>
  <c r="J21" i="25"/>
  <c r="I21" i="25"/>
  <c r="H21" i="25"/>
  <c r="E21" i="25"/>
  <c r="G21" i="25" s="1"/>
  <c r="P21" i="25" s="1"/>
  <c r="N20" i="25"/>
  <c r="M20" i="25"/>
  <c r="L20" i="25"/>
  <c r="K20" i="25"/>
  <c r="J20" i="25"/>
  <c r="I20" i="25"/>
  <c r="H20" i="25"/>
  <c r="Q20" i="25" s="1"/>
  <c r="G20" i="25"/>
  <c r="P20" i="25" s="1"/>
  <c r="F20" i="25"/>
  <c r="O20" i="25" s="1"/>
  <c r="E20" i="25"/>
  <c r="N19" i="25"/>
  <c r="M19" i="25"/>
  <c r="L19" i="25"/>
  <c r="K19" i="25"/>
  <c r="J19" i="25"/>
  <c r="I19" i="25"/>
  <c r="O19" i="25" s="1"/>
  <c r="H19" i="25"/>
  <c r="Q19" i="25" s="1"/>
  <c r="G19" i="25"/>
  <c r="P19" i="25" s="1"/>
  <c r="F19" i="25"/>
  <c r="E19" i="25"/>
  <c r="N18" i="25"/>
  <c r="M18" i="25"/>
  <c r="L18" i="25"/>
  <c r="K18" i="25"/>
  <c r="Q18" i="25" s="1"/>
  <c r="J18" i="25"/>
  <c r="P18" i="25" s="1"/>
  <c r="I18" i="25"/>
  <c r="H18" i="25"/>
  <c r="G18" i="25"/>
  <c r="E18" i="25"/>
  <c r="F18" i="25" s="1"/>
  <c r="O18" i="25" s="1"/>
  <c r="N17" i="25"/>
  <c r="M17" i="25"/>
  <c r="L17" i="25"/>
  <c r="K17" i="25"/>
  <c r="J17" i="25"/>
  <c r="I17" i="25"/>
  <c r="H17" i="25"/>
  <c r="Q17" i="25" s="1"/>
  <c r="G17" i="25"/>
  <c r="P17" i="25" s="1"/>
  <c r="F17" i="25"/>
  <c r="O17" i="25" s="1"/>
  <c r="R17" i="25" s="1"/>
  <c r="E17" i="25"/>
  <c r="N16" i="25"/>
  <c r="M16" i="25"/>
  <c r="L16" i="25"/>
  <c r="K16" i="25"/>
  <c r="J16" i="25"/>
  <c r="I16" i="25"/>
  <c r="O16" i="25" s="1"/>
  <c r="H16" i="25"/>
  <c r="Q16" i="25" s="1"/>
  <c r="G16" i="25"/>
  <c r="P16" i="25" s="1"/>
  <c r="F16" i="25"/>
  <c r="E16" i="25"/>
  <c r="N15" i="25"/>
  <c r="M15" i="25"/>
  <c r="L15" i="25"/>
  <c r="K15" i="25"/>
  <c r="Q15" i="25" s="1"/>
  <c r="I15" i="25"/>
  <c r="H15" i="25"/>
  <c r="G15" i="25"/>
  <c r="E15" i="25"/>
  <c r="J15" i="25" s="1"/>
  <c r="P15" i="25" s="1"/>
  <c r="N14" i="25"/>
  <c r="M14" i="25"/>
  <c r="L14" i="25"/>
  <c r="K14" i="25"/>
  <c r="J14" i="25"/>
  <c r="I14" i="25"/>
  <c r="H14" i="25"/>
  <c r="Q14" i="25" s="1"/>
  <c r="G14" i="25"/>
  <c r="P14" i="25" s="1"/>
  <c r="F14" i="25"/>
  <c r="O14" i="25" s="1"/>
  <c r="R14" i="25" s="1"/>
  <c r="E14" i="25"/>
  <c r="O13" i="25"/>
  <c r="R13" i="25" s="1"/>
  <c r="N13" i="25"/>
  <c r="M13" i="25"/>
  <c r="L13" i="25"/>
  <c r="K13" i="25"/>
  <c r="J13" i="25"/>
  <c r="I13" i="25"/>
  <c r="H13" i="25"/>
  <c r="Q13" i="25" s="1"/>
  <c r="G13" i="25"/>
  <c r="P13" i="25" s="1"/>
  <c r="F13" i="25"/>
  <c r="E13" i="25"/>
  <c r="N12" i="25"/>
  <c r="M12" i="25"/>
  <c r="L12" i="25"/>
  <c r="K12" i="25"/>
  <c r="Q12" i="25" s="1"/>
  <c r="J12" i="25"/>
  <c r="I12" i="25"/>
  <c r="H12" i="25"/>
  <c r="G12" i="25"/>
  <c r="P12" i="25" s="1"/>
  <c r="E12" i="25"/>
  <c r="F12" i="25" s="1"/>
  <c r="O12" i="25" s="1"/>
  <c r="N11" i="25"/>
  <c r="M11" i="25"/>
  <c r="L11" i="25"/>
  <c r="K11" i="25"/>
  <c r="J11" i="25"/>
  <c r="I11" i="25"/>
  <c r="H11" i="25"/>
  <c r="Q11" i="25" s="1"/>
  <c r="G11" i="25"/>
  <c r="P11" i="25" s="1"/>
  <c r="F11" i="25"/>
  <c r="O11" i="25" s="1"/>
  <c r="R11" i="25" s="1"/>
  <c r="E11" i="25"/>
  <c r="N10" i="25"/>
  <c r="M10" i="25"/>
  <c r="L10" i="25"/>
  <c r="K10" i="25"/>
  <c r="J10" i="25"/>
  <c r="I10" i="25"/>
  <c r="O10" i="25" s="1"/>
  <c r="H10" i="25"/>
  <c r="Q10" i="25" s="1"/>
  <c r="G10" i="25"/>
  <c r="P10" i="25" s="1"/>
  <c r="F10" i="25"/>
  <c r="E10" i="25"/>
  <c r="N9" i="25"/>
  <c r="M9" i="25"/>
  <c r="L9" i="25"/>
  <c r="K9" i="25"/>
  <c r="Q9" i="25" s="1"/>
  <c r="J9" i="25"/>
  <c r="I9" i="25"/>
  <c r="H9" i="25"/>
  <c r="E9" i="25"/>
  <c r="G9" i="25" s="1"/>
  <c r="P9" i="25" s="1"/>
  <c r="N8" i="25"/>
  <c r="M8" i="25"/>
  <c r="K8" i="25"/>
  <c r="J8" i="25"/>
  <c r="I8" i="25"/>
  <c r="H8" i="25"/>
  <c r="Q8" i="25" s="1"/>
  <c r="G8" i="25"/>
  <c r="P8" i="25" s="1"/>
  <c r="F8" i="25"/>
  <c r="E8" i="25"/>
  <c r="L8" i="25" s="1"/>
  <c r="N7" i="25"/>
  <c r="M7" i="25"/>
  <c r="L7" i="25"/>
  <c r="K7" i="25"/>
  <c r="J7" i="25"/>
  <c r="I7" i="25"/>
  <c r="O7" i="25" s="1"/>
  <c r="H7" i="25"/>
  <c r="Q7" i="25" s="1"/>
  <c r="G7" i="25"/>
  <c r="P7" i="25" s="1"/>
  <c r="F7" i="25"/>
  <c r="E7" i="25"/>
  <c r="N47" i="24"/>
  <c r="M47" i="24"/>
  <c r="L47" i="24"/>
  <c r="K47" i="24"/>
  <c r="Q47" i="24" s="1"/>
  <c r="J47" i="24"/>
  <c r="I47" i="24"/>
  <c r="H47" i="24"/>
  <c r="G47" i="24"/>
  <c r="P47" i="24" s="1"/>
  <c r="F47" i="24"/>
  <c r="O47" i="24" s="1"/>
  <c r="E47" i="24"/>
  <c r="N46" i="24"/>
  <c r="M46" i="24"/>
  <c r="L46" i="24"/>
  <c r="K46" i="24"/>
  <c r="J46" i="24"/>
  <c r="I46" i="24"/>
  <c r="O46" i="24" s="1"/>
  <c r="R46" i="24" s="1"/>
  <c r="H46" i="24"/>
  <c r="Q46" i="24" s="1"/>
  <c r="G46" i="24"/>
  <c r="P46" i="24" s="1"/>
  <c r="F46" i="24"/>
  <c r="E46" i="24"/>
  <c r="N45" i="24"/>
  <c r="M45" i="24"/>
  <c r="L45" i="24"/>
  <c r="K45" i="24"/>
  <c r="Q45" i="24" s="1"/>
  <c r="J45" i="24"/>
  <c r="I45" i="24"/>
  <c r="O45" i="24" s="1"/>
  <c r="R45" i="24" s="1"/>
  <c r="H45" i="24"/>
  <c r="F45" i="24"/>
  <c r="E45" i="24"/>
  <c r="G45" i="24" s="1"/>
  <c r="P45" i="24" s="1"/>
  <c r="N44" i="24"/>
  <c r="M44" i="24"/>
  <c r="L44" i="24"/>
  <c r="K44" i="24"/>
  <c r="Q44" i="24" s="1"/>
  <c r="J44" i="24"/>
  <c r="I44" i="24"/>
  <c r="H44" i="24"/>
  <c r="G44" i="24"/>
  <c r="P44" i="24" s="1"/>
  <c r="F44" i="24"/>
  <c r="O44" i="24" s="1"/>
  <c r="E44" i="24"/>
  <c r="N43" i="24"/>
  <c r="M43" i="24"/>
  <c r="L43" i="24"/>
  <c r="K43" i="24"/>
  <c r="J43" i="24"/>
  <c r="I43" i="24"/>
  <c r="H43" i="24"/>
  <c r="Q43" i="24" s="1"/>
  <c r="G43" i="24"/>
  <c r="P43" i="24" s="1"/>
  <c r="E43" i="24"/>
  <c r="F43" i="24" s="1"/>
  <c r="O43" i="24" s="1"/>
  <c r="N42" i="24"/>
  <c r="M42" i="24"/>
  <c r="L42" i="24"/>
  <c r="K42" i="24"/>
  <c r="Q42" i="24" s="1"/>
  <c r="J42" i="24"/>
  <c r="P42" i="24" s="1"/>
  <c r="I42" i="24"/>
  <c r="H42" i="24"/>
  <c r="G42" i="24"/>
  <c r="E42" i="24"/>
  <c r="F42" i="24" s="1"/>
  <c r="O42" i="24" s="1"/>
  <c r="R42" i="24" s="1"/>
  <c r="N41" i="24"/>
  <c r="M41" i="24"/>
  <c r="L41" i="24"/>
  <c r="K41" i="24"/>
  <c r="Q41" i="24" s="1"/>
  <c r="J41" i="24"/>
  <c r="I41" i="24"/>
  <c r="H41" i="24"/>
  <c r="G41" i="24"/>
  <c r="P41" i="24" s="1"/>
  <c r="F41" i="24"/>
  <c r="O41" i="24" s="1"/>
  <c r="R41" i="24" s="1"/>
  <c r="E41" i="24"/>
  <c r="O40" i="24"/>
  <c r="N40" i="24"/>
  <c r="M40" i="24"/>
  <c r="L40" i="24"/>
  <c r="K40" i="24"/>
  <c r="J40" i="24"/>
  <c r="I40" i="24"/>
  <c r="H40" i="24"/>
  <c r="Q40" i="24" s="1"/>
  <c r="G40" i="24"/>
  <c r="P40" i="24" s="1"/>
  <c r="F40" i="24"/>
  <c r="E40" i="24"/>
  <c r="Q39" i="24"/>
  <c r="N39" i="24"/>
  <c r="M39" i="24"/>
  <c r="L39" i="24"/>
  <c r="K39" i="24"/>
  <c r="J39" i="24"/>
  <c r="I39" i="24"/>
  <c r="O39" i="24" s="1"/>
  <c r="H39" i="24"/>
  <c r="F39" i="24"/>
  <c r="E39" i="24"/>
  <c r="G39" i="24" s="1"/>
  <c r="P39" i="24" s="1"/>
  <c r="N38" i="24"/>
  <c r="M38" i="24"/>
  <c r="L38" i="24"/>
  <c r="K38" i="24"/>
  <c r="Q38" i="24" s="1"/>
  <c r="J38" i="24"/>
  <c r="I38" i="24"/>
  <c r="H38" i="24"/>
  <c r="G38" i="24"/>
  <c r="P38" i="24" s="1"/>
  <c r="F38" i="24"/>
  <c r="O38" i="24" s="1"/>
  <c r="E38" i="24"/>
  <c r="N37" i="24"/>
  <c r="M37" i="24"/>
  <c r="L37" i="24"/>
  <c r="K37" i="24"/>
  <c r="J37" i="24"/>
  <c r="I37" i="24"/>
  <c r="O37" i="24" s="1"/>
  <c r="H37" i="24"/>
  <c r="Q37" i="24" s="1"/>
  <c r="G37" i="24"/>
  <c r="P37" i="24" s="1"/>
  <c r="F37" i="24"/>
  <c r="E37" i="24"/>
  <c r="N36" i="24"/>
  <c r="M36" i="24"/>
  <c r="L36" i="24"/>
  <c r="K36" i="24"/>
  <c r="Q36" i="24" s="1"/>
  <c r="J36" i="24"/>
  <c r="I36" i="24"/>
  <c r="O36" i="24" s="1"/>
  <c r="H36" i="24"/>
  <c r="F36" i="24"/>
  <c r="E36" i="24"/>
  <c r="G36" i="24" s="1"/>
  <c r="P36" i="24" s="1"/>
  <c r="N35" i="24"/>
  <c r="M35" i="24"/>
  <c r="L35" i="24"/>
  <c r="K35" i="24"/>
  <c r="Q35" i="24" s="1"/>
  <c r="J35" i="24"/>
  <c r="I35" i="24"/>
  <c r="H35" i="24"/>
  <c r="G35" i="24"/>
  <c r="P35" i="24" s="1"/>
  <c r="F35" i="24"/>
  <c r="O35" i="24" s="1"/>
  <c r="R35" i="24" s="1"/>
  <c r="E35" i="24"/>
  <c r="N34" i="24"/>
  <c r="M34" i="24"/>
  <c r="L34" i="24"/>
  <c r="K34" i="24"/>
  <c r="J34" i="24"/>
  <c r="I34" i="24"/>
  <c r="O34" i="24" s="1"/>
  <c r="H34" i="24"/>
  <c r="Q34" i="24" s="1"/>
  <c r="G34" i="24"/>
  <c r="P34" i="24" s="1"/>
  <c r="F34" i="24"/>
  <c r="E34" i="24"/>
  <c r="N33" i="24"/>
  <c r="M33" i="24"/>
  <c r="L33" i="24"/>
  <c r="K33" i="24"/>
  <c r="Q33" i="24" s="1"/>
  <c r="J33" i="24"/>
  <c r="I33" i="24"/>
  <c r="H33" i="24"/>
  <c r="E33" i="24"/>
  <c r="G33" i="24" s="1"/>
  <c r="P33" i="24" s="1"/>
  <c r="N32" i="24"/>
  <c r="M32" i="24"/>
  <c r="L32" i="24"/>
  <c r="K32" i="24"/>
  <c r="Q32" i="24" s="1"/>
  <c r="J32" i="24"/>
  <c r="I32" i="24"/>
  <c r="H32" i="24"/>
  <c r="G32" i="24"/>
  <c r="P32" i="24" s="1"/>
  <c r="F32" i="24"/>
  <c r="O32" i="24" s="1"/>
  <c r="E32" i="24"/>
  <c r="N31" i="24"/>
  <c r="M31" i="24"/>
  <c r="L31" i="24"/>
  <c r="K31" i="24"/>
  <c r="J31" i="24"/>
  <c r="I31" i="24"/>
  <c r="O31" i="24" s="1"/>
  <c r="H31" i="24"/>
  <c r="Q31" i="24" s="1"/>
  <c r="G31" i="24"/>
  <c r="P31" i="24" s="1"/>
  <c r="F31" i="24"/>
  <c r="E31" i="24"/>
  <c r="N30" i="24"/>
  <c r="M30" i="24"/>
  <c r="L30" i="24"/>
  <c r="K30" i="24"/>
  <c r="Q30" i="24" s="1"/>
  <c r="J30" i="24"/>
  <c r="I30" i="24"/>
  <c r="O30" i="24" s="1"/>
  <c r="R30" i="24" s="1"/>
  <c r="H30" i="24"/>
  <c r="F30" i="24"/>
  <c r="E30" i="24"/>
  <c r="G30" i="24" s="1"/>
  <c r="P30" i="24" s="1"/>
  <c r="N29" i="24"/>
  <c r="M29" i="24"/>
  <c r="L29" i="24"/>
  <c r="K29" i="24"/>
  <c r="Q29" i="24" s="1"/>
  <c r="J29" i="24"/>
  <c r="I29" i="24"/>
  <c r="H29" i="24"/>
  <c r="G29" i="24"/>
  <c r="P29" i="24" s="1"/>
  <c r="F29" i="24"/>
  <c r="O29" i="24" s="1"/>
  <c r="R29" i="24" s="1"/>
  <c r="E29" i="24"/>
  <c r="N28" i="24"/>
  <c r="M28" i="24"/>
  <c r="L28" i="24"/>
  <c r="K28" i="24"/>
  <c r="J28" i="24"/>
  <c r="I28" i="24"/>
  <c r="H28" i="24"/>
  <c r="Q28" i="24" s="1"/>
  <c r="G28" i="24"/>
  <c r="P28" i="24" s="1"/>
  <c r="E28" i="24"/>
  <c r="F28" i="24" s="1"/>
  <c r="O28" i="24" s="1"/>
  <c r="N27" i="24"/>
  <c r="M27" i="24"/>
  <c r="K27" i="24"/>
  <c r="Q27" i="24" s="1"/>
  <c r="J27" i="24"/>
  <c r="P27" i="24" s="1"/>
  <c r="I27" i="24"/>
  <c r="H27" i="24"/>
  <c r="G27" i="24"/>
  <c r="F27" i="24"/>
  <c r="E27" i="24"/>
  <c r="L27" i="24" s="1"/>
  <c r="N26" i="24"/>
  <c r="M26" i="24"/>
  <c r="L26" i="24"/>
  <c r="K26" i="24"/>
  <c r="Q26" i="24" s="1"/>
  <c r="J26" i="24"/>
  <c r="H26" i="24"/>
  <c r="G26" i="24"/>
  <c r="P26" i="24" s="1"/>
  <c r="F26" i="24"/>
  <c r="O26" i="24" s="1"/>
  <c r="E26" i="24"/>
  <c r="I26" i="24" s="1"/>
  <c r="N25" i="24"/>
  <c r="M25" i="24"/>
  <c r="L25" i="24"/>
  <c r="K25" i="24"/>
  <c r="J25" i="24"/>
  <c r="I25" i="24"/>
  <c r="H25" i="24"/>
  <c r="Q25" i="24" s="1"/>
  <c r="G25" i="24"/>
  <c r="P25" i="24" s="1"/>
  <c r="E25" i="24"/>
  <c r="F25" i="24" s="1"/>
  <c r="O25" i="24" s="1"/>
  <c r="R25" i="24" s="1"/>
  <c r="N24" i="24"/>
  <c r="M24" i="24"/>
  <c r="L24" i="24"/>
  <c r="K24" i="24"/>
  <c r="Q24" i="24" s="1"/>
  <c r="J24" i="24"/>
  <c r="P24" i="24" s="1"/>
  <c r="I24" i="24"/>
  <c r="H24" i="24"/>
  <c r="G24" i="24"/>
  <c r="E24" i="24"/>
  <c r="F24" i="24" s="1"/>
  <c r="O24" i="24" s="1"/>
  <c r="N23" i="24"/>
  <c r="M23" i="24"/>
  <c r="L23" i="24"/>
  <c r="K23" i="24"/>
  <c r="Q23" i="24" s="1"/>
  <c r="J23" i="24"/>
  <c r="I23" i="24"/>
  <c r="H23" i="24"/>
  <c r="G23" i="24"/>
  <c r="P23" i="24" s="1"/>
  <c r="F23" i="24"/>
  <c r="O23" i="24" s="1"/>
  <c r="R23" i="24" s="1"/>
  <c r="E23" i="24"/>
  <c r="O22" i="24"/>
  <c r="N22" i="24"/>
  <c r="M22" i="24"/>
  <c r="L22" i="24"/>
  <c r="K22" i="24"/>
  <c r="J22" i="24"/>
  <c r="I22" i="24"/>
  <c r="H22" i="24"/>
  <c r="Q22" i="24" s="1"/>
  <c r="G22" i="24"/>
  <c r="P22" i="24" s="1"/>
  <c r="F22" i="24"/>
  <c r="E22" i="24"/>
  <c r="Q21" i="24"/>
  <c r="N21" i="24"/>
  <c r="M21" i="24"/>
  <c r="L21" i="24"/>
  <c r="K21" i="24"/>
  <c r="J21" i="24"/>
  <c r="P21" i="24" s="1"/>
  <c r="I21" i="24"/>
  <c r="H21" i="24"/>
  <c r="G21" i="24"/>
  <c r="E21" i="24"/>
  <c r="F21" i="24" s="1"/>
  <c r="O21" i="24" s="1"/>
  <c r="N20" i="24"/>
  <c r="M20" i="24"/>
  <c r="L20" i="24"/>
  <c r="K20" i="24"/>
  <c r="Q20" i="24" s="1"/>
  <c r="J20" i="24"/>
  <c r="I20" i="24"/>
  <c r="H20" i="24"/>
  <c r="G20" i="24"/>
  <c r="P20" i="24" s="1"/>
  <c r="F20" i="24"/>
  <c r="O20" i="24" s="1"/>
  <c r="E20" i="24"/>
  <c r="N19" i="24"/>
  <c r="M19" i="24"/>
  <c r="L19" i="24"/>
  <c r="K19" i="24"/>
  <c r="J19" i="24"/>
  <c r="I19" i="24"/>
  <c r="O19" i="24" s="1"/>
  <c r="H19" i="24"/>
  <c r="Q19" i="24" s="1"/>
  <c r="G19" i="24"/>
  <c r="P19" i="24" s="1"/>
  <c r="F19" i="24"/>
  <c r="E19" i="24"/>
  <c r="N18" i="24"/>
  <c r="M18" i="24"/>
  <c r="L18" i="24"/>
  <c r="K18" i="24"/>
  <c r="Q18" i="24" s="1"/>
  <c r="J18" i="24"/>
  <c r="P18" i="24" s="1"/>
  <c r="I18" i="24"/>
  <c r="H18" i="24"/>
  <c r="G18" i="24"/>
  <c r="E18" i="24"/>
  <c r="F18" i="24" s="1"/>
  <c r="O18" i="24" s="1"/>
  <c r="N17" i="24"/>
  <c r="M17" i="24"/>
  <c r="L17" i="24"/>
  <c r="K17" i="24"/>
  <c r="Q17" i="24" s="1"/>
  <c r="J17" i="24"/>
  <c r="I17" i="24"/>
  <c r="H17" i="24"/>
  <c r="G17" i="24"/>
  <c r="P17" i="24" s="1"/>
  <c r="F17" i="24"/>
  <c r="O17" i="24" s="1"/>
  <c r="R17" i="24" s="1"/>
  <c r="E17" i="24"/>
  <c r="N16" i="24"/>
  <c r="M16" i="24"/>
  <c r="L16" i="24"/>
  <c r="K16" i="24"/>
  <c r="J16" i="24"/>
  <c r="I16" i="24"/>
  <c r="O16" i="24" s="1"/>
  <c r="H16" i="24"/>
  <c r="Q16" i="24" s="1"/>
  <c r="G16" i="24"/>
  <c r="P16" i="24" s="1"/>
  <c r="F16" i="24"/>
  <c r="E16" i="24"/>
  <c r="N15" i="24"/>
  <c r="M15" i="24"/>
  <c r="L15" i="24"/>
  <c r="K15" i="24"/>
  <c r="Q15" i="24" s="1"/>
  <c r="J15" i="24"/>
  <c r="P15" i="24" s="1"/>
  <c r="I15" i="24"/>
  <c r="H15" i="24"/>
  <c r="G15" i="24"/>
  <c r="E15" i="24"/>
  <c r="F15" i="24" s="1"/>
  <c r="O15" i="24" s="1"/>
  <c r="N14" i="24"/>
  <c r="M14" i="24"/>
  <c r="L14" i="24"/>
  <c r="K14" i="24"/>
  <c r="J14" i="24"/>
  <c r="I14" i="24"/>
  <c r="H14" i="24"/>
  <c r="Q14" i="24" s="1"/>
  <c r="G14" i="24"/>
  <c r="P14" i="24" s="1"/>
  <c r="F14" i="24"/>
  <c r="O14" i="24" s="1"/>
  <c r="R14" i="24" s="1"/>
  <c r="E14" i="24"/>
  <c r="N13" i="24"/>
  <c r="M13" i="24"/>
  <c r="L13" i="24"/>
  <c r="K13" i="24"/>
  <c r="J13" i="24"/>
  <c r="I13" i="24"/>
  <c r="O13" i="24" s="1"/>
  <c r="R13" i="24" s="1"/>
  <c r="H13" i="24"/>
  <c r="Q13" i="24" s="1"/>
  <c r="G13" i="24"/>
  <c r="P13" i="24" s="1"/>
  <c r="F13" i="24"/>
  <c r="E13" i="24"/>
  <c r="N12" i="24"/>
  <c r="M12" i="24"/>
  <c r="L12" i="24"/>
  <c r="K12" i="24"/>
  <c r="Q12" i="24" s="1"/>
  <c r="J12" i="24"/>
  <c r="P12" i="24" s="1"/>
  <c r="I12" i="24"/>
  <c r="H12" i="24"/>
  <c r="G12" i="24"/>
  <c r="E12" i="24"/>
  <c r="F12" i="24" s="1"/>
  <c r="O12" i="24" s="1"/>
  <c r="N11" i="24"/>
  <c r="M11" i="24"/>
  <c r="L11" i="24"/>
  <c r="K11" i="24"/>
  <c r="J11" i="24"/>
  <c r="I11" i="24"/>
  <c r="H11" i="24"/>
  <c r="Q11" i="24" s="1"/>
  <c r="G11" i="24"/>
  <c r="P11" i="24" s="1"/>
  <c r="F11" i="24"/>
  <c r="O11" i="24" s="1"/>
  <c r="R11" i="24" s="1"/>
  <c r="E11" i="24"/>
  <c r="N10" i="24"/>
  <c r="M10" i="24"/>
  <c r="L10" i="24"/>
  <c r="K10" i="24"/>
  <c r="J10" i="24"/>
  <c r="I10" i="24"/>
  <c r="O10" i="24" s="1"/>
  <c r="H10" i="24"/>
  <c r="Q10" i="24" s="1"/>
  <c r="G10" i="24"/>
  <c r="P10" i="24" s="1"/>
  <c r="F10" i="24"/>
  <c r="E10" i="24"/>
  <c r="N9" i="24"/>
  <c r="M9" i="24"/>
  <c r="L9" i="24"/>
  <c r="K9" i="24"/>
  <c r="Q9" i="24" s="1"/>
  <c r="J9" i="24"/>
  <c r="P9" i="24" s="1"/>
  <c r="I9" i="24"/>
  <c r="H9" i="24"/>
  <c r="G9" i="24"/>
  <c r="E9" i="24"/>
  <c r="F9" i="24" s="1"/>
  <c r="O9" i="24" s="1"/>
  <c r="R9" i="24" s="1"/>
  <c r="N8" i="24"/>
  <c r="M8" i="24"/>
  <c r="L8" i="24"/>
  <c r="K8" i="24"/>
  <c r="J8" i="24"/>
  <c r="I8" i="24"/>
  <c r="H8" i="24"/>
  <c r="Q8" i="24" s="1"/>
  <c r="G8" i="24"/>
  <c r="P8" i="24" s="1"/>
  <c r="F8" i="24"/>
  <c r="O8" i="24" s="1"/>
  <c r="E8" i="24"/>
  <c r="N7" i="24"/>
  <c r="M7" i="24"/>
  <c r="L7" i="24"/>
  <c r="K7" i="24"/>
  <c r="J7" i="24"/>
  <c r="I7" i="24"/>
  <c r="O7" i="24" s="1"/>
  <c r="H7" i="24"/>
  <c r="Q7" i="24" s="1"/>
  <c r="G7" i="24"/>
  <c r="P7" i="24" s="1"/>
  <c r="F7" i="24"/>
  <c r="E7" i="24"/>
  <c r="N27" i="23"/>
  <c r="M27" i="23"/>
  <c r="L27" i="23"/>
  <c r="K27" i="23"/>
  <c r="Q27" i="23" s="1"/>
  <c r="I27" i="23"/>
  <c r="H27" i="23"/>
  <c r="G27" i="23"/>
  <c r="E27" i="23"/>
  <c r="F27" i="23" s="1"/>
  <c r="O27" i="23" s="1"/>
  <c r="N26" i="23"/>
  <c r="M26" i="23"/>
  <c r="L26" i="23"/>
  <c r="K26" i="23"/>
  <c r="J26" i="23"/>
  <c r="I26" i="23"/>
  <c r="O26" i="23" s="1"/>
  <c r="R26" i="23" s="1"/>
  <c r="H26" i="23"/>
  <c r="Q26" i="23" s="1"/>
  <c r="G26" i="23"/>
  <c r="P26" i="23" s="1"/>
  <c r="F26" i="23"/>
  <c r="E26" i="23"/>
  <c r="N25" i="23"/>
  <c r="M25" i="23"/>
  <c r="L25" i="23"/>
  <c r="K25" i="23"/>
  <c r="Q25" i="23" s="1"/>
  <c r="J25" i="23"/>
  <c r="I25" i="23"/>
  <c r="H25" i="23"/>
  <c r="E25" i="23"/>
  <c r="G25" i="23" s="1"/>
  <c r="P25" i="23" s="1"/>
  <c r="N24" i="23"/>
  <c r="M24" i="23"/>
  <c r="L24" i="23"/>
  <c r="K24" i="23"/>
  <c r="Q24" i="23" s="1"/>
  <c r="J24" i="23"/>
  <c r="I24" i="23"/>
  <c r="H24" i="23"/>
  <c r="G24" i="23"/>
  <c r="P24" i="23" s="1"/>
  <c r="E24" i="23"/>
  <c r="F24" i="23" s="1"/>
  <c r="O24" i="23" s="1"/>
  <c r="N23" i="23"/>
  <c r="M23" i="23"/>
  <c r="L23" i="23"/>
  <c r="K23" i="23"/>
  <c r="J23" i="23"/>
  <c r="I23" i="23"/>
  <c r="O23" i="23" s="1"/>
  <c r="H23" i="23"/>
  <c r="Q23" i="23" s="1"/>
  <c r="G23" i="23"/>
  <c r="P23" i="23" s="1"/>
  <c r="F23" i="23"/>
  <c r="E23" i="23"/>
  <c r="N22" i="23"/>
  <c r="M22" i="23"/>
  <c r="L22" i="23"/>
  <c r="K22" i="23"/>
  <c r="Q22" i="23" s="1"/>
  <c r="J22" i="23"/>
  <c r="I22" i="23"/>
  <c r="H22" i="23"/>
  <c r="E22" i="23"/>
  <c r="G22" i="23" s="1"/>
  <c r="P22" i="23" s="1"/>
  <c r="N21" i="23"/>
  <c r="M21" i="23"/>
  <c r="L21" i="23"/>
  <c r="K21" i="23"/>
  <c r="Q21" i="23" s="1"/>
  <c r="J21" i="23"/>
  <c r="I21" i="23"/>
  <c r="H21" i="23"/>
  <c r="G21" i="23"/>
  <c r="P21" i="23" s="1"/>
  <c r="E21" i="23"/>
  <c r="F21" i="23" s="1"/>
  <c r="O21" i="23" s="1"/>
  <c r="R21" i="23" s="1"/>
  <c r="N20" i="23"/>
  <c r="M20" i="23"/>
  <c r="L20" i="23"/>
  <c r="K20" i="23"/>
  <c r="J20" i="23"/>
  <c r="I20" i="23"/>
  <c r="O20" i="23" s="1"/>
  <c r="R20" i="23" s="1"/>
  <c r="H20" i="23"/>
  <c r="Q20" i="23" s="1"/>
  <c r="G20" i="23"/>
  <c r="P20" i="23" s="1"/>
  <c r="F20" i="23"/>
  <c r="E20" i="23"/>
  <c r="Q19" i="23"/>
  <c r="N19" i="23"/>
  <c r="M19" i="23"/>
  <c r="L19" i="23"/>
  <c r="K19" i="23"/>
  <c r="J19" i="23"/>
  <c r="P19" i="23" s="1"/>
  <c r="I19" i="23"/>
  <c r="H19" i="23"/>
  <c r="G19" i="23"/>
  <c r="E19" i="23"/>
  <c r="F19" i="23" s="1"/>
  <c r="O19" i="23" s="1"/>
  <c r="N18" i="23"/>
  <c r="M18" i="23"/>
  <c r="L18" i="23"/>
  <c r="K18" i="23"/>
  <c r="Q18" i="23" s="1"/>
  <c r="J18" i="23"/>
  <c r="I18" i="23"/>
  <c r="H18" i="23"/>
  <c r="G18" i="23"/>
  <c r="P18" i="23" s="1"/>
  <c r="F18" i="23"/>
  <c r="O18" i="23" s="1"/>
  <c r="E18" i="23"/>
  <c r="N17" i="23"/>
  <c r="M17" i="23"/>
  <c r="L17" i="23"/>
  <c r="K17" i="23"/>
  <c r="J17" i="23"/>
  <c r="I17" i="23"/>
  <c r="O17" i="23" s="1"/>
  <c r="R17" i="23" s="1"/>
  <c r="H17" i="23"/>
  <c r="Q17" i="23" s="1"/>
  <c r="G17" i="23"/>
  <c r="P17" i="23" s="1"/>
  <c r="F17" i="23"/>
  <c r="E17" i="23"/>
  <c r="N16" i="23"/>
  <c r="M16" i="23"/>
  <c r="L16" i="23"/>
  <c r="K16" i="23"/>
  <c r="Q16" i="23" s="1"/>
  <c r="J16" i="23"/>
  <c r="P16" i="23" s="1"/>
  <c r="I16" i="23"/>
  <c r="H16" i="23"/>
  <c r="G16" i="23"/>
  <c r="E16" i="23"/>
  <c r="F16" i="23" s="1"/>
  <c r="O16" i="23" s="1"/>
  <c r="R16" i="23" s="1"/>
  <c r="N15" i="23"/>
  <c r="M15" i="23"/>
  <c r="L15" i="23"/>
  <c r="K15" i="23"/>
  <c r="Q15" i="23" s="1"/>
  <c r="J15" i="23"/>
  <c r="I15" i="23"/>
  <c r="H15" i="23"/>
  <c r="G15" i="23"/>
  <c r="P15" i="23" s="1"/>
  <c r="F15" i="23"/>
  <c r="O15" i="23" s="1"/>
  <c r="R15" i="23" s="1"/>
  <c r="E15" i="23"/>
  <c r="N14" i="23"/>
  <c r="M14" i="23"/>
  <c r="L14" i="23"/>
  <c r="K14" i="23"/>
  <c r="J14" i="23"/>
  <c r="I14" i="23"/>
  <c r="O14" i="23" s="1"/>
  <c r="H14" i="23"/>
  <c r="Q14" i="23" s="1"/>
  <c r="G14" i="23"/>
  <c r="P14" i="23" s="1"/>
  <c r="F14" i="23"/>
  <c r="E14" i="23"/>
  <c r="N13" i="23"/>
  <c r="M13" i="23"/>
  <c r="L13" i="23"/>
  <c r="K13" i="23"/>
  <c r="Q13" i="23" s="1"/>
  <c r="J13" i="23"/>
  <c r="I13" i="23"/>
  <c r="H13" i="23"/>
  <c r="E13" i="23"/>
  <c r="G13" i="23" s="1"/>
  <c r="P13" i="23" s="1"/>
  <c r="N12" i="23"/>
  <c r="M12" i="23"/>
  <c r="L12" i="23"/>
  <c r="K12" i="23"/>
  <c r="Q12" i="23" s="1"/>
  <c r="J12" i="23"/>
  <c r="I12" i="23"/>
  <c r="H12" i="23"/>
  <c r="G12" i="23"/>
  <c r="P12" i="23" s="1"/>
  <c r="E12" i="23"/>
  <c r="F12" i="23" s="1"/>
  <c r="O12" i="23" s="1"/>
  <c r="N11" i="23"/>
  <c r="M11" i="23"/>
  <c r="L11" i="23"/>
  <c r="K11" i="23"/>
  <c r="J11" i="23"/>
  <c r="I11" i="23"/>
  <c r="O11" i="23" s="1"/>
  <c r="H11" i="23"/>
  <c r="Q11" i="23" s="1"/>
  <c r="G11" i="23"/>
  <c r="P11" i="23" s="1"/>
  <c r="F11" i="23"/>
  <c r="E11" i="23"/>
  <c r="N10" i="23"/>
  <c r="K10" i="23"/>
  <c r="Q10" i="23" s="1"/>
  <c r="J10" i="23"/>
  <c r="I10" i="23"/>
  <c r="H10" i="23"/>
  <c r="G10" i="23"/>
  <c r="P10" i="23" s="1"/>
  <c r="F10" i="23"/>
  <c r="E10" i="23"/>
  <c r="M10" i="23" s="1"/>
  <c r="N9" i="23"/>
  <c r="M9" i="23"/>
  <c r="L9" i="23"/>
  <c r="K9" i="23"/>
  <c r="Q9" i="23" s="1"/>
  <c r="J9" i="23"/>
  <c r="H9" i="23"/>
  <c r="G9" i="23"/>
  <c r="P9" i="23" s="1"/>
  <c r="E9" i="23"/>
  <c r="F9" i="23" s="1"/>
  <c r="N8" i="23"/>
  <c r="M8" i="23"/>
  <c r="L8" i="23"/>
  <c r="K8" i="23"/>
  <c r="J8" i="23"/>
  <c r="I8" i="23"/>
  <c r="O8" i="23" s="1"/>
  <c r="R8" i="23" s="1"/>
  <c r="H8" i="23"/>
  <c r="Q8" i="23" s="1"/>
  <c r="G8" i="23"/>
  <c r="P8" i="23" s="1"/>
  <c r="F8" i="23"/>
  <c r="E8" i="23"/>
  <c r="N7" i="23"/>
  <c r="M7" i="23"/>
  <c r="L7" i="23"/>
  <c r="K7" i="23"/>
  <c r="Q7" i="23" s="1"/>
  <c r="J7" i="23"/>
  <c r="I7" i="23"/>
  <c r="H7" i="23"/>
  <c r="G7" i="23"/>
  <c r="P7" i="23" s="1"/>
  <c r="E7" i="23"/>
  <c r="F7" i="23" s="1"/>
  <c r="O7" i="23" s="1"/>
  <c r="N107" i="22"/>
  <c r="M107" i="22"/>
  <c r="K107" i="22"/>
  <c r="Q107" i="22" s="1"/>
  <c r="J107" i="22"/>
  <c r="I107" i="22"/>
  <c r="O107" i="22" s="1"/>
  <c r="R107" i="22" s="1"/>
  <c r="H107" i="22"/>
  <c r="G107" i="22"/>
  <c r="P107" i="22" s="1"/>
  <c r="F107" i="22"/>
  <c r="E107" i="22"/>
  <c r="L107" i="22" s="1"/>
  <c r="N106" i="22"/>
  <c r="M106" i="22"/>
  <c r="L106" i="22"/>
  <c r="K106" i="22"/>
  <c r="Q106" i="22" s="1"/>
  <c r="J106" i="22"/>
  <c r="I106" i="22"/>
  <c r="O106" i="22" s="1"/>
  <c r="R106" i="22" s="1"/>
  <c r="H106" i="22"/>
  <c r="G106" i="22"/>
  <c r="P106" i="22" s="1"/>
  <c r="F106" i="22"/>
  <c r="E106" i="22"/>
  <c r="N105" i="22"/>
  <c r="M105" i="22"/>
  <c r="L105" i="22"/>
  <c r="K105" i="22"/>
  <c r="Q105" i="22" s="1"/>
  <c r="J105" i="22"/>
  <c r="I105" i="22"/>
  <c r="H105" i="22"/>
  <c r="G105" i="22"/>
  <c r="P105" i="22" s="1"/>
  <c r="E105" i="22"/>
  <c r="F105" i="22" s="1"/>
  <c r="O105" i="22" s="1"/>
  <c r="N104" i="22"/>
  <c r="M104" i="22"/>
  <c r="L104" i="22"/>
  <c r="K104" i="22"/>
  <c r="Q104" i="22" s="1"/>
  <c r="J104" i="22"/>
  <c r="I104" i="22"/>
  <c r="O104" i="22" s="1"/>
  <c r="R104" i="22" s="1"/>
  <c r="H104" i="22"/>
  <c r="G104" i="22"/>
  <c r="P104" i="22" s="1"/>
  <c r="F104" i="22"/>
  <c r="E104" i="22"/>
  <c r="N103" i="22"/>
  <c r="M103" i="22"/>
  <c r="L103" i="22"/>
  <c r="K103" i="22"/>
  <c r="Q103" i="22" s="1"/>
  <c r="J103" i="22"/>
  <c r="I103" i="22"/>
  <c r="O103" i="22" s="1"/>
  <c r="R103" i="22" s="1"/>
  <c r="H103" i="22"/>
  <c r="G103" i="22"/>
  <c r="P103" i="22" s="1"/>
  <c r="F103" i="22"/>
  <c r="E103" i="22"/>
  <c r="N102" i="22"/>
  <c r="M102" i="22"/>
  <c r="L102" i="22"/>
  <c r="K102" i="22"/>
  <c r="Q102" i="22" s="1"/>
  <c r="J102" i="22"/>
  <c r="H102" i="22"/>
  <c r="E102" i="22"/>
  <c r="N101" i="22"/>
  <c r="M101" i="22"/>
  <c r="K101" i="22"/>
  <c r="Q101" i="22" s="1"/>
  <c r="J101" i="22"/>
  <c r="I101" i="22"/>
  <c r="H101" i="22"/>
  <c r="G101" i="22"/>
  <c r="P101" i="22" s="1"/>
  <c r="F101" i="22"/>
  <c r="E101" i="22"/>
  <c r="L101" i="22" s="1"/>
  <c r="N100" i="22"/>
  <c r="M100" i="22"/>
  <c r="L100" i="22"/>
  <c r="K100" i="22"/>
  <c r="Q100" i="22" s="1"/>
  <c r="J100" i="22"/>
  <c r="I100" i="22"/>
  <c r="O100" i="22" s="1"/>
  <c r="R100" i="22" s="1"/>
  <c r="H100" i="22"/>
  <c r="G100" i="22"/>
  <c r="P100" i="22" s="1"/>
  <c r="F100" i="22"/>
  <c r="E100" i="22"/>
  <c r="N99" i="22"/>
  <c r="M99" i="22"/>
  <c r="K99" i="22"/>
  <c r="Q99" i="22" s="1"/>
  <c r="J99" i="22"/>
  <c r="I99" i="22"/>
  <c r="H99" i="22"/>
  <c r="G99" i="22"/>
  <c r="P99" i="22" s="1"/>
  <c r="F99" i="22"/>
  <c r="E99" i="22"/>
  <c r="L99" i="22" s="1"/>
  <c r="N98" i="22"/>
  <c r="M98" i="22"/>
  <c r="L98" i="22"/>
  <c r="K98" i="22"/>
  <c r="Q98" i="22" s="1"/>
  <c r="J98" i="22"/>
  <c r="H98" i="22"/>
  <c r="G98" i="22"/>
  <c r="P98" i="22" s="1"/>
  <c r="E98" i="22"/>
  <c r="F98" i="22" s="1"/>
  <c r="N97" i="22"/>
  <c r="M97" i="22"/>
  <c r="L97" i="22"/>
  <c r="K97" i="22"/>
  <c r="Q97" i="22" s="1"/>
  <c r="J97" i="22"/>
  <c r="I97" i="22"/>
  <c r="O97" i="22" s="1"/>
  <c r="R97" i="22" s="1"/>
  <c r="H97" i="22"/>
  <c r="G97" i="22"/>
  <c r="P97" i="22" s="1"/>
  <c r="F97" i="22"/>
  <c r="E97" i="22"/>
  <c r="N96" i="22"/>
  <c r="M96" i="22"/>
  <c r="L96" i="22"/>
  <c r="K96" i="22"/>
  <c r="Q96" i="22" s="1"/>
  <c r="J96" i="22"/>
  <c r="I96" i="22"/>
  <c r="H96" i="22"/>
  <c r="G96" i="22"/>
  <c r="P96" i="22" s="1"/>
  <c r="E96" i="22"/>
  <c r="F96" i="22" s="1"/>
  <c r="O96" i="22" s="1"/>
  <c r="N95" i="22"/>
  <c r="M95" i="22"/>
  <c r="L95" i="22"/>
  <c r="K95" i="22"/>
  <c r="Q95" i="22" s="1"/>
  <c r="J95" i="22"/>
  <c r="I95" i="22"/>
  <c r="O95" i="22" s="1"/>
  <c r="H95" i="22"/>
  <c r="G95" i="22"/>
  <c r="P95" i="22" s="1"/>
  <c r="F95" i="22"/>
  <c r="E95" i="22"/>
  <c r="N94" i="22"/>
  <c r="M94" i="22"/>
  <c r="L94" i="22"/>
  <c r="K94" i="22"/>
  <c r="Q94" i="22" s="1"/>
  <c r="J94" i="22"/>
  <c r="I94" i="22"/>
  <c r="O94" i="22" s="1"/>
  <c r="R94" i="22" s="1"/>
  <c r="H94" i="22"/>
  <c r="G94" i="22"/>
  <c r="P94" i="22" s="1"/>
  <c r="F94" i="22"/>
  <c r="E94" i="22"/>
  <c r="N93" i="22"/>
  <c r="M93" i="22"/>
  <c r="L93" i="22"/>
  <c r="K93" i="22"/>
  <c r="Q93" i="22" s="1"/>
  <c r="J93" i="22"/>
  <c r="I93" i="22"/>
  <c r="H93" i="22"/>
  <c r="G93" i="22"/>
  <c r="P93" i="22" s="1"/>
  <c r="E93" i="22"/>
  <c r="F93" i="22" s="1"/>
  <c r="O93" i="22" s="1"/>
  <c r="N92" i="22"/>
  <c r="M92" i="22"/>
  <c r="L92" i="22"/>
  <c r="K92" i="22"/>
  <c r="Q92" i="22" s="1"/>
  <c r="J92" i="22"/>
  <c r="I92" i="22"/>
  <c r="O92" i="22" s="1"/>
  <c r="R92" i="22" s="1"/>
  <c r="H92" i="22"/>
  <c r="G92" i="22"/>
  <c r="P92" i="22" s="1"/>
  <c r="F92" i="22"/>
  <c r="E92" i="22"/>
  <c r="N91" i="22"/>
  <c r="M91" i="22"/>
  <c r="L91" i="22"/>
  <c r="K91" i="22"/>
  <c r="Q91" i="22" s="1"/>
  <c r="J91" i="22"/>
  <c r="I91" i="22"/>
  <c r="O91" i="22" s="1"/>
  <c r="R91" i="22" s="1"/>
  <c r="H91" i="22"/>
  <c r="G91" i="22"/>
  <c r="P91" i="22" s="1"/>
  <c r="F91" i="22"/>
  <c r="E91" i="22"/>
  <c r="N90" i="22"/>
  <c r="M90" i="22"/>
  <c r="K90" i="22"/>
  <c r="Q90" i="22" s="1"/>
  <c r="J90" i="22"/>
  <c r="I90" i="22"/>
  <c r="H90" i="22"/>
  <c r="G90" i="22"/>
  <c r="P90" i="22" s="1"/>
  <c r="F90" i="22"/>
  <c r="E90" i="22"/>
  <c r="L90" i="22" s="1"/>
  <c r="N89" i="22"/>
  <c r="M89" i="22"/>
  <c r="L89" i="22"/>
  <c r="K89" i="22"/>
  <c r="Q89" i="22" s="1"/>
  <c r="J89" i="22"/>
  <c r="I89" i="22"/>
  <c r="H89" i="22"/>
  <c r="G89" i="22"/>
  <c r="P89" i="22" s="1"/>
  <c r="E89" i="22"/>
  <c r="F89" i="22" s="1"/>
  <c r="O89" i="22" s="1"/>
  <c r="R89" i="22" s="1"/>
  <c r="N88" i="22"/>
  <c r="M88" i="22"/>
  <c r="L88" i="22"/>
  <c r="K88" i="22"/>
  <c r="Q88" i="22" s="1"/>
  <c r="J88" i="22"/>
  <c r="I88" i="22"/>
  <c r="O88" i="22" s="1"/>
  <c r="R88" i="22" s="1"/>
  <c r="H88" i="22"/>
  <c r="G88" i="22"/>
  <c r="P88" i="22" s="1"/>
  <c r="F88" i="22"/>
  <c r="E88" i="22"/>
  <c r="N87" i="22"/>
  <c r="M87" i="22"/>
  <c r="L87" i="22"/>
  <c r="K87" i="22"/>
  <c r="Q87" i="22" s="1"/>
  <c r="J87" i="22"/>
  <c r="H87" i="22"/>
  <c r="F87" i="22"/>
  <c r="E87" i="22"/>
  <c r="N86" i="22"/>
  <c r="M86" i="22"/>
  <c r="L86" i="22"/>
  <c r="K86" i="22"/>
  <c r="Q86" i="22" s="1"/>
  <c r="J86" i="22"/>
  <c r="I86" i="22"/>
  <c r="H86" i="22"/>
  <c r="G86" i="22"/>
  <c r="P86" i="22" s="1"/>
  <c r="E86" i="22"/>
  <c r="F86" i="22" s="1"/>
  <c r="O86" i="22" s="1"/>
  <c r="N85" i="22"/>
  <c r="M85" i="22"/>
  <c r="L85" i="22"/>
  <c r="K85" i="22"/>
  <c r="Q85" i="22" s="1"/>
  <c r="J85" i="22"/>
  <c r="I85" i="22"/>
  <c r="O85" i="22" s="1"/>
  <c r="R85" i="22" s="1"/>
  <c r="H85" i="22"/>
  <c r="G85" i="22"/>
  <c r="P85" i="22" s="1"/>
  <c r="F85" i="22"/>
  <c r="E85" i="22"/>
  <c r="N84" i="22"/>
  <c r="M84" i="22"/>
  <c r="K84" i="22"/>
  <c r="Q84" i="22" s="1"/>
  <c r="J84" i="22"/>
  <c r="I84" i="22"/>
  <c r="H84" i="22"/>
  <c r="G84" i="22"/>
  <c r="P84" i="22" s="1"/>
  <c r="F84" i="22"/>
  <c r="E84" i="22"/>
  <c r="L84" i="22" s="1"/>
  <c r="N83" i="22"/>
  <c r="M83" i="22"/>
  <c r="L83" i="22"/>
  <c r="K83" i="22"/>
  <c r="Q83" i="22" s="1"/>
  <c r="J83" i="22"/>
  <c r="I83" i="22"/>
  <c r="H83" i="22"/>
  <c r="G83" i="22"/>
  <c r="P83" i="22" s="1"/>
  <c r="E83" i="22"/>
  <c r="F83" i="22" s="1"/>
  <c r="O83" i="22" s="1"/>
  <c r="N82" i="22"/>
  <c r="M82" i="22"/>
  <c r="L82" i="22"/>
  <c r="K82" i="22"/>
  <c r="Q82" i="22" s="1"/>
  <c r="I82" i="22"/>
  <c r="O82" i="22" s="1"/>
  <c r="H82" i="22"/>
  <c r="G82" i="22"/>
  <c r="F82" i="22"/>
  <c r="E82" i="22"/>
  <c r="J82" i="22" s="1"/>
  <c r="Q81" i="22"/>
  <c r="N81" i="22"/>
  <c r="L81" i="22"/>
  <c r="K81" i="22"/>
  <c r="J81" i="22"/>
  <c r="I81" i="22"/>
  <c r="O81" i="22" s="1"/>
  <c r="R81" i="22" s="1"/>
  <c r="H81" i="22"/>
  <c r="G81" i="22"/>
  <c r="P81" i="22" s="1"/>
  <c r="F81" i="22"/>
  <c r="E81" i="22"/>
  <c r="M81" i="22" s="1"/>
  <c r="N80" i="22"/>
  <c r="M80" i="22"/>
  <c r="K80" i="22"/>
  <c r="Q80" i="22" s="1"/>
  <c r="J80" i="22"/>
  <c r="I80" i="22"/>
  <c r="H80" i="22"/>
  <c r="G80" i="22"/>
  <c r="F80" i="22"/>
  <c r="E80" i="22"/>
  <c r="L80" i="22" s="1"/>
  <c r="N79" i="22"/>
  <c r="M79" i="22"/>
  <c r="L79" i="22"/>
  <c r="K79" i="22"/>
  <c r="Q79" i="22" s="1"/>
  <c r="J79" i="22"/>
  <c r="I79" i="22"/>
  <c r="O79" i="22" s="1"/>
  <c r="R79" i="22" s="1"/>
  <c r="H79" i="22"/>
  <c r="G79" i="22"/>
  <c r="P79" i="22" s="1"/>
  <c r="F79" i="22"/>
  <c r="E79" i="22"/>
  <c r="N78" i="22"/>
  <c r="M78" i="22"/>
  <c r="L78" i="22"/>
  <c r="K78" i="22"/>
  <c r="Q78" i="22" s="1"/>
  <c r="J78" i="22"/>
  <c r="I78" i="22"/>
  <c r="H78" i="22"/>
  <c r="G78" i="22"/>
  <c r="P78" i="22" s="1"/>
  <c r="E78" i="22"/>
  <c r="F78" i="22" s="1"/>
  <c r="O78" i="22" s="1"/>
  <c r="N77" i="22"/>
  <c r="M77" i="22"/>
  <c r="K77" i="22"/>
  <c r="Q77" i="22" s="1"/>
  <c r="J77" i="22"/>
  <c r="I77" i="22"/>
  <c r="H77" i="22"/>
  <c r="G77" i="22"/>
  <c r="F77" i="22"/>
  <c r="E77" i="22"/>
  <c r="L77" i="22" s="1"/>
  <c r="N76" i="22"/>
  <c r="M76" i="22"/>
  <c r="L76" i="22"/>
  <c r="K76" i="22"/>
  <c r="Q76" i="22" s="1"/>
  <c r="J76" i="22"/>
  <c r="I76" i="22"/>
  <c r="O76" i="22" s="1"/>
  <c r="R76" i="22" s="1"/>
  <c r="H76" i="22"/>
  <c r="G76" i="22"/>
  <c r="P76" i="22" s="1"/>
  <c r="F76" i="22"/>
  <c r="E76" i="22"/>
  <c r="N75" i="22"/>
  <c r="M75" i="22"/>
  <c r="L75" i="22"/>
  <c r="K75" i="22"/>
  <c r="Q75" i="22" s="1"/>
  <c r="I75" i="22"/>
  <c r="O75" i="22" s="1"/>
  <c r="H75" i="22"/>
  <c r="F75" i="22"/>
  <c r="E75" i="22"/>
  <c r="N74" i="22"/>
  <c r="M74" i="22"/>
  <c r="L74" i="22"/>
  <c r="K74" i="22"/>
  <c r="Q74" i="22" s="1"/>
  <c r="J74" i="22"/>
  <c r="I74" i="22"/>
  <c r="H74" i="22"/>
  <c r="G74" i="22"/>
  <c r="P74" i="22" s="1"/>
  <c r="E74" i="22"/>
  <c r="F74" i="22" s="1"/>
  <c r="O74" i="22" s="1"/>
  <c r="R74" i="22" s="1"/>
  <c r="N73" i="22"/>
  <c r="M73" i="22"/>
  <c r="L73" i="22"/>
  <c r="K73" i="22"/>
  <c r="J73" i="22"/>
  <c r="I73" i="22"/>
  <c r="O73" i="22" s="1"/>
  <c r="R73" i="22" s="1"/>
  <c r="H73" i="22"/>
  <c r="Q73" i="22" s="1"/>
  <c r="G73" i="22"/>
  <c r="P73" i="22" s="1"/>
  <c r="F73" i="22"/>
  <c r="E73" i="22"/>
  <c r="Q72" i="22"/>
  <c r="N72" i="22"/>
  <c r="M72" i="22"/>
  <c r="L72" i="22"/>
  <c r="K72" i="22"/>
  <c r="J72" i="22"/>
  <c r="I72" i="22"/>
  <c r="H72" i="22"/>
  <c r="E72" i="22"/>
  <c r="N71" i="22"/>
  <c r="M71" i="22"/>
  <c r="L71" i="22"/>
  <c r="K71" i="22"/>
  <c r="Q71" i="22" s="1"/>
  <c r="J71" i="22"/>
  <c r="I71" i="22"/>
  <c r="H71" i="22"/>
  <c r="G71" i="22"/>
  <c r="P71" i="22" s="1"/>
  <c r="F71" i="22"/>
  <c r="O71" i="22" s="1"/>
  <c r="E71" i="22"/>
  <c r="N70" i="22"/>
  <c r="M70" i="22"/>
  <c r="L70" i="22"/>
  <c r="K70" i="22"/>
  <c r="J70" i="22"/>
  <c r="I70" i="22"/>
  <c r="O70" i="22" s="1"/>
  <c r="R70" i="22" s="1"/>
  <c r="H70" i="22"/>
  <c r="Q70" i="22" s="1"/>
  <c r="G70" i="22"/>
  <c r="P70" i="22" s="1"/>
  <c r="F70" i="22"/>
  <c r="E70" i="22"/>
  <c r="Q69" i="22"/>
  <c r="N69" i="22"/>
  <c r="M69" i="22"/>
  <c r="L69" i="22"/>
  <c r="K69" i="22"/>
  <c r="J69" i="22"/>
  <c r="I69" i="22"/>
  <c r="H69" i="22"/>
  <c r="E69" i="22"/>
  <c r="N68" i="22"/>
  <c r="M68" i="22"/>
  <c r="L68" i="22"/>
  <c r="K68" i="22"/>
  <c r="Q68" i="22" s="1"/>
  <c r="J68" i="22"/>
  <c r="I68" i="22"/>
  <c r="H68" i="22"/>
  <c r="G68" i="22"/>
  <c r="P68" i="22" s="1"/>
  <c r="E68" i="22"/>
  <c r="F68" i="22" s="1"/>
  <c r="O68" i="22" s="1"/>
  <c r="N67" i="22"/>
  <c r="M67" i="22"/>
  <c r="L67" i="22"/>
  <c r="K67" i="22"/>
  <c r="J67" i="22"/>
  <c r="I67" i="22"/>
  <c r="O67" i="22" s="1"/>
  <c r="R67" i="22" s="1"/>
  <c r="H67" i="22"/>
  <c r="Q67" i="22" s="1"/>
  <c r="G67" i="22"/>
  <c r="P67" i="22" s="1"/>
  <c r="F67" i="22"/>
  <c r="E67" i="22"/>
  <c r="Q66" i="22"/>
  <c r="N66" i="22"/>
  <c r="M66" i="22"/>
  <c r="K66" i="22"/>
  <c r="J66" i="22"/>
  <c r="P66" i="22" s="1"/>
  <c r="I66" i="22"/>
  <c r="H66" i="22"/>
  <c r="G66" i="22"/>
  <c r="F66" i="22"/>
  <c r="E66" i="22"/>
  <c r="L66" i="22" s="1"/>
  <c r="N65" i="22"/>
  <c r="M65" i="22"/>
  <c r="L65" i="22"/>
  <c r="K65" i="22"/>
  <c r="Q65" i="22" s="1"/>
  <c r="J65" i="22"/>
  <c r="I65" i="22"/>
  <c r="H65" i="22"/>
  <c r="G65" i="22"/>
  <c r="P65" i="22" s="1"/>
  <c r="E65" i="22"/>
  <c r="F65" i="22" s="1"/>
  <c r="O65" i="22" s="1"/>
  <c r="N64" i="22"/>
  <c r="M64" i="22"/>
  <c r="L64" i="22"/>
  <c r="K64" i="22"/>
  <c r="J64" i="22"/>
  <c r="I64" i="22"/>
  <c r="O64" i="22" s="1"/>
  <c r="R64" i="22" s="1"/>
  <c r="H64" i="22"/>
  <c r="Q64" i="22" s="1"/>
  <c r="G64" i="22"/>
  <c r="P64" i="22" s="1"/>
  <c r="F64" i="22"/>
  <c r="E64" i="22"/>
  <c r="Q63" i="22"/>
  <c r="N63" i="22"/>
  <c r="M63" i="22"/>
  <c r="L63" i="22"/>
  <c r="K63" i="22"/>
  <c r="J63" i="22"/>
  <c r="P63" i="22" s="1"/>
  <c r="I63" i="22"/>
  <c r="H63" i="22"/>
  <c r="G63" i="22"/>
  <c r="E63" i="22"/>
  <c r="F63" i="22" s="1"/>
  <c r="O63" i="22" s="1"/>
  <c r="N62" i="22"/>
  <c r="M62" i="22"/>
  <c r="L62" i="22"/>
  <c r="K62" i="22"/>
  <c r="Q62" i="22" s="1"/>
  <c r="J62" i="22"/>
  <c r="I62" i="22"/>
  <c r="H62" i="22"/>
  <c r="G62" i="22"/>
  <c r="P62" i="22" s="1"/>
  <c r="E62" i="22"/>
  <c r="F62" i="22" s="1"/>
  <c r="O62" i="22" s="1"/>
  <c r="N61" i="22"/>
  <c r="M61" i="22"/>
  <c r="L61" i="22"/>
  <c r="K61" i="22"/>
  <c r="J61" i="22"/>
  <c r="I61" i="22"/>
  <c r="O61" i="22" s="1"/>
  <c r="R61" i="22" s="1"/>
  <c r="H61" i="22"/>
  <c r="Q61" i="22" s="1"/>
  <c r="G61" i="22"/>
  <c r="P61" i="22" s="1"/>
  <c r="F61" i="22"/>
  <c r="E61" i="22"/>
  <c r="Q60" i="22"/>
  <c r="N60" i="22"/>
  <c r="L60" i="22"/>
  <c r="K60" i="22"/>
  <c r="J60" i="22"/>
  <c r="I60" i="22"/>
  <c r="O60" i="22" s="1"/>
  <c r="H60" i="22"/>
  <c r="G60" i="22"/>
  <c r="F60" i="22"/>
  <c r="E60" i="22"/>
  <c r="M60" i="22" s="1"/>
  <c r="N59" i="22"/>
  <c r="M59" i="22"/>
  <c r="L59" i="22"/>
  <c r="K59" i="22"/>
  <c r="Q59" i="22" s="1"/>
  <c r="J59" i="22"/>
  <c r="I59" i="22"/>
  <c r="H59" i="22"/>
  <c r="G59" i="22"/>
  <c r="P59" i="22" s="1"/>
  <c r="F59" i="22"/>
  <c r="O59" i="22" s="1"/>
  <c r="E59" i="22"/>
  <c r="N58" i="22"/>
  <c r="M58" i="22"/>
  <c r="L58" i="22"/>
  <c r="K58" i="22"/>
  <c r="J58" i="22"/>
  <c r="I58" i="22"/>
  <c r="O58" i="22" s="1"/>
  <c r="R58" i="22" s="1"/>
  <c r="H58" i="22"/>
  <c r="Q58" i="22" s="1"/>
  <c r="G58" i="22"/>
  <c r="P58" i="22" s="1"/>
  <c r="F58" i="22"/>
  <c r="E58" i="22"/>
  <c r="Q57" i="22"/>
  <c r="N57" i="22"/>
  <c r="M57" i="22"/>
  <c r="L57" i="22"/>
  <c r="K57" i="22"/>
  <c r="J57" i="22"/>
  <c r="I57" i="22"/>
  <c r="O57" i="22" s="1"/>
  <c r="R57" i="22" s="1"/>
  <c r="H57" i="22"/>
  <c r="F57" i="22"/>
  <c r="E57" i="22"/>
  <c r="G57" i="22" s="1"/>
  <c r="P57" i="22" s="1"/>
  <c r="N56" i="22"/>
  <c r="M56" i="22"/>
  <c r="L56" i="22"/>
  <c r="K56" i="22"/>
  <c r="J56" i="22"/>
  <c r="I56" i="22"/>
  <c r="G56" i="22"/>
  <c r="F56" i="22"/>
  <c r="O56" i="22" s="1"/>
  <c r="E56" i="22"/>
  <c r="H56" i="22" s="1"/>
  <c r="Q56" i="22" s="1"/>
  <c r="N55" i="22"/>
  <c r="M55" i="22"/>
  <c r="L55" i="22"/>
  <c r="K55" i="22"/>
  <c r="J55" i="22"/>
  <c r="I55" i="22"/>
  <c r="O55" i="22" s="1"/>
  <c r="R55" i="22" s="1"/>
  <c r="H55" i="22"/>
  <c r="Q55" i="22" s="1"/>
  <c r="G55" i="22"/>
  <c r="P55" i="22" s="1"/>
  <c r="F55" i="22"/>
  <c r="E55" i="22"/>
  <c r="N54" i="22"/>
  <c r="M54" i="22"/>
  <c r="L54" i="22"/>
  <c r="K54" i="22"/>
  <c r="J54" i="22"/>
  <c r="I54" i="22"/>
  <c r="O54" i="22" s="1"/>
  <c r="F54" i="22"/>
  <c r="E54" i="22"/>
  <c r="N53" i="22"/>
  <c r="M53" i="22"/>
  <c r="L53" i="22"/>
  <c r="K53" i="22"/>
  <c r="Q53" i="22" s="1"/>
  <c r="J53" i="22"/>
  <c r="I53" i="22"/>
  <c r="H53" i="22"/>
  <c r="G53" i="22"/>
  <c r="P53" i="22" s="1"/>
  <c r="F53" i="22"/>
  <c r="O53" i="22" s="1"/>
  <c r="E53" i="22"/>
  <c r="N52" i="22"/>
  <c r="M52" i="22"/>
  <c r="L52" i="22"/>
  <c r="K52" i="22"/>
  <c r="J52" i="22"/>
  <c r="I52" i="22"/>
  <c r="O52" i="22" s="1"/>
  <c r="R52" i="22" s="1"/>
  <c r="H52" i="22"/>
  <c r="Q52" i="22" s="1"/>
  <c r="G52" i="22"/>
  <c r="P52" i="22" s="1"/>
  <c r="F52" i="22"/>
  <c r="E52" i="22"/>
  <c r="Q51" i="22"/>
  <c r="N51" i="22"/>
  <c r="M51" i="22"/>
  <c r="L51" i="22"/>
  <c r="K51" i="22"/>
  <c r="J51" i="22"/>
  <c r="I51" i="22"/>
  <c r="O51" i="22" s="1"/>
  <c r="R51" i="22" s="1"/>
  <c r="H51" i="22"/>
  <c r="F51" i="22"/>
  <c r="E51" i="22"/>
  <c r="G51" i="22" s="1"/>
  <c r="P51" i="22" s="1"/>
  <c r="N50" i="22"/>
  <c r="M50" i="22"/>
  <c r="L50" i="22"/>
  <c r="K50" i="22"/>
  <c r="Q50" i="22" s="1"/>
  <c r="J50" i="22"/>
  <c r="I50" i="22"/>
  <c r="H50" i="22"/>
  <c r="G50" i="22"/>
  <c r="P50" i="22" s="1"/>
  <c r="F50" i="22"/>
  <c r="O50" i="22" s="1"/>
  <c r="R50" i="22" s="1"/>
  <c r="E50" i="22"/>
  <c r="N49" i="22"/>
  <c r="M49" i="22"/>
  <c r="L49" i="22"/>
  <c r="K49" i="22"/>
  <c r="J49" i="22"/>
  <c r="I49" i="22"/>
  <c r="O49" i="22" s="1"/>
  <c r="R49" i="22" s="1"/>
  <c r="H49" i="22"/>
  <c r="Q49" i="22" s="1"/>
  <c r="G49" i="22"/>
  <c r="P49" i="22" s="1"/>
  <c r="F49" i="22"/>
  <c r="E49" i="22"/>
  <c r="Q48" i="22"/>
  <c r="N48" i="22"/>
  <c r="L48" i="22"/>
  <c r="K48" i="22"/>
  <c r="J48" i="22"/>
  <c r="P48" i="22" s="1"/>
  <c r="I48" i="22"/>
  <c r="O48" i="22" s="1"/>
  <c r="R48" i="22" s="1"/>
  <c r="H48" i="22"/>
  <c r="G48" i="22"/>
  <c r="F48" i="22"/>
  <c r="E48" i="22"/>
  <c r="M48" i="22" s="1"/>
  <c r="N47" i="22"/>
  <c r="M47" i="22"/>
  <c r="L47" i="22"/>
  <c r="K47" i="22"/>
  <c r="Q47" i="22" s="1"/>
  <c r="J47" i="22"/>
  <c r="I47" i="22"/>
  <c r="H47" i="22"/>
  <c r="G47" i="22"/>
  <c r="P47" i="22" s="1"/>
  <c r="F47" i="22"/>
  <c r="O47" i="22" s="1"/>
  <c r="E47" i="22"/>
  <c r="N46" i="22"/>
  <c r="M46" i="22"/>
  <c r="L46" i="22"/>
  <c r="K46" i="22"/>
  <c r="J46" i="22"/>
  <c r="I46" i="22"/>
  <c r="O46" i="22" s="1"/>
  <c r="R46" i="22" s="1"/>
  <c r="H46" i="22"/>
  <c r="Q46" i="22" s="1"/>
  <c r="G46" i="22"/>
  <c r="P46" i="22" s="1"/>
  <c r="F46" i="22"/>
  <c r="E46" i="22"/>
  <c r="N45" i="22"/>
  <c r="M45" i="22"/>
  <c r="L45" i="22"/>
  <c r="K45" i="22"/>
  <c r="Q45" i="22" s="1"/>
  <c r="J45" i="22"/>
  <c r="I45" i="22"/>
  <c r="O45" i="22" s="1"/>
  <c r="H45" i="22"/>
  <c r="F45" i="22"/>
  <c r="E45" i="22"/>
  <c r="G45" i="22" s="1"/>
  <c r="P45" i="22" s="1"/>
  <c r="N44" i="22"/>
  <c r="M44" i="22"/>
  <c r="L44" i="22"/>
  <c r="K44" i="22"/>
  <c r="Q44" i="22" s="1"/>
  <c r="J44" i="22"/>
  <c r="I44" i="22"/>
  <c r="H44" i="22"/>
  <c r="G44" i="22"/>
  <c r="P44" i="22" s="1"/>
  <c r="F44" i="22"/>
  <c r="O44" i="22" s="1"/>
  <c r="E44" i="22"/>
  <c r="N43" i="22"/>
  <c r="M43" i="22"/>
  <c r="L43" i="22"/>
  <c r="K43" i="22"/>
  <c r="J43" i="22"/>
  <c r="I43" i="22"/>
  <c r="O43" i="22" s="1"/>
  <c r="R43" i="22" s="1"/>
  <c r="H43" i="22"/>
  <c r="Q43" i="22" s="1"/>
  <c r="G43" i="22"/>
  <c r="P43" i="22" s="1"/>
  <c r="F43" i="22"/>
  <c r="E43" i="22"/>
  <c r="L42" i="22"/>
  <c r="K42" i="22"/>
  <c r="J42" i="22"/>
  <c r="I42" i="22"/>
  <c r="O42" i="22" s="1"/>
  <c r="H42" i="22"/>
  <c r="G42" i="22"/>
  <c r="F42" i="22"/>
  <c r="E42" i="22"/>
  <c r="N41" i="22"/>
  <c r="M41" i="22"/>
  <c r="L41" i="22"/>
  <c r="K41" i="22"/>
  <c r="Q41" i="22" s="1"/>
  <c r="J41" i="22"/>
  <c r="I41" i="22"/>
  <c r="H41" i="22"/>
  <c r="F41" i="22"/>
  <c r="O41" i="22" s="1"/>
  <c r="E41" i="22"/>
  <c r="G41" i="22" s="1"/>
  <c r="P41" i="22" s="1"/>
  <c r="N40" i="22"/>
  <c r="M40" i="22"/>
  <c r="L40" i="22"/>
  <c r="K40" i="22"/>
  <c r="J40" i="22"/>
  <c r="I40" i="22"/>
  <c r="O40" i="22" s="1"/>
  <c r="R40" i="22" s="1"/>
  <c r="H40" i="22"/>
  <c r="Q40" i="22" s="1"/>
  <c r="G40" i="22"/>
  <c r="P40" i="22" s="1"/>
  <c r="F40" i="22"/>
  <c r="E40" i="22"/>
  <c r="Q39" i="22"/>
  <c r="O39" i="22"/>
  <c r="R39" i="22" s="1"/>
  <c r="N39" i="22"/>
  <c r="M39" i="22"/>
  <c r="K39" i="22"/>
  <c r="J39" i="22"/>
  <c r="P39" i="22" s="1"/>
  <c r="I39" i="22"/>
  <c r="H39" i="22"/>
  <c r="G39" i="22"/>
  <c r="F39" i="22"/>
  <c r="E39" i="22"/>
  <c r="L39" i="22" s="1"/>
  <c r="N38" i="22"/>
  <c r="M38" i="22"/>
  <c r="L38" i="22"/>
  <c r="K38" i="22"/>
  <c r="Q38" i="22" s="1"/>
  <c r="J38" i="22"/>
  <c r="I38" i="22"/>
  <c r="H38" i="22"/>
  <c r="G38" i="22"/>
  <c r="P38" i="22" s="1"/>
  <c r="E38" i="22"/>
  <c r="F38" i="22" s="1"/>
  <c r="O38" i="22" s="1"/>
  <c r="N37" i="22"/>
  <c r="M37" i="22"/>
  <c r="L37" i="22"/>
  <c r="K37" i="22"/>
  <c r="J37" i="22"/>
  <c r="I37" i="22"/>
  <c r="O37" i="22" s="1"/>
  <c r="R37" i="22" s="1"/>
  <c r="H37" i="22"/>
  <c r="Q37" i="22" s="1"/>
  <c r="G37" i="22"/>
  <c r="P37" i="22" s="1"/>
  <c r="F37" i="22"/>
  <c r="E37" i="22"/>
  <c r="N36" i="22"/>
  <c r="M36" i="22"/>
  <c r="L36" i="22"/>
  <c r="K36" i="22"/>
  <c r="Q36" i="22" s="1"/>
  <c r="J36" i="22"/>
  <c r="P36" i="22" s="1"/>
  <c r="I36" i="22"/>
  <c r="H36" i="22"/>
  <c r="G36" i="22"/>
  <c r="E36" i="22"/>
  <c r="F36" i="22" s="1"/>
  <c r="O36" i="22" s="1"/>
  <c r="Q35" i="22"/>
  <c r="N35" i="22"/>
  <c r="M35" i="22"/>
  <c r="L35" i="22"/>
  <c r="K35" i="22"/>
  <c r="J35" i="22"/>
  <c r="I35" i="22"/>
  <c r="H35" i="22"/>
  <c r="G35" i="22"/>
  <c r="P35" i="22" s="1"/>
  <c r="E35" i="22"/>
  <c r="F35" i="22" s="1"/>
  <c r="O35" i="22" s="1"/>
  <c r="N34" i="22"/>
  <c r="M34" i="22"/>
  <c r="L34" i="22"/>
  <c r="K34" i="22"/>
  <c r="J34" i="22"/>
  <c r="I34" i="22"/>
  <c r="O34" i="22" s="1"/>
  <c r="R34" i="22" s="1"/>
  <c r="H34" i="22"/>
  <c r="Q34" i="22" s="1"/>
  <c r="G34" i="22"/>
  <c r="P34" i="22" s="1"/>
  <c r="F34" i="22"/>
  <c r="E34" i="22"/>
  <c r="N33" i="22"/>
  <c r="M33" i="22"/>
  <c r="L33" i="22"/>
  <c r="K33" i="22"/>
  <c r="Q33" i="22" s="1"/>
  <c r="J33" i="22"/>
  <c r="P33" i="22" s="1"/>
  <c r="I33" i="22"/>
  <c r="H33" i="22"/>
  <c r="G33" i="22"/>
  <c r="E33" i="22"/>
  <c r="F33" i="22" s="1"/>
  <c r="O33" i="22" s="1"/>
  <c r="R33" i="22" s="1"/>
  <c r="N32" i="22"/>
  <c r="M32" i="22"/>
  <c r="L32" i="22"/>
  <c r="K32" i="22"/>
  <c r="Q32" i="22" s="1"/>
  <c r="J32" i="22"/>
  <c r="I32" i="22"/>
  <c r="H32" i="22"/>
  <c r="G32" i="22"/>
  <c r="P32" i="22" s="1"/>
  <c r="E32" i="22"/>
  <c r="F32" i="22" s="1"/>
  <c r="O32" i="22" s="1"/>
  <c r="N31" i="22"/>
  <c r="M31" i="22"/>
  <c r="L31" i="22"/>
  <c r="K31" i="22"/>
  <c r="J31" i="22"/>
  <c r="I31" i="22"/>
  <c r="O31" i="22" s="1"/>
  <c r="R31" i="22" s="1"/>
  <c r="H31" i="22"/>
  <c r="Q31" i="22" s="1"/>
  <c r="G31" i="22"/>
  <c r="P31" i="22" s="1"/>
  <c r="F31" i="22"/>
  <c r="E31" i="22"/>
  <c r="Q30" i="22"/>
  <c r="O30" i="22"/>
  <c r="R30" i="22" s="1"/>
  <c r="N30" i="22"/>
  <c r="M30" i="22"/>
  <c r="L30" i="22"/>
  <c r="K30" i="22"/>
  <c r="J30" i="22"/>
  <c r="P30" i="22" s="1"/>
  <c r="I30" i="22"/>
  <c r="H30" i="22"/>
  <c r="G30" i="22"/>
  <c r="E30" i="22"/>
  <c r="F30" i="22" s="1"/>
  <c r="N29" i="22"/>
  <c r="M29" i="22"/>
  <c r="L29" i="22"/>
  <c r="K29" i="22"/>
  <c r="Q29" i="22" s="1"/>
  <c r="J29" i="22"/>
  <c r="I29" i="22"/>
  <c r="H29" i="22"/>
  <c r="G29" i="22"/>
  <c r="P29" i="22" s="1"/>
  <c r="E29" i="22"/>
  <c r="F29" i="22" s="1"/>
  <c r="O29" i="22" s="1"/>
  <c r="N28" i="22"/>
  <c r="M28" i="22"/>
  <c r="L28" i="22"/>
  <c r="K28" i="22"/>
  <c r="J28" i="22"/>
  <c r="I28" i="22"/>
  <c r="O28" i="22" s="1"/>
  <c r="R28" i="22" s="1"/>
  <c r="H28" i="22"/>
  <c r="Q28" i="22" s="1"/>
  <c r="G28" i="22"/>
  <c r="P28" i="22" s="1"/>
  <c r="F28" i="22"/>
  <c r="E28" i="22"/>
  <c r="N27" i="22"/>
  <c r="M27" i="22"/>
  <c r="L27" i="22"/>
  <c r="K27" i="22"/>
  <c r="Q27" i="22" s="1"/>
  <c r="J27" i="22"/>
  <c r="P27" i="22" s="1"/>
  <c r="I27" i="22"/>
  <c r="H27" i="22"/>
  <c r="G27" i="22"/>
  <c r="E27" i="22"/>
  <c r="F27" i="22" s="1"/>
  <c r="O27" i="22" s="1"/>
  <c r="Q26" i="22"/>
  <c r="N26" i="22"/>
  <c r="M26" i="22"/>
  <c r="L26" i="22"/>
  <c r="K26" i="22"/>
  <c r="J26" i="22"/>
  <c r="I26" i="22"/>
  <c r="H26" i="22"/>
  <c r="G26" i="22"/>
  <c r="P26" i="22" s="1"/>
  <c r="E26" i="22"/>
  <c r="F26" i="22" s="1"/>
  <c r="O26" i="22" s="1"/>
  <c r="N25" i="22"/>
  <c r="M25" i="22"/>
  <c r="L25" i="22"/>
  <c r="K25" i="22"/>
  <c r="J25" i="22"/>
  <c r="I25" i="22"/>
  <c r="O25" i="22" s="1"/>
  <c r="R25" i="22" s="1"/>
  <c r="H25" i="22"/>
  <c r="Q25" i="22" s="1"/>
  <c r="G25" i="22"/>
  <c r="P25" i="22" s="1"/>
  <c r="F25" i="22"/>
  <c r="E25" i="22"/>
  <c r="N24" i="22"/>
  <c r="M24" i="22"/>
  <c r="L24" i="22"/>
  <c r="K24" i="22"/>
  <c r="Q24" i="22" s="1"/>
  <c r="J24" i="22"/>
  <c r="P24" i="22" s="1"/>
  <c r="I24" i="22"/>
  <c r="H24" i="22"/>
  <c r="G24" i="22"/>
  <c r="E24" i="22"/>
  <c r="F24" i="22" s="1"/>
  <c r="O24" i="22" s="1"/>
  <c r="R24" i="22" s="1"/>
  <c r="N23" i="22"/>
  <c r="M23" i="22"/>
  <c r="L23" i="22"/>
  <c r="K23" i="22"/>
  <c r="Q23" i="22" s="1"/>
  <c r="J23" i="22"/>
  <c r="I23" i="22"/>
  <c r="H23" i="22"/>
  <c r="G23" i="22"/>
  <c r="P23" i="22" s="1"/>
  <c r="E23" i="22"/>
  <c r="F23" i="22" s="1"/>
  <c r="O23" i="22" s="1"/>
  <c r="N22" i="22"/>
  <c r="M22" i="22"/>
  <c r="L22" i="22"/>
  <c r="K22" i="22"/>
  <c r="J22" i="22"/>
  <c r="I22" i="22"/>
  <c r="O22" i="22" s="1"/>
  <c r="R22" i="22" s="1"/>
  <c r="H22" i="22"/>
  <c r="Q22" i="22" s="1"/>
  <c r="G22" i="22"/>
  <c r="P22" i="22" s="1"/>
  <c r="F22" i="22"/>
  <c r="E22" i="22"/>
  <c r="Q21" i="22"/>
  <c r="N21" i="22"/>
  <c r="M21" i="22"/>
  <c r="L21" i="22"/>
  <c r="K21" i="22"/>
  <c r="J21" i="22"/>
  <c r="P21" i="22" s="1"/>
  <c r="I21" i="22"/>
  <c r="O21" i="22" s="1"/>
  <c r="R21" i="22" s="1"/>
  <c r="H21" i="22"/>
  <c r="G21" i="22"/>
  <c r="E21" i="22"/>
  <c r="F21" i="22" s="1"/>
  <c r="N20" i="22"/>
  <c r="M20" i="22"/>
  <c r="L20" i="22"/>
  <c r="K20" i="22"/>
  <c r="Q20" i="22" s="1"/>
  <c r="J20" i="22"/>
  <c r="I20" i="22"/>
  <c r="H20" i="22"/>
  <c r="G20" i="22"/>
  <c r="P20" i="22" s="1"/>
  <c r="E20" i="22"/>
  <c r="F20" i="22" s="1"/>
  <c r="O20" i="22" s="1"/>
  <c r="N19" i="22"/>
  <c r="M19" i="22"/>
  <c r="L19" i="22"/>
  <c r="K19" i="22"/>
  <c r="J19" i="22"/>
  <c r="I19" i="22"/>
  <c r="O19" i="22" s="1"/>
  <c r="R19" i="22" s="1"/>
  <c r="H19" i="22"/>
  <c r="Q19" i="22" s="1"/>
  <c r="G19" i="22"/>
  <c r="P19" i="22" s="1"/>
  <c r="F19" i="22"/>
  <c r="E19" i="22"/>
  <c r="N18" i="22"/>
  <c r="M18" i="22"/>
  <c r="L18" i="22"/>
  <c r="K18" i="22"/>
  <c r="Q18" i="22" s="1"/>
  <c r="J18" i="22"/>
  <c r="P18" i="22" s="1"/>
  <c r="I18" i="22"/>
  <c r="H18" i="22"/>
  <c r="G18" i="22"/>
  <c r="E18" i="22"/>
  <c r="F18" i="22" s="1"/>
  <c r="O18" i="22" s="1"/>
  <c r="R18" i="22" s="1"/>
  <c r="Q17" i="22"/>
  <c r="N17" i="22"/>
  <c r="M17" i="22"/>
  <c r="L17" i="22"/>
  <c r="K17" i="22"/>
  <c r="J17" i="22"/>
  <c r="I17" i="22"/>
  <c r="H17" i="22"/>
  <c r="G17" i="22"/>
  <c r="P17" i="22" s="1"/>
  <c r="F17" i="22"/>
  <c r="O17" i="22" s="1"/>
  <c r="E17" i="22"/>
  <c r="O16" i="22"/>
  <c r="N16" i="22"/>
  <c r="M16" i="22"/>
  <c r="L16" i="22"/>
  <c r="K16" i="22"/>
  <c r="J16" i="22"/>
  <c r="I16" i="22"/>
  <c r="H16" i="22"/>
  <c r="Q16" i="22" s="1"/>
  <c r="G16" i="22"/>
  <c r="P16" i="22" s="1"/>
  <c r="F16" i="22"/>
  <c r="E16" i="22"/>
  <c r="N15" i="22"/>
  <c r="M15" i="22"/>
  <c r="L15" i="22"/>
  <c r="K15" i="22"/>
  <c r="Q15" i="22" s="1"/>
  <c r="J15" i="22"/>
  <c r="P15" i="22" s="1"/>
  <c r="I15" i="22"/>
  <c r="O15" i="22" s="1"/>
  <c r="H15" i="22"/>
  <c r="G15" i="22"/>
  <c r="E15" i="22"/>
  <c r="F15" i="22" s="1"/>
  <c r="N14" i="22"/>
  <c r="M14" i="22"/>
  <c r="L14" i="22"/>
  <c r="K14" i="22"/>
  <c r="J14" i="22"/>
  <c r="I14" i="22"/>
  <c r="H14" i="22"/>
  <c r="Q14" i="22" s="1"/>
  <c r="G14" i="22"/>
  <c r="P14" i="22" s="1"/>
  <c r="F14" i="22"/>
  <c r="O14" i="22" s="1"/>
  <c r="R14" i="22" s="1"/>
  <c r="E14" i="22"/>
  <c r="O13" i="22"/>
  <c r="R13" i="22" s="1"/>
  <c r="N13" i="22"/>
  <c r="M13" i="22"/>
  <c r="L13" i="22"/>
  <c r="K13" i="22"/>
  <c r="J13" i="22"/>
  <c r="P13" i="22" s="1"/>
  <c r="I13" i="22"/>
  <c r="H13" i="22"/>
  <c r="Q13" i="22" s="1"/>
  <c r="G13" i="22"/>
  <c r="F13" i="22"/>
  <c r="E13" i="22"/>
  <c r="N12" i="22"/>
  <c r="M12" i="22"/>
  <c r="K12" i="22"/>
  <c r="Q12" i="22" s="1"/>
  <c r="J12" i="22"/>
  <c r="P12" i="22" s="1"/>
  <c r="I12" i="22"/>
  <c r="H12" i="22"/>
  <c r="G12" i="22"/>
  <c r="F12" i="22"/>
  <c r="O12" i="22" s="1"/>
  <c r="R12" i="22" s="1"/>
  <c r="E12" i="22"/>
  <c r="L12" i="22" s="1"/>
  <c r="N11" i="22"/>
  <c r="M11" i="22"/>
  <c r="L11" i="22"/>
  <c r="K11" i="22"/>
  <c r="J11" i="22"/>
  <c r="I11" i="22"/>
  <c r="H11" i="22"/>
  <c r="Q11" i="22" s="1"/>
  <c r="G11" i="22"/>
  <c r="P11" i="22" s="1"/>
  <c r="F11" i="22"/>
  <c r="O11" i="22" s="1"/>
  <c r="E11" i="22"/>
  <c r="N10" i="22"/>
  <c r="M10" i="22"/>
  <c r="L10" i="22"/>
  <c r="K10" i="22"/>
  <c r="J10" i="22"/>
  <c r="P10" i="22" s="1"/>
  <c r="I10" i="22"/>
  <c r="O10" i="22" s="1"/>
  <c r="H10" i="22"/>
  <c r="Q10" i="22" s="1"/>
  <c r="G10" i="22"/>
  <c r="F10" i="22"/>
  <c r="E10" i="22"/>
  <c r="N9" i="22"/>
  <c r="M9" i="22"/>
  <c r="L9" i="22"/>
  <c r="K9" i="22"/>
  <c r="Q9" i="22" s="1"/>
  <c r="J9" i="22"/>
  <c r="P9" i="22" s="1"/>
  <c r="I9" i="22"/>
  <c r="H9" i="22"/>
  <c r="G9" i="22"/>
  <c r="E9" i="22"/>
  <c r="F9" i="22" s="1"/>
  <c r="O9" i="22" s="1"/>
  <c r="R9" i="22" s="1"/>
  <c r="N8" i="22"/>
  <c r="M8" i="22"/>
  <c r="L8" i="22"/>
  <c r="K8" i="22"/>
  <c r="J8" i="22"/>
  <c r="I8" i="22"/>
  <c r="H8" i="22"/>
  <c r="Q8" i="22" s="1"/>
  <c r="G8" i="22"/>
  <c r="P8" i="22" s="1"/>
  <c r="F8" i="22"/>
  <c r="O8" i="22" s="1"/>
  <c r="R8" i="22" s="1"/>
  <c r="E8" i="22"/>
  <c r="N7" i="22"/>
  <c r="M7" i="22"/>
  <c r="L7" i="22"/>
  <c r="K7" i="22"/>
  <c r="J7" i="22"/>
  <c r="P7" i="22" s="1"/>
  <c r="I7" i="22"/>
  <c r="O7" i="22" s="1"/>
  <c r="H7" i="22"/>
  <c r="Q7" i="22" s="1"/>
  <c r="G7" i="22"/>
  <c r="F7" i="22"/>
  <c r="E7" i="22"/>
  <c r="AB6" i="42"/>
  <c r="AC6" i="42" s="1"/>
  <c r="AA6" i="42"/>
  <c r="Z6" i="42"/>
  <c r="V6" i="42"/>
  <c r="U6" i="42"/>
  <c r="T6" i="42"/>
  <c r="S6" i="42"/>
  <c r="R6" i="42"/>
  <c r="Q6" i="42"/>
  <c r="W6" i="42" s="1"/>
  <c r="P6" i="42"/>
  <c r="O6" i="42"/>
  <c r="X6" i="42" s="1"/>
  <c r="N6" i="42"/>
  <c r="M6" i="42"/>
  <c r="K6" i="42"/>
  <c r="G6" i="42"/>
  <c r="H6" i="42" s="1"/>
  <c r="J6" i="42" s="1"/>
  <c r="AB6" i="41"/>
  <c r="AA6" i="41"/>
  <c r="Z6" i="41"/>
  <c r="AC6" i="41" s="1"/>
  <c r="X6" i="41"/>
  <c r="U6" i="41"/>
  <c r="T6" i="41"/>
  <c r="S6" i="41"/>
  <c r="R6" i="41"/>
  <c r="Q6" i="41"/>
  <c r="P6" i="41"/>
  <c r="O6" i="41"/>
  <c r="N6" i="41"/>
  <c r="W6" i="41" s="1"/>
  <c r="M6" i="41"/>
  <c r="V6" i="41" s="1"/>
  <c r="K6" i="41"/>
  <c r="G6" i="41"/>
  <c r="AB6" i="40"/>
  <c r="AA6" i="40"/>
  <c r="Z6" i="40"/>
  <c r="U6" i="40"/>
  <c r="T6" i="40"/>
  <c r="S6" i="40"/>
  <c r="R6" i="40"/>
  <c r="X6" i="40" s="1"/>
  <c r="Q6" i="40"/>
  <c r="P6" i="40"/>
  <c r="V6" i="40" s="1"/>
  <c r="O6" i="40"/>
  <c r="N6" i="40"/>
  <c r="W6" i="40" s="1"/>
  <c r="M6" i="40"/>
  <c r="K6" i="40"/>
  <c r="G6" i="40"/>
  <c r="H6" i="40" s="1"/>
  <c r="AB6" i="36"/>
  <c r="AA6" i="36"/>
  <c r="Z6" i="36"/>
  <c r="U6" i="36"/>
  <c r="T6" i="36"/>
  <c r="S6" i="36"/>
  <c r="R6" i="36"/>
  <c r="Q6" i="36"/>
  <c r="P6" i="36"/>
  <c r="O6" i="36"/>
  <c r="X6" i="36" s="1"/>
  <c r="N6" i="36"/>
  <c r="W6" i="36" s="1"/>
  <c r="M6" i="36"/>
  <c r="V6" i="36" s="1"/>
  <c r="K6" i="36"/>
  <c r="G6" i="36"/>
  <c r="H6" i="36" s="1"/>
  <c r="AB6" i="35"/>
  <c r="AA6" i="35"/>
  <c r="Z6" i="35"/>
  <c r="AC6" i="35" s="1"/>
  <c r="U6" i="35"/>
  <c r="T6" i="35"/>
  <c r="S6" i="35"/>
  <c r="R6" i="35"/>
  <c r="X6" i="35" s="1"/>
  <c r="Q6" i="35"/>
  <c r="P6" i="35"/>
  <c r="O6" i="35"/>
  <c r="N6" i="35"/>
  <c r="W6" i="35" s="1"/>
  <c r="M6" i="35"/>
  <c r="V6" i="35" s="1"/>
  <c r="K6" i="35"/>
  <c r="G6" i="35"/>
  <c r="AB6" i="34"/>
  <c r="AA6" i="34"/>
  <c r="Z6" i="34"/>
  <c r="V6" i="34"/>
  <c r="U6" i="34"/>
  <c r="T6" i="34"/>
  <c r="S6" i="34"/>
  <c r="R6" i="34"/>
  <c r="Q6" i="34"/>
  <c r="P6" i="34"/>
  <c r="O6" i="34"/>
  <c r="X6" i="34" s="1"/>
  <c r="N6" i="34"/>
  <c r="W6" i="34" s="1"/>
  <c r="M6" i="34"/>
  <c r="K6" i="34"/>
  <c r="G6" i="34"/>
  <c r="H6" i="34" s="1"/>
  <c r="J6" i="34" s="1"/>
  <c r="AB6" i="39"/>
  <c r="AA6" i="39"/>
  <c r="Z6" i="39"/>
  <c r="AC6" i="39" s="1"/>
  <c r="U6" i="39"/>
  <c r="T6" i="39"/>
  <c r="S6" i="39"/>
  <c r="R6" i="39"/>
  <c r="Q6" i="39"/>
  <c r="P6" i="39"/>
  <c r="O6" i="39"/>
  <c r="X6" i="39" s="1"/>
  <c r="N6" i="39"/>
  <c r="W6" i="39" s="1"/>
  <c r="M6" i="39"/>
  <c r="V6" i="39" s="1"/>
  <c r="K6" i="39"/>
  <c r="G6" i="39"/>
  <c r="H6" i="39" s="1"/>
  <c r="J6" i="39" s="1"/>
  <c r="I6" i="39" s="1"/>
  <c r="AB6" i="43"/>
  <c r="AA6" i="43"/>
  <c r="Z6" i="43"/>
  <c r="AC6" i="43" s="1"/>
  <c r="X6" i="43"/>
  <c r="U6" i="43"/>
  <c r="T6" i="43"/>
  <c r="S6" i="43"/>
  <c r="R6" i="43"/>
  <c r="Q6" i="43"/>
  <c r="P6" i="43"/>
  <c r="O6" i="43"/>
  <c r="N6" i="43"/>
  <c r="W6" i="43" s="1"/>
  <c r="M6" i="43"/>
  <c r="V6" i="43" s="1"/>
  <c r="Y6" i="43" s="1"/>
  <c r="L6" i="43" s="1"/>
  <c r="K6" i="43"/>
  <c r="G6" i="43"/>
  <c r="AB6" i="37"/>
  <c r="AA6" i="37"/>
  <c r="Z6" i="37"/>
  <c r="U6" i="37"/>
  <c r="T6" i="37"/>
  <c r="S6" i="37"/>
  <c r="R6" i="37"/>
  <c r="Q6" i="37"/>
  <c r="P6" i="37"/>
  <c r="O6" i="37"/>
  <c r="X6" i="37" s="1"/>
  <c r="N6" i="37"/>
  <c r="W6" i="37" s="1"/>
  <c r="M6" i="37"/>
  <c r="V6" i="37" s="1"/>
  <c r="K6" i="37"/>
  <c r="G6" i="37"/>
  <c r="N6" i="31"/>
  <c r="M6" i="31"/>
  <c r="L6" i="31"/>
  <c r="K6" i="31"/>
  <c r="J6" i="31"/>
  <c r="I6" i="31"/>
  <c r="O6" i="31" s="1"/>
  <c r="H6" i="31"/>
  <c r="Q6" i="31" s="1"/>
  <c r="G6" i="31"/>
  <c r="P6" i="31" s="1"/>
  <c r="F6" i="31"/>
  <c r="N6" i="30"/>
  <c r="M6" i="30"/>
  <c r="L6" i="30"/>
  <c r="K6" i="30"/>
  <c r="J6" i="30"/>
  <c r="I6" i="30"/>
  <c r="O6" i="30" s="1"/>
  <c r="H6" i="30"/>
  <c r="Q6" i="30" s="1"/>
  <c r="G6" i="30"/>
  <c r="P6" i="30" s="1"/>
  <c r="F6" i="30"/>
  <c r="N6" i="29"/>
  <c r="M6" i="29"/>
  <c r="L6" i="29"/>
  <c r="K6" i="29"/>
  <c r="J6" i="29"/>
  <c r="I6" i="29"/>
  <c r="O6" i="29" s="1"/>
  <c r="H6" i="29"/>
  <c r="Q6" i="29" s="1"/>
  <c r="G6" i="29"/>
  <c r="P6" i="29" s="1"/>
  <c r="F6" i="29"/>
  <c r="O6" i="33"/>
  <c r="N6" i="33"/>
  <c r="M6" i="33"/>
  <c r="L6" i="33"/>
  <c r="K6" i="33"/>
  <c r="Q6" i="33" s="1"/>
  <c r="J6" i="33"/>
  <c r="P6" i="33" s="1"/>
  <c r="I6" i="33"/>
  <c r="H6" i="33"/>
  <c r="G6" i="33"/>
  <c r="F6" i="33"/>
  <c r="N6" i="27"/>
  <c r="M6" i="27"/>
  <c r="L6" i="27"/>
  <c r="K6" i="27"/>
  <c r="J6" i="27"/>
  <c r="I6" i="27"/>
  <c r="O6" i="27" s="1"/>
  <c r="H6" i="27"/>
  <c r="Q6" i="27" s="1"/>
  <c r="G6" i="27"/>
  <c r="P6" i="27" s="1"/>
  <c r="F6" i="27"/>
  <c r="N6" i="26"/>
  <c r="M6" i="26"/>
  <c r="L6" i="26"/>
  <c r="K6" i="26"/>
  <c r="J6" i="26"/>
  <c r="I6" i="26"/>
  <c r="O6" i="26" s="1"/>
  <c r="H6" i="26"/>
  <c r="Q6" i="26" s="1"/>
  <c r="G6" i="26"/>
  <c r="P6" i="26" s="1"/>
  <c r="F6" i="26"/>
  <c r="Q6" i="25"/>
  <c r="P6" i="25"/>
  <c r="N6" i="25"/>
  <c r="M6" i="25"/>
  <c r="L6" i="25"/>
  <c r="K6" i="25"/>
  <c r="J6" i="25"/>
  <c r="I6" i="25"/>
  <c r="O6" i="25" s="1"/>
  <c r="R6" i="25" s="1"/>
  <c r="H6" i="25"/>
  <c r="G6" i="25"/>
  <c r="F6" i="25"/>
  <c r="N6" i="24"/>
  <c r="M6" i="24"/>
  <c r="L6" i="24"/>
  <c r="K6" i="24"/>
  <c r="J6" i="24"/>
  <c r="I6" i="24"/>
  <c r="O6" i="24" s="1"/>
  <c r="H6" i="24"/>
  <c r="Q6" i="24" s="1"/>
  <c r="G6" i="24"/>
  <c r="P6" i="24" s="1"/>
  <c r="F6" i="24"/>
  <c r="N6" i="23"/>
  <c r="M6" i="23"/>
  <c r="L6" i="23"/>
  <c r="K6" i="23"/>
  <c r="Q6" i="23" s="1"/>
  <c r="J6" i="23"/>
  <c r="P6" i="23" s="1"/>
  <c r="I6" i="23"/>
  <c r="O6" i="23" s="1"/>
  <c r="H6" i="23"/>
  <c r="G6" i="23"/>
  <c r="F6" i="23"/>
  <c r="H6" i="41"/>
  <c r="J6" i="41" s="1"/>
  <c r="AC6" i="40"/>
  <c r="AC6" i="36"/>
  <c r="H6" i="35"/>
  <c r="AC6" i="34"/>
  <c r="H6" i="43"/>
  <c r="AC6" i="37"/>
  <c r="H6" i="37"/>
  <c r="E6" i="31"/>
  <c r="E6" i="30"/>
  <c r="E6" i="29"/>
  <c r="E6" i="33"/>
  <c r="E6" i="27"/>
  <c r="E6" i="26"/>
  <c r="E6" i="25"/>
  <c r="E6" i="24"/>
  <c r="E6" i="23"/>
  <c r="U6" i="38"/>
  <c r="T6" i="38"/>
  <c r="W6" i="38" s="1"/>
  <c r="S6" i="38"/>
  <c r="R6" i="38"/>
  <c r="X6" i="38" s="1"/>
  <c r="Q6" i="38"/>
  <c r="P6" i="38"/>
  <c r="V6" i="38" s="1"/>
  <c r="O6" i="38"/>
  <c r="N6" i="38"/>
  <c r="M6" i="38"/>
  <c r="N6" i="22"/>
  <c r="M6" i="22"/>
  <c r="L6" i="22"/>
  <c r="K6" i="22"/>
  <c r="J6" i="22"/>
  <c r="I6" i="22"/>
  <c r="H6" i="22"/>
  <c r="G6" i="22"/>
  <c r="F6" i="22"/>
  <c r="Y7" i="42" l="1"/>
  <c r="L7" i="42" s="1"/>
  <c r="I8" i="42"/>
  <c r="Y8" i="42"/>
  <c r="L8" i="42" s="1"/>
  <c r="Y27" i="42"/>
  <c r="L27" i="42" s="1"/>
  <c r="Y31" i="42"/>
  <c r="L31" i="42" s="1"/>
  <c r="I32" i="42"/>
  <c r="Y32" i="42"/>
  <c r="L32" i="42" s="1"/>
  <c r="I17" i="42"/>
  <c r="J21" i="42"/>
  <c r="I21" i="42" s="1"/>
  <c r="Y23" i="42"/>
  <c r="L23" i="42" s="1"/>
  <c r="Y25" i="42"/>
  <c r="L25" i="42" s="1"/>
  <c r="I26" i="42"/>
  <c r="Y26" i="42"/>
  <c r="L26" i="42" s="1"/>
  <c r="Y30" i="42"/>
  <c r="L30" i="42" s="1"/>
  <c r="I35" i="42"/>
  <c r="J39" i="42"/>
  <c r="I39" i="42" s="1"/>
  <c r="Y41" i="42"/>
  <c r="L41" i="42" s="1"/>
  <c r="J15" i="42"/>
  <c r="I15" i="42" s="1"/>
  <c r="I19" i="42"/>
  <c r="J9" i="42"/>
  <c r="I9" i="42" s="1"/>
  <c r="Y16" i="42"/>
  <c r="L16" i="42" s="1"/>
  <c r="Y17" i="42"/>
  <c r="L17" i="42" s="1"/>
  <c r="Y21" i="42"/>
  <c r="L21" i="42" s="1"/>
  <c r="I22" i="42"/>
  <c r="J33" i="42"/>
  <c r="I33" i="42" s="1"/>
  <c r="Y35" i="42"/>
  <c r="L35" i="42" s="1"/>
  <c r="Y39" i="42"/>
  <c r="L39" i="42" s="1"/>
  <c r="I40" i="42"/>
  <c r="Y10" i="42"/>
  <c r="L10" i="42" s="1"/>
  <c r="Y11" i="42"/>
  <c r="L11" i="42" s="1"/>
  <c r="Y15" i="42"/>
  <c r="L15" i="42" s="1"/>
  <c r="Y18" i="42"/>
  <c r="L18" i="42" s="1"/>
  <c r="Y19" i="42"/>
  <c r="L19" i="42" s="1"/>
  <c r="I20" i="42"/>
  <c r="Y20" i="42"/>
  <c r="L20" i="42" s="1"/>
  <c r="J27" i="42"/>
  <c r="I27" i="42" s="1"/>
  <c r="Y34" i="42"/>
  <c r="L34" i="42" s="1"/>
  <c r="Y37" i="42"/>
  <c r="L37" i="42" s="1"/>
  <c r="I38" i="42"/>
  <c r="Y38" i="42"/>
  <c r="L38" i="42" s="1"/>
  <c r="H7" i="42"/>
  <c r="J7" i="42" s="1"/>
  <c r="H13" i="42"/>
  <c r="J13" i="42" s="1"/>
  <c r="H19" i="42"/>
  <c r="J19" i="42" s="1"/>
  <c r="H25" i="42"/>
  <c r="J25" i="42" s="1"/>
  <c r="H31" i="42"/>
  <c r="J31" i="42" s="1"/>
  <c r="H37" i="42"/>
  <c r="J37" i="42" s="1"/>
  <c r="H11" i="42"/>
  <c r="J11" i="42" s="1"/>
  <c r="I12" i="42"/>
  <c r="H17" i="42"/>
  <c r="J17" i="42" s="1"/>
  <c r="I18" i="42"/>
  <c r="H23" i="42"/>
  <c r="J23" i="42" s="1"/>
  <c r="I24" i="42"/>
  <c r="H29" i="42"/>
  <c r="J29" i="42" s="1"/>
  <c r="I30" i="42"/>
  <c r="H35" i="42"/>
  <c r="J35" i="42" s="1"/>
  <c r="I36" i="42"/>
  <c r="H41" i="42"/>
  <c r="J41" i="42" s="1"/>
  <c r="I42" i="42"/>
  <c r="H10" i="42"/>
  <c r="J10" i="42" s="1"/>
  <c r="H16" i="42"/>
  <c r="J16" i="42" s="1"/>
  <c r="H22" i="42"/>
  <c r="J22" i="42" s="1"/>
  <c r="H28" i="42"/>
  <c r="J28" i="42" s="1"/>
  <c r="H34" i="42"/>
  <c r="J34" i="42" s="1"/>
  <c r="H40" i="42"/>
  <c r="J40" i="42" s="1"/>
  <c r="Y12" i="41"/>
  <c r="L12" i="41" s="1"/>
  <c r="Y14" i="41"/>
  <c r="L14" i="41" s="1"/>
  <c r="Y18" i="41"/>
  <c r="L18" i="41" s="1"/>
  <c r="Y30" i="41"/>
  <c r="L30" i="41" s="1"/>
  <c r="J20" i="41"/>
  <c r="I20" i="41"/>
  <c r="Y10" i="41"/>
  <c r="L10" i="41" s="1"/>
  <c r="Y13" i="41"/>
  <c r="L13" i="41" s="1"/>
  <c r="Y16" i="41"/>
  <c r="L16" i="41" s="1"/>
  <c r="I17" i="41"/>
  <c r="Y19" i="41"/>
  <c r="L19" i="41" s="1"/>
  <c r="Y26" i="41"/>
  <c r="L26" i="41" s="1"/>
  <c r="Y27" i="41"/>
  <c r="L27" i="41" s="1"/>
  <c r="J30" i="41"/>
  <c r="I30" i="41" s="1"/>
  <c r="Y32" i="41"/>
  <c r="L32" i="41" s="1"/>
  <c r="I33" i="41"/>
  <c r="Y20" i="41"/>
  <c r="L20" i="41" s="1"/>
  <c r="Y21" i="41"/>
  <c r="L21" i="41" s="1"/>
  <c r="I22" i="41"/>
  <c r="I31" i="41"/>
  <c r="I25" i="41"/>
  <c r="Y11" i="41"/>
  <c r="L11" i="41" s="1"/>
  <c r="I12" i="41"/>
  <c r="J12" i="41"/>
  <c r="Y17" i="41"/>
  <c r="L17" i="41" s="1"/>
  <c r="I18" i="41"/>
  <c r="J18" i="41"/>
  <c r="Y25" i="41"/>
  <c r="L25" i="41" s="1"/>
  <c r="Y28" i="41"/>
  <c r="L28" i="41" s="1"/>
  <c r="Y29" i="41"/>
  <c r="L29" i="41" s="1"/>
  <c r="Y33" i="41"/>
  <c r="L33" i="41" s="1"/>
  <c r="H10" i="41"/>
  <c r="J10" i="41" s="1"/>
  <c r="I11" i="41"/>
  <c r="H16" i="41"/>
  <c r="J16" i="41" s="1"/>
  <c r="H22" i="41"/>
  <c r="J22" i="41" s="1"/>
  <c r="H28" i="41"/>
  <c r="J28" i="41" s="1"/>
  <c r="I29" i="41"/>
  <c r="H9" i="41"/>
  <c r="J9" i="41" s="1"/>
  <c r="H21" i="41"/>
  <c r="J21" i="41" s="1"/>
  <c r="H27" i="41"/>
  <c r="J27" i="41" s="1"/>
  <c r="H33" i="41"/>
  <c r="J33" i="41" s="1"/>
  <c r="H8" i="41"/>
  <c r="J8" i="41" s="1"/>
  <c r="H14" i="41"/>
  <c r="J14" i="41" s="1"/>
  <c r="H26" i="41"/>
  <c r="J26" i="41" s="1"/>
  <c r="H32" i="41"/>
  <c r="J32" i="41" s="1"/>
  <c r="H7" i="41"/>
  <c r="J7" i="41" s="1"/>
  <c r="H25" i="41"/>
  <c r="J25" i="41" s="1"/>
  <c r="H31" i="41"/>
  <c r="J31" i="41" s="1"/>
  <c r="Y10" i="40"/>
  <c r="L10" i="40" s="1"/>
  <c r="Y11" i="40"/>
  <c r="L11" i="40" s="1"/>
  <c r="I23" i="40"/>
  <c r="J23" i="40"/>
  <c r="Y25" i="40"/>
  <c r="L25" i="40" s="1"/>
  <c r="Y24" i="40"/>
  <c r="L24" i="40" s="1"/>
  <c r="Y12" i="40"/>
  <c r="L12" i="40" s="1"/>
  <c r="Y23" i="40"/>
  <c r="L23" i="40" s="1"/>
  <c r="J29" i="40"/>
  <c r="I29" i="40" s="1"/>
  <c r="Y31" i="40"/>
  <c r="L31" i="40" s="1"/>
  <c r="J8" i="40"/>
  <c r="I8" i="40" s="1"/>
  <c r="Y7" i="40"/>
  <c r="L7" i="40" s="1"/>
  <c r="Y9" i="40"/>
  <c r="L9" i="40" s="1"/>
  <c r="Y17" i="40"/>
  <c r="L17" i="40" s="1"/>
  <c r="Y21" i="40"/>
  <c r="L21" i="40" s="1"/>
  <c r="Y22" i="40"/>
  <c r="L22" i="40" s="1"/>
  <c r="I27" i="40"/>
  <c r="Y30" i="40"/>
  <c r="L30" i="40" s="1"/>
  <c r="I13" i="40"/>
  <c r="Y8" i="40"/>
  <c r="L8" i="40" s="1"/>
  <c r="I12" i="40"/>
  <c r="J12" i="40"/>
  <c r="Y16" i="40"/>
  <c r="L16" i="40" s="1"/>
  <c r="J17" i="40"/>
  <c r="I17" i="40" s="1"/>
  <c r="Y19" i="40"/>
  <c r="L19" i="40" s="1"/>
  <c r="Y20" i="40"/>
  <c r="L20" i="40" s="1"/>
  <c r="I30" i="40"/>
  <c r="H9" i="40"/>
  <c r="J9" i="40" s="1"/>
  <c r="H15" i="40"/>
  <c r="J15" i="40" s="1"/>
  <c r="H21" i="40"/>
  <c r="J21" i="40" s="1"/>
  <c r="I22" i="40"/>
  <c r="H27" i="40"/>
  <c r="J27" i="40" s="1"/>
  <c r="I28" i="40"/>
  <c r="H14" i="40"/>
  <c r="J14" i="40" s="1"/>
  <c r="H26" i="40"/>
  <c r="J26" i="40" s="1"/>
  <c r="H32" i="40"/>
  <c r="J32" i="40" s="1"/>
  <c r="H7" i="40"/>
  <c r="J7" i="40" s="1"/>
  <c r="H13" i="40"/>
  <c r="J13" i="40" s="1"/>
  <c r="H19" i="40"/>
  <c r="J19" i="40" s="1"/>
  <c r="H25" i="40"/>
  <c r="J25" i="40" s="1"/>
  <c r="H31" i="40"/>
  <c r="J31" i="40" s="1"/>
  <c r="H18" i="40"/>
  <c r="J18" i="40" s="1"/>
  <c r="H24" i="40"/>
  <c r="J24" i="40" s="1"/>
  <c r="H30" i="40"/>
  <c r="J30" i="40" s="1"/>
  <c r="Y10" i="36"/>
  <c r="L10" i="36" s="1"/>
  <c r="Y15" i="36"/>
  <c r="L15" i="36" s="1"/>
  <c r="Y22" i="36"/>
  <c r="L22" i="36" s="1"/>
  <c r="Y23" i="36"/>
  <c r="L23" i="36" s="1"/>
  <c r="I29" i="36"/>
  <c r="Y9" i="36"/>
  <c r="L9" i="36" s="1"/>
  <c r="J15" i="36"/>
  <c r="I15" i="36"/>
  <c r="Y21" i="36"/>
  <c r="L21" i="36" s="1"/>
  <c r="I24" i="36"/>
  <c r="Y27" i="36"/>
  <c r="L27" i="36" s="1"/>
  <c r="J9" i="36"/>
  <c r="I9" i="36" s="1"/>
  <c r="J21" i="36"/>
  <c r="I21" i="36" s="1"/>
  <c r="I13" i="36"/>
  <c r="J27" i="36"/>
  <c r="I27" i="36" s="1"/>
  <c r="Y24" i="36"/>
  <c r="L24" i="36" s="1"/>
  <c r="I25" i="36"/>
  <c r="Y28" i="36"/>
  <c r="L28" i="36" s="1"/>
  <c r="Y13" i="36"/>
  <c r="L13" i="36" s="1"/>
  <c r="Y14" i="36"/>
  <c r="L14" i="36" s="1"/>
  <c r="J18" i="36"/>
  <c r="I18" i="36" s="1"/>
  <c r="I28" i="36"/>
  <c r="H7" i="36"/>
  <c r="J7" i="36" s="1"/>
  <c r="H13" i="36"/>
  <c r="J13" i="36" s="1"/>
  <c r="I14" i="36"/>
  <c r="H19" i="36"/>
  <c r="J19" i="36" s="1"/>
  <c r="H25" i="36"/>
  <c r="J25" i="36" s="1"/>
  <c r="I26" i="36"/>
  <c r="H12" i="36"/>
  <c r="J12" i="36" s="1"/>
  <c r="H24" i="36"/>
  <c r="J24" i="36" s="1"/>
  <c r="H30" i="36"/>
  <c r="J30" i="36" s="1"/>
  <c r="H11" i="36"/>
  <c r="J11" i="36" s="1"/>
  <c r="H17" i="36"/>
  <c r="J17" i="36" s="1"/>
  <c r="H23" i="36"/>
  <c r="J23" i="36" s="1"/>
  <c r="H29" i="36"/>
  <c r="J29" i="36" s="1"/>
  <c r="H10" i="36"/>
  <c r="J10" i="36" s="1"/>
  <c r="H16" i="36"/>
  <c r="J16" i="36" s="1"/>
  <c r="H22" i="36"/>
  <c r="J22" i="36" s="1"/>
  <c r="H28" i="36"/>
  <c r="J28" i="36" s="1"/>
  <c r="I13" i="35"/>
  <c r="Y8" i="35"/>
  <c r="L8" i="35" s="1"/>
  <c r="Y10" i="35"/>
  <c r="L10" i="35" s="1"/>
  <c r="I11" i="35"/>
  <c r="Y11" i="35"/>
  <c r="L11" i="35" s="1"/>
  <c r="Y7" i="35"/>
  <c r="L7" i="35" s="1"/>
  <c r="I7" i="35"/>
  <c r="Y12" i="35"/>
  <c r="L12" i="35" s="1"/>
  <c r="I8" i="35"/>
  <c r="Y9" i="35"/>
  <c r="L9" i="35" s="1"/>
  <c r="J12" i="35"/>
  <c r="I12" i="35" s="1"/>
  <c r="Y13" i="35"/>
  <c r="L13" i="35" s="1"/>
  <c r="H16" i="35"/>
  <c r="J16" i="35" s="1"/>
  <c r="I67" i="35"/>
  <c r="H10" i="35"/>
  <c r="J10" i="35" s="1"/>
  <c r="I18" i="35"/>
  <c r="J23" i="35"/>
  <c r="I23" i="35"/>
  <c r="Y24" i="35"/>
  <c r="L24" i="35" s="1"/>
  <c r="I25" i="35"/>
  <c r="I33" i="35"/>
  <c r="I38" i="35"/>
  <c r="AC43" i="35"/>
  <c r="I48" i="35"/>
  <c r="I50" i="35"/>
  <c r="AC55" i="35"/>
  <c r="I60" i="35"/>
  <c r="J65" i="35"/>
  <c r="I65" i="35"/>
  <c r="Y15" i="35"/>
  <c r="L15" i="35" s="1"/>
  <c r="J20" i="35"/>
  <c r="I20" i="35"/>
  <c r="Y21" i="35"/>
  <c r="L21" i="35" s="1"/>
  <c r="Y26" i="35"/>
  <c r="L26" i="35" s="1"/>
  <c r="I28" i="35"/>
  <c r="H28" i="35"/>
  <c r="J28" i="35" s="1"/>
  <c r="AC30" i="35"/>
  <c r="I35" i="35"/>
  <c r="Y51" i="35"/>
  <c r="L51" i="35" s="1"/>
  <c r="Y63" i="35"/>
  <c r="L63" i="35" s="1"/>
  <c r="J15" i="35"/>
  <c r="I15" i="35" s="1"/>
  <c r="Y20" i="35"/>
  <c r="L20" i="35" s="1"/>
  <c r="H22" i="35"/>
  <c r="J22" i="35" s="1"/>
  <c r="I37" i="35"/>
  <c r="Y38" i="35"/>
  <c r="L38" i="35" s="1"/>
  <c r="H40" i="35"/>
  <c r="J40" i="35" s="1"/>
  <c r="H52" i="35"/>
  <c r="J52" i="35" s="1"/>
  <c r="Y54" i="35"/>
  <c r="L54" i="35" s="1"/>
  <c r="Y62" i="35"/>
  <c r="L62" i="35" s="1"/>
  <c r="H64" i="35"/>
  <c r="J64" i="35" s="1"/>
  <c r="Y66" i="35"/>
  <c r="L66" i="35" s="1"/>
  <c r="I55" i="35"/>
  <c r="H58" i="35"/>
  <c r="J58" i="35" s="1"/>
  <c r="H7" i="35"/>
  <c r="J7" i="35" s="1"/>
  <c r="H13" i="35"/>
  <c r="J13" i="35" s="1"/>
  <c r="AC13" i="35"/>
  <c r="AC19" i="35"/>
  <c r="AC24" i="35"/>
  <c r="Y27" i="35"/>
  <c r="L27" i="35" s="1"/>
  <c r="J32" i="35"/>
  <c r="I32" i="35"/>
  <c r="Y33" i="35"/>
  <c r="L33" i="35" s="1"/>
  <c r="AC37" i="35"/>
  <c r="I42" i="35"/>
  <c r="I44" i="35"/>
  <c r="J47" i="35"/>
  <c r="I47" i="35"/>
  <c r="AC49" i="35"/>
  <c r="I54" i="35"/>
  <c r="J61" i="35"/>
  <c r="I61" i="35" s="1"/>
  <c r="AC61" i="35"/>
  <c r="I66" i="35"/>
  <c r="I68" i="35"/>
  <c r="H46" i="35"/>
  <c r="J46" i="35" s="1"/>
  <c r="J27" i="35"/>
  <c r="I27" i="35"/>
  <c r="I29" i="35"/>
  <c r="Y29" i="35"/>
  <c r="L29" i="35" s="1"/>
  <c r="Y30" i="35"/>
  <c r="L30" i="35" s="1"/>
  <c r="Y32" i="35"/>
  <c r="L32" i="35" s="1"/>
  <c r="I34" i="35"/>
  <c r="H34" i="35"/>
  <c r="J34" i="35" s="1"/>
  <c r="Y35" i="35"/>
  <c r="L35" i="35" s="1"/>
  <c r="Y39" i="35"/>
  <c r="L39" i="35" s="1"/>
  <c r="Y45" i="35"/>
  <c r="L45" i="35" s="1"/>
  <c r="I51" i="35"/>
  <c r="Y57" i="35"/>
  <c r="L57" i="35" s="1"/>
  <c r="I63" i="35"/>
  <c r="Y69" i="35"/>
  <c r="L69" i="35" s="1"/>
  <c r="H21" i="35"/>
  <c r="J21" i="35" s="1"/>
  <c r="H33" i="35"/>
  <c r="J33" i="35" s="1"/>
  <c r="H39" i="35"/>
  <c r="J39" i="35" s="1"/>
  <c r="H45" i="35"/>
  <c r="J45" i="35" s="1"/>
  <c r="H51" i="35"/>
  <c r="J51" i="35" s="1"/>
  <c r="H57" i="35"/>
  <c r="J57" i="35" s="1"/>
  <c r="H63" i="35"/>
  <c r="J63" i="35" s="1"/>
  <c r="H69" i="35"/>
  <c r="J69" i="35" s="1"/>
  <c r="H26" i="35"/>
  <c r="J26" i="35" s="1"/>
  <c r="H44" i="35"/>
  <c r="J44" i="35" s="1"/>
  <c r="H56" i="35"/>
  <c r="J56" i="35" s="1"/>
  <c r="H62" i="35"/>
  <c r="J62" i="35" s="1"/>
  <c r="H68" i="35"/>
  <c r="J68" i="35" s="1"/>
  <c r="H19" i="35"/>
  <c r="J19" i="35" s="1"/>
  <c r="H31" i="35"/>
  <c r="J31" i="35" s="1"/>
  <c r="H37" i="35"/>
  <c r="J37" i="35" s="1"/>
  <c r="H43" i="35"/>
  <c r="J43" i="35" s="1"/>
  <c r="H49" i="35"/>
  <c r="J49" i="35" s="1"/>
  <c r="H67" i="35"/>
  <c r="J67" i="35" s="1"/>
  <c r="Y7" i="34"/>
  <c r="L7" i="34" s="1"/>
  <c r="I9" i="34"/>
  <c r="Y12" i="34"/>
  <c r="L12" i="34" s="1"/>
  <c r="I7" i="34"/>
  <c r="Y11" i="34"/>
  <c r="L11" i="34" s="1"/>
  <c r="J12" i="34"/>
  <c r="I12" i="34" s="1"/>
  <c r="J14" i="34"/>
  <c r="I14" i="34" s="1"/>
  <c r="J8" i="34"/>
  <c r="I8" i="34" s="1"/>
  <c r="Y10" i="34"/>
  <c r="L10" i="34" s="1"/>
  <c r="H9" i="34"/>
  <c r="J9" i="34" s="1"/>
  <c r="I10" i="34"/>
  <c r="J11" i="34"/>
  <c r="I11" i="34" s="1"/>
  <c r="H15" i="34"/>
  <c r="J15" i="34" s="1"/>
  <c r="H7" i="34"/>
  <c r="J7" i="34" s="1"/>
  <c r="H13" i="34"/>
  <c r="J13" i="34" s="1"/>
  <c r="I7" i="39"/>
  <c r="I12" i="39"/>
  <c r="Y7" i="39"/>
  <c r="L7" i="39" s="1"/>
  <c r="Y8" i="39"/>
  <c r="L8" i="39" s="1"/>
  <c r="Y12" i="39"/>
  <c r="L12" i="39" s="1"/>
  <c r="Y16" i="39"/>
  <c r="L16" i="39" s="1"/>
  <c r="Y19" i="39"/>
  <c r="L19" i="39" s="1"/>
  <c r="Y20" i="39"/>
  <c r="L20" i="39" s="1"/>
  <c r="J15" i="39"/>
  <c r="I15" i="39" s="1"/>
  <c r="I8" i="39"/>
  <c r="I11" i="39"/>
  <c r="I16" i="39"/>
  <c r="I20" i="39"/>
  <c r="I22" i="39"/>
  <c r="Y13" i="39"/>
  <c r="L13" i="39" s="1"/>
  <c r="I18" i="39"/>
  <c r="Y21" i="39"/>
  <c r="L21" i="39" s="1"/>
  <c r="J9" i="39"/>
  <c r="I9" i="39" s="1"/>
  <c r="J21" i="39"/>
  <c r="I21" i="39" s="1"/>
  <c r="H7" i="39"/>
  <c r="J7" i="39" s="1"/>
  <c r="J8" i="39"/>
  <c r="H12" i="39"/>
  <c r="J12" i="39" s="1"/>
  <c r="I13" i="39"/>
  <c r="J14" i="39"/>
  <c r="I14" i="39" s="1"/>
  <c r="H18" i="39"/>
  <c r="J18" i="39" s="1"/>
  <c r="I19" i="39"/>
  <c r="J20" i="39"/>
  <c r="H11" i="39"/>
  <c r="J11" i="39" s="1"/>
  <c r="H17" i="39"/>
  <c r="J17" i="39" s="1"/>
  <c r="H23" i="39"/>
  <c r="J23" i="39" s="1"/>
  <c r="H10" i="39"/>
  <c r="J10" i="39" s="1"/>
  <c r="H16" i="39"/>
  <c r="J16" i="39" s="1"/>
  <c r="H22" i="39"/>
  <c r="J22" i="39" s="1"/>
  <c r="H18" i="43"/>
  <c r="J18" i="43" s="1"/>
  <c r="I27" i="43"/>
  <c r="I8" i="43"/>
  <c r="J40" i="43"/>
  <c r="I40" i="43"/>
  <c r="J10" i="43"/>
  <c r="I10" i="43" s="1"/>
  <c r="Y11" i="43"/>
  <c r="L11" i="43" s="1"/>
  <c r="J22" i="43"/>
  <c r="I22" i="43"/>
  <c r="Y23" i="43"/>
  <c r="L23" i="43" s="1"/>
  <c r="I32" i="43"/>
  <c r="I37" i="43"/>
  <c r="J37" i="43"/>
  <c r="Y40" i="43"/>
  <c r="L40" i="43" s="1"/>
  <c r="H42" i="43"/>
  <c r="J42" i="43" s="1"/>
  <c r="Y44" i="43"/>
  <c r="L44" i="43" s="1"/>
  <c r="J46" i="43"/>
  <c r="I46" i="43" s="1"/>
  <c r="Y29" i="43"/>
  <c r="L29" i="43" s="1"/>
  <c r="I35" i="43"/>
  <c r="I43" i="43"/>
  <c r="J43" i="43"/>
  <c r="Y28" i="43"/>
  <c r="L28" i="43" s="1"/>
  <c r="Y7" i="43"/>
  <c r="L7" i="43" s="1"/>
  <c r="Y10" i="43"/>
  <c r="L10" i="43" s="1"/>
  <c r="H12" i="43"/>
  <c r="J12" i="43" s="1"/>
  <c r="Y14" i="43"/>
  <c r="L14" i="43" s="1"/>
  <c r="Y19" i="43"/>
  <c r="L19" i="43" s="1"/>
  <c r="I21" i="43"/>
  <c r="Y22" i="43"/>
  <c r="L22" i="43" s="1"/>
  <c r="H24" i="43"/>
  <c r="J24" i="43" s="1"/>
  <c r="Y26" i="43"/>
  <c r="L26" i="43" s="1"/>
  <c r="J34" i="43"/>
  <c r="I34" i="43"/>
  <c r="Y35" i="43"/>
  <c r="L35" i="43" s="1"/>
  <c r="Y46" i="43"/>
  <c r="L46" i="43" s="1"/>
  <c r="I25" i="43"/>
  <c r="J25" i="43"/>
  <c r="Y32" i="43"/>
  <c r="L32" i="43" s="1"/>
  <c r="Y37" i="43"/>
  <c r="L37" i="43" s="1"/>
  <c r="I39" i="43"/>
  <c r="Y41" i="43"/>
  <c r="L41" i="43" s="1"/>
  <c r="I7" i="43"/>
  <c r="J7" i="43"/>
  <c r="I14" i="43"/>
  <c r="I19" i="43"/>
  <c r="J19" i="43"/>
  <c r="I26" i="43"/>
  <c r="H36" i="43"/>
  <c r="J36" i="43" s="1"/>
  <c r="I36" i="43"/>
  <c r="Y38" i="43"/>
  <c r="L38" i="43" s="1"/>
  <c r="Y45" i="43"/>
  <c r="L45" i="43" s="1"/>
  <c r="I47" i="43"/>
  <c r="J28" i="43"/>
  <c r="I28" i="43"/>
  <c r="I13" i="43"/>
  <c r="J13" i="43"/>
  <c r="I20" i="43"/>
  <c r="H30" i="43"/>
  <c r="J30" i="43" s="1"/>
  <c r="I11" i="43"/>
  <c r="J16" i="43"/>
  <c r="I16" i="43" s="1"/>
  <c r="Y17" i="43"/>
  <c r="L17" i="43" s="1"/>
  <c r="J31" i="43"/>
  <c r="I31" i="43" s="1"/>
  <c r="I38" i="43"/>
  <c r="Y43" i="43"/>
  <c r="L43" i="43" s="1"/>
  <c r="H11" i="43"/>
  <c r="J11" i="43" s="1"/>
  <c r="H17" i="43"/>
  <c r="J17" i="43" s="1"/>
  <c r="H23" i="43"/>
  <c r="J23" i="43" s="1"/>
  <c r="H29" i="43"/>
  <c r="J29" i="43" s="1"/>
  <c r="H35" i="43"/>
  <c r="J35" i="43" s="1"/>
  <c r="H41" i="43"/>
  <c r="J41" i="43" s="1"/>
  <c r="H47" i="43"/>
  <c r="J47" i="43" s="1"/>
  <c r="H9" i="43"/>
  <c r="J9" i="43" s="1"/>
  <c r="H15" i="43"/>
  <c r="J15" i="43" s="1"/>
  <c r="H21" i="43"/>
  <c r="J21" i="43" s="1"/>
  <c r="H27" i="43"/>
  <c r="J27" i="43" s="1"/>
  <c r="H33" i="43"/>
  <c r="J33" i="43" s="1"/>
  <c r="H39" i="43"/>
  <c r="J39" i="43" s="1"/>
  <c r="H45" i="43"/>
  <c r="J45" i="43" s="1"/>
  <c r="Y11" i="38"/>
  <c r="L11" i="38" s="1"/>
  <c r="Y7" i="38"/>
  <c r="L7" i="38" s="1"/>
  <c r="Y8" i="38"/>
  <c r="L8" i="38" s="1"/>
  <c r="Y36" i="38"/>
  <c r="L36" i="38" s="1"/>
  <c r="Y12" i="38"/>
  <c r="L12" i="38" s="1"/>
  <c r="Y22" i="38"/>
  <c r="L22" i="38" s="1"/>
  <c r="Y28" i="38"/>
  <c r="L28" i="38" s="1"/>
  <c r="V90" i="38"/>
  <c r="Y90" i="38" s="1"/>
  <c r="L90" i="38" s="1"/>
  <c r="H18" i="38"/>
  <c r="J18" i="38" s="1"/>
  <c r="I25" i="38"/>
  <c r="I26" i="38"/>
  <c r="H10" i="38"/>
  <c r="J17" i="38"/>
  <c r="I17" i="38" s="1"/>
  <c r="Y20" i="38"/>
  <c r="L20" i="38" s="1"/>
  <c r="Y23" i="38"/>
  <c r="L23" i="38" s="1"/>
  <c r="I24" i="38"/>
  <c r="H24" i="38"/>
  <c r="J24" i="38" s="1"/>
  <c r="H25" i="38"/>
  <c r="J25" i="38" s="1"/>
  <c r="AC32" i="38"/>
  <c r="AC33" i="38"/>
  <c r="J41" i="38"/>
  <c r="I41" i="38" s="1"/>
  <c r="H46" i="38"/>
  <c r="Y66" i="38"/>
  <c r="L66" i="38" s="1"/>
  <c r="Y70" i="38"/>
  <c r="L70" i="38" s="1"/>
  <c r="J80" i="38"/>
  <c r="I80" i="38"/>
  <c r="Y102" i="38"/>
  <c r="L102" i="38" s="1"/>
  <c r="Y41" i="38"/>
  <c r="L41" i="38" s="1"/>
  <c r="I43" i="38"/>
  <c r="X8" i="38"/>
  <c r="I16" i="38"/>
  <c r="J23" i="38"/>
  <c r="I23" i="38" s="1"/>
  <c r="Y29" i="38"/>
  <c r="L29" i="38" s="1"/>
  <c r="H30" i="38"/>
  <c r="J30" i="38" s="1"/>
  <c r="I31" i="38"/>
  <c r="I78" i="38"/>
  <c r="H78" i="38"/>
  <c r="J78" i="38" s="1"/>
  <c r="J35" i="38"/>
  <c r="I35" i="38" s="1"/>
  <c r="H19" i="38"/>
  <c r="J19" i="38" s="1"/>
  <c r="I7" i="38"/>
  <c r="I8" i="38"/>
  <c r="I9" i="38"/>
  <c r="AC15" i="38"/>
  <c r="I22" i="38"/>
  <c r="J28" i="38"/>
  <c r="I28" i="38" s="1"/>
  <c r="J29" i="38"/>
  <c r="I29" i="38" s="1"/>
  <c r="H31" i="38"/>
  <c r="J31" i="38" s="1"/>
  <c r="AC38" i="38"/>
  <c r="AC39" i="38"/>
  <c r="Y50" i="38"/>
  <c r="L50" i="38" s="1"/>
  <c r="J52" i="38"/>
  <c r="I52" i="38" s="1"/>
  <c r="Y17" i="38"/>
  <c r="L17" i="38" s="1"/>
  <c r="I40" i="38"/>
  <c r="H42" i="38"/>
  <c r="J42" i="38" s="1"/>
  <c r="Y46" i="38"/>
  <c r="L46" i="38" s="1"/>
  <c r="J47" i="38"/>
  <c r="I47" i="38"/>
  <c r="AC8" i="38"/>
  <c r="AC9" i="38"/>
  <c r="I11" i="38"/>
  <c r="I12" i="38"/>
  <c r="H12" i="38"/>
  <c r="J12" i="38" s="1"/>
  <c r="I13" i="38"/>
  <c r="I14" i="38"/>
  <c r="AC20" i="38"/>
  <c r="AC21" i="38"/>
  <c r="Y32" i="38"/>
  <c r="L32" i="38" s="1"/>
  <c r="H34" i="38"/>
  <c r="Y35" i="38"/>
  <c r="L35" i="38" s="1"/>
  <c r="H36" i="38"/>
  <c r="J36" i="38" s="1"/>
  <c r="I37" i="38"/>
  <c r="AC45" i="38"/>
  <c r="H48" i="38"/>
  <c r="J48" i="38" s="1"/>
  <c r="Y52" i="38"/>
  <c r="L52" i="38" s="1"/>
  <c r="Y81" i="38"/>
  <c r="L81" i="38" s="1"/>
  <c r="AC53" i="38"/>
  <c r="I61" i="38"/>
  <c r="Y61" i="38"/>
  <c r="L61" i="38" s="1"/>
  <c r="Y62" i="38"/>
  <c r="L62" i="38" s="1"/>
  <c r="Y64" i="38"/>
  <c r="L64" i="38" s="1"/>
  <c r="AC69" i="38"/>
  <c r="H72" i="38"/>
  <c r="J72" i="38" s="1"/>
  <c r="Y83" i="38"/>
  <c r="L83" i="38" s="1"/>
  <c r="I91" i="38"/>
  <c r="Y91" i="38"/>
  <c r="L91" i="38" s="1"/>
  <c r="Y92" i="38"/>
  <c r="L92" i="38" s="1"/>
  <c r="I93" i="38"/>
  <c r="Y100" i="38"/>
  <c r="L100" i="38" s="1"/>
  <c r="Y55" i="38"/>
  <c r="L55" i="38" s="1"/>
  <c r="Y56" i="38"/>
  <c r="L56" i="38" s="1"/>
  <c r="I66" i="38"/>
  <c r="H66" i="38"/>
  <c r="J66" i="38" s="1"/>
  <c r="Y77" i="38"/>
  <c r="L77" i="38" s="1"/>
  <c r="Y85" i="38"/>
  <c r="L85" i="38" s="1"/>
  <c r="Y86" i="38"/>
  <c r="L86" i="38" s="1"/>
  <c r="I87" i="38"/>
  <c r="Y94" i="38"/>
  <c r="L94" i="38" s="1"/>
  <c r="I102" i="38"/>
  <c r="H102" i="38"/>
  <c r="J102" i="38" s="1"/>
  <c r="Y107" i="38"/>
  <c r="L107" i="38" s="1"/>
  <c r="Y58" i="38"/>
  <c r="L58" i="38" s="1"/>
  <c r="I68" i="38"/>
  <c r="Y71" i="38"/>
  <c r="L71" i="38" s="1"/>
  <c r="Y79" i="38"/>
  <c r="L79" i="38" s="1"/>
  <c r="Y80" i="38"/>
  <c r="L80" i="38" s="1"/>
  <c r="I81" i="38"/>
  <c r="Y88" i="38"/>
  <c r="L88" i="38" s="1"/>
  <c r="AC93" i="38"/>
  <c r="I96" i="38"/>
  <c r="H96" i="38"/>
  <c r="J96" i="38" s="1"/>
  <c r="I104" i="38"/>
  <c r="I106" i="38"/>
  <c r="AC51" i="38"/>
  <c r="AC57" i="38"/>
  <c r="I60" i="38"/>
  <c r="H60" i="38"/>
  <c r="J60" i="38" s="1"/>
  <c r="Y65" i="38"/>
  <c r="L65" i="38" s="1"/>
  <c r="I70" i="38"/>
  <c r="I73" i="38"/>
  <c r="Y73" i="38"/>
  <c r="L73" i="38" s="1"/>
  <c r="Y74" i="38"/>
  <c r="L74" i="38" s="1"/>
  <c r="I75" i="38"/>
  <c r="Y82" i="38"/>
  <c r="L82" i="38" s="1"/>
  <c r="AC87" i="38"/>
  <c r="I90" i="38"/>
  <c r="H90" i="38"/>
  <c r="J90" i="38" s="1"/>
  <c r="Y101" i="38"/>
  <c r="L101" i="38" s="1"/>
  <c r="I67" i="38"/>
  <c r="I84" i="38"/>
  <c r="H84" i="38"/>
  <c r="J84" i="38" s="1"/>
  <c r="I103" i="38"/>
  <c r="H58" i="38"/>
  <c r="J58" i="38" s="1"/>
  <c r="I59" i="38"/>
  <c r="H64" i="38"/>
  <c r="J64" i="38" s="1"/>
  <c r="I65" i="38"/>
  <c r="H70" i="38"/>
  <c r="J70" i="38" s="1"/>
  <c r="I71" i="38"/>
  <c r="H76" i="38"/>
  <c r="J76" i="38" s="1"/>
  <c r="I77" i="38"/>
  <c r="H82" i="38"/>
  <c r="J82" i="38" s="1"/>
  <c r="I83" i="38"/>
  <c r="H88" i="38"/>
  <c r="J88" i="38" s="1"/>
  <c r="I89" i="38"/>
  <c r="H94" i="38"/>
  <c r="J94" i="38" s="1"/>
  <c r="I95" i="38"/>
  <c r="H100" i="38"/>
  <c r="J100" i="38" s="1"/>
  <c r="I101" i="38"/>
  <c r="H106" i="38"/>
  <c r="J106" i="38" s="1"/>
  <c r="I107" i="38"/>
  <c r="H63" i="38"/>
  <c r="J63" i="38" s="1"/>
  <c r="H105" i="38"/>
  <c r="J105" i="38" s="1"/>
  <c r="J18" i="37"/>
  <c r="I18" i="37" s="1"/>
  <c r="J12" i="37"/>
  <c r="I12" i="37" s="1"/>
  <c r="Y14" i="37"/>
  <c r="L14" i="37" s="1"/>
  <c r="Y16" i="37"/>
  <c r="L16" i="37" s="1"/>
  <c r="I17" i="37"/>
  <c r="Y24" i="37"/>
  <c r="L24" i="37" s="1"/>
  <c r="I14" i="37"/>
  <c r="Y13" i="37"/>
  <c r="L13" i="37" s="1"/>
  <c r="Y15" i="37"/>
  <c r="L15" i="37" s="1"/>
  <c r="Y21" i="37"/>
  <c r="L21" i="37" s="1"/>
  <c r="I24" i="37"/>
  <c r="J24" i="37"/>
  <c r="I16" i="37"/>
  <c r="Y12" i="37"/>
  <c r="L12" i="37" s="1"/>
  <c r="I19" i="37"/>
  <c r="I13" i="37"/>
  <c r="Y25" i="37"/>
  <c r="L25" i="37" s="1"/>
  <c r="Y8" i="37"/>
  <c r="L8" i="37" s="1"/>
  <c r="Y10" i="37"/>
  <c r="L10" i="37" s="1"/>
  <c r="I11" i="37"/>
  <c r="Y11" i="37"/>
  <c r="L11" i="37" s="1"/>
  <c r="Y17" i="37"/>
  <c r="L17" i="37" s="1"/>
  <c r="I25" i="37"/>
  <c r="H10" i="37"/>
  <c r="J10" i="37" s="1"/>
  <c r="H16" i="37"/>
  <c r="J16" i="37" s="1"/>
  <c r="H22" i="37"/>
  <c r="J22" i="37" s="1"/>
  <c r="I23" i="37"/>
  <c r="H21" i="37"/>
  <c r="J21" i="37" s="1"/>
  <c r="H27" i="37"/>
  <c r="J27" i="37" s="1"/>
  <c r="H8" i="37"/>
  <c r="J8" i="37" s="1"/>
  <c r="I9" i="37"/>
  <c r="H14" i="37"/>
  <c r="J14" i="37" s="1"/>
  <c r="I15" i="37"/>
  <c r="H20" i="37"/>
  <c r="J20" i="37" s="1"/>
  <c r="H26" i="37"/>
  <c r="J26" i="37" s="1"/>
  <c r="H7" i="37"/>
  <c r="J7" i="37" s="1"/>
  <c r="H13" i="37"/>
  <c r="J13" i="37" s="1"/>
  <c r="H19" i="37"/>
  <c r="J19" i="37" s="1"/>
  <c r="H25" i="37"/>
  <c r="J25" i="37" s="1"/>
  <c r="R26" i="31"/>
  <c r="R10" i="31"/>
  <c r="R13" i="31"/>
  <c r="R18" i="31"/>
  <c r="O25" i="31"/>
  <c r="R25" i="31" s="1"/>
  <c r="P41" i="31"/>
  <c r="R7" i="31"/>
  <c r="R11" i="31"/>
  <c r="R27" i="31"/>
  <c r="R35" i="31"/>
  <c r="R12" i="31"/>
  <c r="R41" i="31"/>
  <c r="R9" i="31"/>
  <c r="R16" i="31"/>
  <c r="R20" i="31"/>
  <c r="O24" i="31"/>
  <c r="R24" i="31" s="1"/>
  <c r="R38" i="31"/>
  <c r="R21" i="31"/>
  <c r="R28" i="31"/>
  <c r="J14" i="31"/>
  <c r="F19" i="31"/>
  <c r="O19" i="31" s="1"/>
  <c r="R19" i="31" s="1"/>
  <c r="F40" i="31"/>
  <c r="O40" i="31" s="1"/>
  <c r="R40" i="31" s="1"/>
  <c r="G37" i="31"/>
  <c r="P37" i="31" s="1"/>
  <c r="G14" i="31"/>
  <c r="P14" i="31" s="1"/>
  <c r="R14" i="31" s="1"/>
  <c r="I37" i="31"/>
  <c r="O37" i="31" s="1"/>
  <c r="O9" i="30"/>
  <c r="R9" i="30" s="1"/>
  <c r="O15" i="30"/>
  <c r="R15" i="30" s="1"/>
  <c r="R17" i="30"/>
  <c r="R24" i="30"/>
  <c r="R25" i="30"/>
  <c r="R29" i="30"/>
  <c r="R30" i="30"/>
  <c r="R14" i="30"/>
  <c r="R26" i="30"/>
  <c r="R16" i="30"/>
  <c r="R19" i="30"/>
  <c r="O28" i="30"/>
  <c r="R28" i="30" s="1"/>
  <c r="R31" i="30"/>
  <c r="R11" i="30"/>
  <c r="R12" i="30"/>
  <c r="O18" i="30"/>
  <c r="R18" i="30" s="1"/>
  <c r="R20" i="30"/>
  <c r="R21" i="30"/>
  <c r="G10" i="30"/>
  <c r="P10" i="30" s="1"/>
  <c r="R10" i="30" s="1"/>
  <c r="G13" i="30"/>
  <c r="P13" i="30" s="1"/>
  <c r="R13" i="30" s="1"/>
  <c r="F32" i="30"/>
  <c r="O32" i="30" s="1"/>
  <c r="R32" i="30" s="1"/>
  <c r="P12" i="29"/>
  <c r="R12" i="29" s="1"/>
  <c r="R17" i="29"/>
  <c r="R30" i="29"/>
  <c r="R21" i="29"/>
  <c r="R28" i="29"/>
  <c r="R31" i="29"/>
  <c r="R9" i="29"/>
  <c r="R13" i="29"/>
  <c r="R10" i="29"/>
  <c r="R14" i="29"/>
  <c r="R19" i="29"/>
  <c r="R22" i="29"/>
  <c r="O24" i="29"/>
  <c r="R24" i="29" s="1"/>
  <c r="R25" i="29"/>
  <c r="R29" i="29"/>
  <c r="R11" i="29"/>
  <c r="R20" i="29"/>
  <c r="R26" i="29"/>
  <c r="F15" i="29"/>
  <c r="O15" i="29" s="1"/>
  <c r="F18" i="29"/>
  <c r="O18" i="29" s="1"/>
  <c r="R18" i="29" s="1"/>
  <c r="F27" i="29"/>
  <c r="O27" i="29" s="1"/>
  <c r="R27" i="29" s="1"/>
  <c r="G15" i="29"/>
  <c r="P15" i="29" s="1"/>
  <c r="O22" i="33"/>
  <c r="R22" i="33" s="1"/>
  <c r="R9" i="33"/>
  <c r="R11" i="33"/>
  <c r="O19" i="33"/>
  <c r="R19" i="33" s="1"/>
  <c r="P22" i="33"/>
  <c r="R28" i="33"/>
  <c r="R14" i="33"/>
  <c r="P20" i="33"/>
  <c r="R29" i="33"/>
  <c r="R20" i="33"/>
  <c r="R23" i="33"/>
  <c r="R26" i="33"/>
  <c r="R30" i="33"/>
  <c r="R27" i="33"/>
  <c r="R12" i="33"/>
  <c r="R13" i="33"/>
  <c r="R17" i="33"/>
  <c r="R21" i="33"/>
  <c r="R24" i="33"/>
  <c r="F16" i="33"/>
  <c r="O16" i="33" s="1"/>
  <c r="R16" i="33" s="1"/>
  <c r="L22" i="33"/>
  <c r="F25" i="33"/>
  <c r="O25" i="33" s="1"/>
  <c r="R25" i="33" s="1"/>
  <c r="R11" i="27"/>
  <c r="R34" i="27"/>
  <c r="R35" i="27"/>
  <c r="O37" i="27"/>
  <c r="R37" i="27" s="1"/>
  <c r="R47" i="27"/>
  <c r="R55" i="27"/>
  <c r="R56" i="27"/>
  <c r="R64" i="27"/>
  <c r="R65" i="27"/>
  <c r="O7" i="27"/>
  <c r="R7" i="27" s="1"/>
  <c r="R8" i="27"/>
  <c r="R12" i="27"/>
  <c r="R14" i="27"/>
  <c r="R25" i="27"/>
  <c r="R26" i="27"/>
  <c r="Q29" i="27"/>
  <c r="O46" i="27"/>
  <c r="O48" i="27"/>
  <c r="R48" i="27" s="1"/>
  <c r="R52" i="27"/>
  <c r="P55" i="27"/>
  <c r="O66" i="27"/>
  <c r="R66" i="27" s="1"/>
  <c r="R20" i="27"/>
  <c r="R19" i="27"/>
  <c r="O28" i="27"/>
  <c r="R9" i="27"/>
  <c r="R16" i="27"/>
  <c r="R23" i="27"/>
  <c r="R27" i="27"/>
  <c r="O30" i="27"/>
  <c r="R30" i="27" s="1"/>
  <c r="R36" i="27"/>
  <c r="R43" i="27"/>
  <c r="R53" i="27"/>
  <c r="R61" i="27"/>
  <c r="R62" i="27"/>
  <c r="R69" i="27"/>
  <c r="R38" i="27"/>
  <c r="R18" i="27"/>
  <c r="R24" i="27"/>
  <c r="R33" i="27"/>
  <c r="R58" i="27"/>
  <c r="R63" i="27"/>
  <c r="R13" i="27"/>
  <c r="O22" i="27"/>
  <c r="P31" i="27"/>
  <c r="R32" i="27"/>
  <c r="O40" i="27"/>
  <c r="R42" i="27"/>
  <c r="O45" i="27"/>
  <c r="R45" i="27" s="1"/>
  <c r="O49" i="27"/>
  <c r="R49" i="27" s="1"/>
  <c r="R50" i="27"/>
  <c r="F67" i="27"/>
  <c r="O67" i="27" s="1"/>
  <c r="R67" i="27" s="1"/>
  <c r="G22" i="27"/>
  <c r="P22" i="27" s="1"/>
  <c r="M28" i="27"/>
  <c r="P28" i="27" s="1"/>
  <c r="K29" i="27"/>
  <c r="I30" i="27"/>
  <c r="G34" i="27"/>
  <c r="P34" i="27" s="1"/>
  <c r="M40" i="27"/>
  <c r="P40" i="27" s="1"/>
  <c r="G46" i="27"/>
  <c r="P46" i="27" s="1"/>
  <c r="I54" i="27"/>
  <c r="O54" i="27" s="1"/>
  <c r="R54" i="27" s="1"/>
  <c r="G58" i="27"/>
  <c r="P58" i="27" s="1"/>
  <c r="G64" i="27"/>
  <c r="P64" i="27" s="1"/>
  <c r="G67" i="27"/>
  <c r="P67" i="27" s="1"/>
  <c r="N28" i="27"/>
  <c r="Q28" i="27" s="1"/>
  <c r="F29" i="27"/>
  <c r="O29" i="27" s="1"/>
  <c r="R29" i="27" s="1"/>
  <c r="F31" i="27"/>
  <c r="O31" i="27" s="1"/>
  <c r="R31" i="27" s="1"/>
  <c r="G20" i="27"/>
  <c r="P20" i="27" s="1"/>
  <c r="R15" i="26"/>
  <c r="R8" i="26"/>
  <c r="R9" i="26"/>
  <c r="R11" i="26"/>
  <c r="R12" i="26"/>
  <c r="F13" i="26"/>
  <c r="O13" i="26" s="1"/>
  <c r="R13" i="26" s="1"/>
  <c r="R10" i="25"/>
  <c r="R22" i="25"/>
  <c r="R18" i="25"/>
  <c r="R23" i="25"/>
  <c r="R7" i="25"/>
  <c r="R19" i="25"/>
  <c r="O8" i="25"/>
  <c r="R8" i="25" s="1"/>
  <c r="R12" i="25"/>
  <c r="R16" i="25"/>
  <c r="R20" i="25"/>
  <c r="F9" i="25"/>
  <c r="O9" i="25" s="1"/>
  <c r="R9" i="25" s="1"/>
  <c r="F15" i="25"/>
  <c r="O15" i="25" s="1"/>
  <c r="R15" i="25" s="1"/>
  <c r="F21" i="25"/>
  <c r="O21" i="25" s="1"/>
  <c r="R21" i="25" s="1"/>
  <c r="R15" i="24"/>
  <c r="R19" i="24"/>
  <c r="R22" i="24"/>
  <c r="R26" i="24"/>
  <c r="O27" i="24"/>
  <c r="R27" i="24" s="1"/>
  <c r="R36" i="24"/>
  <c r="R43" i="24"/>
  <c r="R12" i="24"/>
  <c r="R16" i="24"/>
  <c r="R20" i="24"/>
  <c r="R31" i="24"/>
  <c r="R32" i="24"/>
  <c r="R10" i="24"/>
  <c r="R47" i="24"/>
  <c r="R7" i="24"/>
  <c r="R21" i="24"/>
  <c r="R37" i="24"/>
  <c r="R40" i="24"/>
  <c r="R44" i="24"/>
  <c r="R8" i="24"/>
  <c r="R18" i="24"/>
  <c r="R24" i="24"/>
  <c r="R28" i="24"/>
  <c r="R34" i="24"/>
  <c r="R38" i="24"/>
  <c r="R39" i="24"/>
  <c r="F33" i="24"/>
  <c r="O33" i="24" s="1"/>
  <c r="R33" i="24" s="1"/>
  <c r="O9" i="23"/>
  <c r="R9" i="23" s="1"/>
  <c r="O10" i="23"/>
  <c r="R10" i="23" s="1"/>
  <c r="R23" i="23"/>
  <c r="R24" i="23"/>
  <c r="R11" i="23"/>
  <c r="R12" i="23"/>
  <c r="R19" i="23"/>
  <c r="R7" i="23"/>
  <c r="R14" i="23"/>
  <c r="R18" i="23"/>
  <c r="L10" i="23"/>
  <c r="F13" i="23"/>
  <c r="O13" i="23" s="1"/>
  <c r="R13" i="23" s="1"/>
  <c r="F22" i="23"/>
  <c r="O22" i="23" s="1"/>
  <c r="R22" i="23" s="1"/>
  <c r="F25" i="23"/>
  <c r="O25" i="23" s="1"/>
  <c r="R25" i="23" s="1"/>
  <c r="I9" i="23"/>
  <c r="J27" i="23"/>
  <c r="P27" i="23" s="1"/>
  <c r="R27" i="23" s="1"/>
  <c r="Q42" i="22"/>
  <c r="R36" i="22"/>
  <c r="R10" i="22"/>
  <c r="R7" i="22"/>
  <c r="R11" i="22"/>
  <c r="R15" i="22"/>
  <c r="R27" i="22"/>
  <c r="R105" i="22"/>
  <c r="R32" i="22"/>
  <c r="R53" i="22"/>
  <c r="R56" i="22"/>
  <c r="R59" i="22"/>
  <c r="R62" i="22"/>
  <c r="R65" i="22"/>
  <c r="R68" i="22"/>
  <c r="R71" i="22"/>
  <c r="P77" i="22"/>
  <c r="P80" i="22"/>
  <c r="I87" i="22"/>
  <c r="O87" i="22" s="1"/>
  <c r="R87" i="22" s="1"/>
  <c r="G87" i="22"/>
  <c r="P87" i="22" s="1"/>
  <c r="R93" i="22"/>
  <c r="I102" i="22"/>
  <c r="G102" i="22"/>
  <c r="P102" i="22" s="1"/>
  <c r="F102" i="22"/>
  <c r="O102" i="22" s="1"/>
  <c r="R102" i="22" s="1"/>
  <c r="R41" i="22"/>
  <c r="P56" i="22"/>
  <c r="O66" i="22"/>
  <c r="R66" i="22" s="1"/>
  <c r="R78" i="22"/>
  <c r="P82" i="22"/>
  <c r="R82" i="22" s="1"/>
  <c r="R95" i="22"/>
  <c r="R96" i="22"/>
  <c r="O101" i="22"/>
  <c r="R101" i="22" s="1"/>
  <c r="R16" i="22"/>
  <c r="R17" i="22"/>
  <c r="R26" i="22"/>
  <c r="R35" i="22"/>
  <c r="P60" i="22"/>
  <c r="R60" i="22" s="1"/>
  <c r="J75" i="22"/>
  <c r="G75" i="22"/>
  <c r="P75" i="22" s="1"/>
  <c r="R75" i="22" s="1"/>
  <c r="O77" i="22"/>
  <c r="R77" i="22" s="1"/>
  <c r="O80" i="22"/>
  <c r="R23" i="22"/>
  <c r="R44" i="22"/>
  <c r="R45" i="22"/>
  <c r="H54" i="22"/>
  <c r="Q54" i="22" s="1"/>
  <c r="G54" i="22"/>
  <c r="P54" i="22" s="1"/>
  <c r="R54" i="22" s="1"/>
  <c r="R63" i="22"/>
  <c r="G69" i="22"/>
  <c r="P69" i="22" s="1"/>
  <c r="F69" i="22"/>
  <c r="O69" i="22" s="1"/>
  <c r="R69" i="22" s="1"/>
  <c r="G72" i="22"/>
  <c r="P72" i="22" s="1"/>
  <c r="F72" i="22"/>
  <c r="O72" i="22" s="1"/>
  <c r="R72" i="22" s="1"/>
  <c r="R83" i="22"/>
  <c r="R86" i="22"/>
  <c r="O90" i="22"/>
  <c r="R90" i="22" s="1"/>
  <c r="N42" i="22"/>
  <c r="M42" i="22"/>
  <c r="P42" i="22" s="1"/>
  <c r="R42" i="22" s="1"/>
  <c r="R20" i="22"/>
  <c r="R29" i="22"/>
  <c r="R38" i="22"/>
  <c r="R47" i="22"/>
  <c r="O84" i="22"/>
  <c r="R84" i="22" s="1"/>
  <c r="O98" i="22"/>
  <c r="R98" i="22" s="1"/>
  <c r="O99" i="22"/>
  <c r="R99" i="22" s="1"/>
  <c r="I98" i="22"/>
  <c r="R6" i="29"/>
  <c r="Y6" i="42"/>
  <c r="L6" i="42" s="1"/>
  <c r="I6" i="42"/>
  <c r="Y6" i="41"/>
  <c r="L6" i="41" s="1"/>
  <c r="I6" i="41"/>
  <c r="Y6" i="40"/>
  <c r="L6" i="40" s="1"/>
  <c r="J6" i="40"/>
  <c r="I6" i="40" s="1"/>
  <c r="J6" i="36"/>
  <c r="I6" i="36" s="1"/>
  <c r="Y6" i="36"/>
  <c r="L6" i="36" s="1"/>
  <c r="Y6" i="35"/>
  <c r="L6" i="35" s="1"/>
  <c r="J6" i="35"/>
  <c r="I6" i="35" s="1"/>
  <c r="Y6" i="34"/>
  <c r="L6" i="34" s="1"/>
  <c r="I6" i="34"/>
  <c r="Y6" i="39"/>
  <c r="L6" i="39" s="1"/>
  <c r="J6" i="43"/>
  <c r="I6" i="43" s="1"/>
  <c r="Y6" i="37"/>
  <c r="L6" i="37" s="1"/>
  <c r="J6" i="37"/>
  <c r="I6" i="37" s="1"/>
  <c r="R6" i="31"/>
  <c r="R6" i="30"/>
  <c r="R6" i="33"/>
  <c r="R6" i="27"/>
  <c r="R6" i="26"/>
  <c r="R6" i="24"/>
  <c r="R6" i="23"/>
  <c r="I16" i="42" l="1"/>
  <c r="I10" i="42"/>
  <c r="I37" i="42"/>
  <c r="I34" i="42"/>
  <c r="I7" i="42"/>
  <c r="I13" i="42"/>
  <c r="I28" i="42"/>
  <c r="I25" i="42"/>
  <c r="I31" i="42"/>
  <c r="I41" i="42"/>
  <c r="I29" i="42"/>
  <c r="I11" i="42"/>
  <c r="I23" i="42"/>
  <c r="I10" i="41"/>
  <c r="I14" i="41"/>
  <c r="I28" i="41"/>
  <c r="I8" i="41"/>
  <c r="I21" i="41"/>
  <c r="I26" i="41"/>
  <c r="I32" i="41"/>
  <c r="I9" i="41"/>
  <c r="I27" i="41"/>
  <c r="I7" i="41"/>
  <c r="I16" i="41"/>
  <c r="I32" i="40"/>
  <c r="I14" i="40"/>
  <c r="I26" i="40"/>
  <c r="I25" i="40"/>
  <c r="I24" i="40"/>
  <c r="I21" i="40"/>
  <c r="I9" i="40"/>
  <c r="I18" i="40"/>
  <c r="I15" i="40"/>
  <c r="I19" i="40"/>
  <c r="I7" i="40"/>
  <c r="I31" i="40"/>
  <c r="I30" i="36"/>
  <c r="I19" i="36"/>
  <c r="I23" i="36"/>
  <c r="I10" i="36"/>
  <c r="I17" i="36"/>
  <c r="I22" i="36"/>
  <c r="I12" i="36"/>
  <c r="I16" i="36"/>
  <c r="I11" i="36"/>
  <c r="I7" i="36"/>
  <c r="I52" i="35"/>
  <c r="I69" i="35"/>
  <c r="I31" i="35"/>
  <c r="I21" i="35"/>
  <c r="I64" i="35"/>
  <c r="I49" i="35"/>
  <c r="I22" i="35"/>
  <c r="I43" i="35"/>
  <c r="I10" i="35"/>
  <c r="I57" i="35"/>
  <c r="I39" i="35"/>
  <c r="I46" i="35"/>
  <c r="I56" i="35"/>
  <c r="I58" i="35"/>
  <c r="I40" i="35"/>
  <c r="I19" i="35"/>
  <c r="I16" i="35"/>
  <c r="I26" i="35"/>
  <c r="I45" i="35"/>
  <c r="I62" i="35"/>
  <c r="I15" i="34"/>
  <c r="I13" i="34"/>
  <c r="I17" i="39"/>
  <c r="I10" i="39"/>
  <c r="I23" i="39"/>
  <c r="I9" i="43"/>
  <c r="I23" i="43"/>
  <c r="I30" i="43"/>
  <c r="I15" i="43"/>
  <c r="I29" i="43"/>
  <c r="I17" i="43"/>
  <c r="I45" i="43"/>
  <c r="I33" i="43"/>
  <c r="I24" i="43"/>
  <c r="I12" i="43"/>
  <c r="I18" i="43"/>
  <c r="I41" i="43"/>
  <c r="I42" i="43"/>
  <c r="I88" i="38"/>
  <c r="I63" i="38"/>
  <c r="I42" i="38"/>
  <c r="I105" i="38"/>
  <c r="I64" i="38"/>
  <c r="I82" i="38"/>
  <c r="I36" i="38"/>
  <c r="I30" i="38"/>
  <c r="I18" i="38"/>
  <c r="I76" i="38"/>
  <c r="I100" i="38"/>
  <c r="I72" i="38"/>
  <c r="I48" i="38"/>
  <c r="I34" i="38"/>
  <c r="J34" i="38"/>
  <c r="I94" i="38"/>
  <c r="J46" i="38"/>
  <c r="I46" i="38"/>
  <c r="J10" i="38"/>
  <c r="I10" i="38" s="1"/>
  <c r="I19" i="38"/>
  <c r="I58" i="38"/>
  <c r="I21" i="37"/>
  <c r="I27" i="37"/>
  <c r="I10" i="37"/>
  <c r="I22" i="37"/>
  <c r="I8" i="37"/>
  <c r="I20" i="37"/>
  <c r="I7" i="37"/>
  <c r="I26" i="37"/>
  <c r="R37" i="31"/>
  <c r="R15" i="29"/>
  <c r="R46" i="27"/>
  <c r="R22" i="27"/>
  <c r="R40" i="27"/>
  <c r="R28" i="27"/>
  <c r="R80" i="22"/>
  <c r="P31" i="19"/>
  <c r="N31" i="19"/>
  <c r="F61" i="38" l="1"/>
  <c r="E61" i="38"/>
  <c r="D61" i="38"/>
  <c r="C61" i="38"/>
  <c r="B61" i="38"/>
  <c r="A61" i="38"/>
  <c r="D61" i="22"/>
  <c r="C61" i="22"/>
  <c r="B61" i="22"/>
  <c r="A61" i="22"/>
  <c r="AK61" i="21"/>
  <c r="AJ61" i="21"/>
  <c r="AI61" i="21"/>
  <c r="AH61" i="21"/>
  <c r="AG61" i="21"/>
  <c r="AF61" i="21"/>
  <c r="AE61" i="21"/>
  <c r="AD61" i="21"/>
  <c r="AC61" i="21"/>
  <c r="AB61" i="21"/>
  <c r="AA61" i="21"/>
  <c r="Z61" i="21"/>
  <c r="Y61" i="21"/>
  <c r="X61" i="21"/>
  <c r="W61" i="21"/>
  <c r="V61" i="21"/>
  <c r="U61" i="21"/>
  <c r="T61" i="21"/>
  <c r="S61" i="21"/>
  <c r="R61" i="21"/>
  <c r="Q61" i="21"/>
  <c r="D9" i="41"/>
  <c r="C9" i="30"/>
  <c r="B9" i="30"/>
  <c r="A9" i="30"/>
  <c r="J15" i="66" l="1"/>
  <c r="G15" i="66"/>
  <c r="M14" i="66"/>
  <c r="J14" i="66"/>
  <c r="I14" i="66"/>
  <c r="G14" i="66"/>
  <c r="F14" i="66"/>
  <c r="D14" i="66"/>
  <c r="J13" i="66"/>
  <c r="G13" i="66"/>
  <c r="M12" i="66"/>
  <c r="J12" i="66"/>
  <c r="G12" i="66"/>
  <c r="D12" i="66"/>
  <c r="J11" i="66"/>
  <c r="M10" i="66"/>
  <c r="J10" i="66"/>
  <c r="I10" i="66"/>
  <c r="H10" i="66"/>
  <c r="G10" i="66"/>
  <c r="F10" i="66"/>
  <c r="E10" i="66"/>
  <c r="D10" i="66"/>
  <c r="M9" i="66"/>
  <c r="J9" i="66"/>
  <c r="G9" i="66"/>
  <c r="D9" i="66"/>
  <c r="M8" i="66"/>
  <c r="J8" i="66"/>
  <c r="I8" i="66"/>
  <c r="G8" i="66"/>
  <c r="F8" i="66"/>
  <c r="D8" i="66"/>
  <c r="C304" i="44" l="1"/>
  <c r="C305" i="44"/>
  <c r="C306" i="44"/>
  <c r="C307" i="44"/>
  <c r="C308" i="44"/>
  <c r="C309" i="44"/>
  <c r="C310" i="44"/>
  <c r="C311" i="44"/>
  <c r="C312" i="44"/>
  <c r="C313" i="44"/>
  <c r="C314" i="44"/>
  <c r="C315" i="44"/>
  <c r="C316" i="44"/>
  <c r="C317" i="44"/>
  <c r="C318" i="44"/>
  <c r="C319" i="44"/>
  <c r="C320" i="44"/>
  <c r="C321" i="44"/>
  <c r="C322" i="44"/>
  <c r="C323" i="44"/>
  <c r="C324" i="44"/>
  <c r="C325" i="44"/>
  <c r="C326" i="44"/>
  <c r="C327" i="44"/>
  <c r="C328" i="44"/>
  <c r="C329" i="44"/>
  <c r="C330" i="44"/>
  <c r="C331" i="44"/>
  <c r="C332" i="44"/>
  <c r="C333" i="44"/>
  <c r="I16" i="14" l="1"/>
  <c r="C10" i="66" s="1"/>
  <c r="H16" i="14"/>
  <c r="B10" i="66" s="1"/>
  <c r="E55" i="35"/>
  <c r="D55" i="35"/>
  <c r="C55" i="35"/>
  <c r="A55" i="27"/>
  <c r="B55" i="27"/>
  <c r="C55" i="27"/>
  <c r="D55" i="27"/>
  <c r="AK55" i="12" l="1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F46" i="38" l="1"/>
  <c r="E46" i="38"/>
  <c r="D46" i="38"/>
  <c r="C46" i="38"/>
  <c r="B46" i="38"/>
  <c r="A46" i="38"/>
  <c r="D46" i="22"/>
  <c r="C46" i="22"/>
  <c r="B46" i="22"/>
  <c r="A46" i="22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D18" i="42" l="1"/>
  <c r="E18" i="42"/>
  <c r="F18" i="42"/>
  <c r="A18" i="31"/>
  <c r="B18" i="31"/>
  <c r="C18" i="31"/>
  <c r="D18" i="31"/>
  <c r="S107" i="21"/>
  <c r="R107" i="21"/>
  <c r="Q107" i="21"/>
  <c r="C56" i="35" l="1"/>
  <c r="D56" i="35"/>
  <c r="E56" i="35"/>
  <c r="F56" i="35"/>
  <c r="A56" i="27"/>
  <c r="B56" i="27"/>
  <c r="C56" i="27"/>
  <c r="D56" i="27"/>
  <c r="AC56" i="12"/>
  <c r="AD56" i="12"/>
  <c r="AE56" i="12"/>
  <c r="AF56" i="12"/>
  <c r="AG56" i="12"/>
  <c r="AH56" i="12"/>
  <c r="AI56" i="12"/>
  <c r="AJ56" i="12"/>
  <c r="AK56" i="12"/>
  <c r="T56" i="12"/>
  <c r="U56" i="12"/>
  <c r="V56" i="12"/>
  <c r="W56" i="12"/>
  <c r="X56" i="12"/>
  <c r="Y56" i="12"/>
  <c r="Z56" i="12"/>
  <c r="AA56" i="12"/>
  <c r="AB56" i="12"/>
  <c r="Q56" i="12"/>
  <c r="R56" i="12"/>
  <c r="S56" i="12"/>
  <c r="T107" i="21" l="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B107" i="38"/>
  <c r="C107" i="38"/>
  <c r="D107" i="38"/>
  <c r="E107" i="38"/>
  <c r="F107" i="38"/>
  <c r="A107" i="38"/>
  <c r="D107" i="22"/>
  <c r="C107" i="22"/>
  <c r="B107" i="22"/>
  <c r="A107" i="22"/>
  <c r="P108" i="21" l="1"/>
  <c r="J6" i="66" s="1"/>
  <c r="O108" i="21"/>
  <c r="I6" i="66" s="1"/>
  <c r="N108" i="21"/>
  <c r="H6" i="66" s="1"/>
  <c r="M108" i="21"/>
  <c r="G6" i="66" s="1"/>
  <c r="L108" i="21"/>
  <c r="F6" i="66" s="1"/>
  <c r="K108" i="21"/>
  <c r="E6" i="66" s="1"/>
  <c r="J108" i="21"/>
  <c r="D6" i="66" s="1"/>
  <c r="I108" i="21"/>
  <c r="C6" i="66" s="1"/>
  <c r="H108" i="21"/>
  <c r="B6" i="66" s="1"/>
  <c r="Q33" i="4"/>
  <c r="R33" i="4"/>
  <c r="S33" i="4"/>
  <c r="Q34" i="4"/>
  <c r="R34" i="4"/>
  <c r="S34" i="4"/>
  <c r="Q35" i="4"/>
  <c r="R35" i="4"/>
  <c r="S35" i="4"/>
  <c r="Q36" i="4"/>
  <c r="R36" i="4"/>
  <c r="S36" i="4"/>
  <c r="Q37" i="4"/>
  <c r="R37" i="4"/>
  <c r="S37" i="4"/>
  <c r="Q38" i="4"/>
  <c r="R38" i="4"/>
  <c r="S38" i="4"/>
  <c r="Q39" i="4"/>
  <c r="R39" i="4"/>
  <c r="S39" i="4"/>
  <c r="Q40" i="4"/>
  <c r="R40" i="4"/>
  <c r="S40" i="4"/>
  <c r="Q41" i="4"/>
  <c r="R41" i="4"/>
  <c r="S41" i="4"/>
  <c r="Q42" i="4"/>
  <c r="R42" i="4"/>
  <c r="S42" i="4"/>
  <c r="Q22" i="4"/>
  <c r="R22" i="4"/>
  <c r="S22" i="4"/>
  <c r="Q23" i="4"/>
  <c r="R23" i="4"/>
  <c r="S23" i="4"/>
  <c r="Q24" i="4"/>
  <c r="R24" i="4"/>
  <c r="S24" i="4"/>
  <c r="Q25" i="4"/>
  <c r="R25" i="4"/>
  <c r="S25" i="4"/>
  <c r="Q26" i="4"/>
  <c r="R26" i="4"/>
  <c r="S26" i="4"/>
  <c r="Q27" i="4"/>
  <c r="R27" i="4"/>
  <c r="S27" i="4"/>
  <c r="Q28" i="4"/>
  <c r="R28" i="4"/>
  <c r="S28" i="4"/>
  <c r="Q29" i="4"/>
  <c r="R29" i="4"/>
  <c r="S29" i="4"/>
  <c r="Q30" i="4"/>
  <c r="R30" i="4"/>
  <c r="S30" i="4"/>
  <c r="Q31" i="4"/>
  <c r="R31" i="4"/>
  <c r="S31" i="4"/>
  <c r="Q32" i="4"/>
  <c r="R32" i="4"/>
  <c r="S32" i="4"/>
  <c r="Q7" i="4"/>
  <c r="R7" i="4"/>
  <c r="S7" i="4"/>
  <c r="Q8" i="4"/>
  <c r="R8" i="4"/>
  <c r="S8" i="4"/>
  <c r="Q9" i="4"/>
  <c r="R9" i="4"/>
  <c r="S9" i="4"/>
  <c r="Q10" i="4"/>
  <c r="R10" i="4"/>
  <c r="S10" i="4"/>
  <c r="Q11" i="4"/>
  <c r="R11" i="4"/>
  <c r="S11" i="4"/>
  <c r="Q12" i="4"/>
  <c r="R12" i="4"/>
  <c r="S12" i="4"/>
  <c r="Q13" i="4"/>
  <c r="R13" i="4"/>
  <c r="S13" i="4"/>
  <c r="Q14" i="4"/>
  <c r="R14" i="4"/>
  <c r="S14" i="4"/>
  <c r="Q15" i="4"/>
  <c r="R15" i="4"/>
  <c r="S15" i="4"/>
  <c r="Q16" i="4"/>
  <c r="R16" i="4"/>
  <c r="S16" i="4"/>
  <c r="Q17" i="4"/>
  <c r="R17" i="4"/>
  <c r="S17" i="4"/>
  <c r="Q18" i="4"/>
  <c r="R18" i="4"/>
  <c r="S18" i="4"/>
  <c r="Q19" i="4"/>
  <c r="R19" i="4"/>
  <c r="S19" i="4"/>
  <c r="Q20" i="4"/>
  <c r="R20" i="4"/>
  <c r="S20" i="4"/>
  <c r="Q21" i="4"/>
  <c r="R21" i="4"/>
  <c r="S21" i="4"/>
  <c r="Q109" i="21" l="1"/>
  <c r="R109" i="21"/>
  <c r="B44" i="38"/>
  <c r="C44" i="38"/>
  <c r="D44" i="38"/>
  <c r="E44" i="38"/>
  <c r="F44" i="38"/>
  <c r="A44" i="38"/>
  <c r="B44" i="22"/>
  <c r="C44" i="22"/>
  <c r="D44" i="22"/>
  <c r="A44" i="22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AC106" i="21" l="1"/>
  <c r="AD106" i="21"/>
  <c r="AE106" i="21"/>
  <c r="AF106" i="21"/>
  <c r="AG106" i="21"/>
  <c r="AH106" i="21"/>
  <c r="AI106" i="21"/>
  <c r="AJ106" i="21"/>
  <c r="AK106" i="21"/>
  <c r="Q106" i="21"/>
  <c r="R106" i="21"/>
  <c r="S106" i="21"/>
  <c r="A7" i="37" l="1"/>
  <c r="B7" i="37"/>
  <c r="C7" i="37"/>
  <c r="D7" i="37"/>
  <c r="E7" i="37"/>
  <c r="F7" i="37"/>
  <c r="A8" i="37"/>
  <c r="B8" i="37"/>
  <c r="C8" i="37"/>
  <c r="D8" i="37"/>
  <c r="E8" i="37"/>
  <c r="F8" i="37"/>
  <c r="A9" i="37"/>
  <c r="B9" i="37"/>
  <c r="C9" i="37"/>
  <c r="D9" i="37"/>
  <c r="E9" i="37"/>
  <c r="F9" i="37"/>
  <c r="A10" i="37"/>
  <c r="B10" i="37"/>
  <c r="C10" i="37"/>
  <c r="D10" i="37"/>
  <c r="E10" i="37"/>
  <c r="F10" i="37"/>
  <c r="A11" i="37"/>
  <c r="B11" i="37"/>
  <c r="C11" i="37"/>
  <c r="D11" i="37"/>
  <c r="E11" i="37"/>
  <c r="F11" i="37"/>
  <c r="A12" i="37"/>
  <c r="B12" i="37"/>
  <c r="C12" i="37"/>
  <c r="D12" i="37"/>
  <c r="E12" i="37"/>
  <c r="F12" i="37"/>
  <c r="A13" i="37"/>
  <c r="B13" i="37"/>
  <c r="C13" i="37"/>
  <c r="D13" i="37"/>
  <c r="E13" i="37"/>
  <c r="F13" i="37"/>
  <c r="A14" i="37"/>
  <c r="B14" i="37"/>
  <c r="C14" i="37"/>
  <c r="D14" i="37"/>
  <c r="E14" i="37"/>
  <c r="F14" i="37"/>
  <c r="A15" i="37"/>
  <c r="B15" i="37"/>
  <c r="C15" i="37"/>
  <c r="D15" i="37"/>
  <c r="E15" i="37"/>
  <c r="F15" i="37"/>
  <c r="A16" i="37"/>
  <c r="B16" i="37"/>
  <c r="C16" i="37"/>
  <c r="D16" i="37"/>
  <c r="E16" i="37"/>
  <c r="F16" i="37"/>
  <c r="A17" i="37"/>
  <c r="B17" i="37"/>
  <c r="C17" i="37"/>
  <c r="D17" i="37"/>
  <c r="E17" i="37"/>
  <c r="F17" i="37"/>
  <c r="A18" i="37"/>
  <c r="B18" i="37"/>
  <c r="C18" i="37"/>
  <c r="D18" i="37"/>
  <c r="E18" i="37"/>
  <c r="F18" i="37"/>
  <c r="A19" i="37"/>
  <c r="B19" i="37"/>
  <c r="C19" i="37"/>
  <c r="D19" i="37"/>
  <c r="E19" i="37"/>
  <c r="F19" i="37"/>
  <c r="A20" i="37"/>
  <c r="B20" i="37"/>
  <c r="C20" i="37"/>
  <c r="D20" i="37"/>
  <c r="E20" i="37"/>
  <c r="F20" i="37"/>
  <c r="A21" i="37"/>
  <c r="B21" i="37"/>
  <c r="C21" i="37"/>
  <c r="D21" i="37"/>
  <c r="E21" i="37"/>
  <c r="F21" i="37"/>
  <c r="A22" i="37"/>
  <c r="B22" i="37"/>
  <c r="C22" i="37"/>
  <c r="D22" i="37"/>
  <c r="E22" i="37"/>
  <c r="F22" i="37"/>
  <c r="A23" i="37"/>
  <c r="B23" i="37"/>
  <c r="C23" i="37"/>
  <c r="D23" i="37"/>
  <c r="E23" i="37"/>
  <c r="F23" i="37"/>
  <c r="A24" i="37"/>
  <c r="B24" i="37"/>
  <c r="C24" i="37"/>
  <c r="D24" i="37"/>
  <c r="E24" i="37"/>
  <c r="F24" i="37"/>
  <c r="A25" i="37"/>
  <c r="B25" i="37"/>
  <c r="C25" i="37"/>
  <c r="D25" i="37"/>
  <c r="E25" i="37"/>
  <c r="F25" i="37"/>
  <c r="A26" i="37"/>
  <c r="B26" i="37"/>
  <c r="C26" i="37"/>
  <c r="D26" i="37"/>
  <c r="E26" i="37"/>
  <c r="F26" i="37"/>
  <c r="A27" i="37"/>
  <c r="B27" i="37"/>
  <c r="C27" i="37"/>
  <c r="D27" i="37"/>
  <c r="E27" i="37"/>
  <c r="F27" i="37"/>
  <c r="B6" i="37"/>
  <c r="C6" i="37"/>
  <c r="D6" i="37"/>
  <c r="E6" i="37"/>
  <c r="F6" i="37"/>
  <c r="A6" i="37"/>
  <c r="A7" i="23"/>
  <c r="B7" i="23"/>
  <c r="C7" i="23"/>
  <c r="D7" i="23"/>
  <c r="A8" i="23"/>
  <c r="B8" i="23"/>
  <c r="C8" i="23"/>
  <c r="D8" i="23"/>
  <c r="A9" i="23"/>
  <c r="B9" i="23"/>
  <c r="C9" i="23"/>
  <c r="D9" i="23"/>
  <c r="A10" i="23"/>
  <c r="B10" i="23"/>
  <c r="C10" i="23"/>
  <c r="D10" i="23"/>
  <c r="A11" i="23"/>
  <c r="B11" i="23"/>
  <c r="C11" i="23"/>
  <c r="D11" i="23"/>
  <c r="A12" i="23"/>
  <c r="B12" i="23"/>
  <c r="C12" i="23"/>
  <c r="D12" i="23"/>
  <c r="A13" i="23"/>
  <c r="B13" i="23"/>
  <c r="C13" i="23"/>
  <c r="D13" i="23"/>
  <c r="A14" i="23"/>
  <c r="B14" i="23"/>
  <c r="C14" i="23"/>
  <c r="D14" i="23"/>
  <c r="A15" i="23"/>
  <c r="B15" i="23"/>
  <c r="C15" i="23"/>
  <c r="D15" i="23"/>
  <c r="A16" i="23"/>
  <c r="B16" i="23"/>
  <c r="C16" i="23"/>
  <c r="D16" i="23"/>
  <c r="A17" i="23"/>
  <c r="B17" i="23"/>
  <c r="C17" i="23"/>
  <c r="D17" i="23"/>
  <c r="A18" i="23"/>
  <c r="B18" i="23"/>
  <c r="C18" i="23"/>
  <c r="D18" i="23"/>
  <c r="A19" i="23"/>
  <c r="B19" i="23"/>
  <c r="C19" i="23"/>
  <c r="D19" i="23"/>
  <c r="A20" i="23"/>
  <c r="B20" i="23"/>
  <c r="C20" i="23"/>
  <c r="D20" i="23"/>
  <c r="A21" i="23"/>
  <c r="B21" i="23"/>
  <c r="C21" i="23"/>
  <c r="D21" i="23"/>
  <c r="A22" i="23"/>
  <c r="B22" i="23"/>
  <c r="C22" i="23"/>
  <c r="D22" i="23"/>
  <c r="A23" i="23"/>
  <c r="B23" i="23"/>
  <c r="C23" i="23"/>
  <c r="D23" i="23"/>
  <c r="A24" i="23"/>
  <c r="B24" i="23"/>
  <c r="C24" i="23"/>
  <c r="D24" i="23"/>
  <c r="A25" i="23"/>
  <c r="B25" i="23"/>
  <c r="C25" i="23"/>
  <c r="D25" i="23"/>
  <c r="A26" i="23"/>
  <c r="B26" i="23"/>
  <c r="C26" i="23"/>
  <c r="D26" i="23"/>
  <c r="A27" i="23"/>
  <c r="B27" i="23"/>
  <c r="C27" i="23"/>
  <c r="D27" i="23"/>
  <c r="B6" i="23"/>
  <c r="C6" i="23"/>
  <c r="D6" i="23"/>
  <c r="A6" i="23"/>
  <c r="A7" i="38" l="1"/>
  <c r="B7" i="38"/>
  <c r="C7" i="38"/>
  <c r="D7" i="38"/>
  <c r="E7" i="38"/>
  <c r="F7" i="38"/>
  <c r="A8" i="38"/>
  <c r="B8" i="38"/>
  <c r="C8" i="38"/>
  <c r="D8" i="38"/>
  <c r="E8" i="38"/>
  <c r="F8" i="38"/>
  <c r="A9" i="38"/>
  <c r="B9" i="38"/>
  <c r="C9" i="38"/>
  <c r="D9" i="38"/>
  <c r="E9" i="38"/>
  <c r="F9" i="38"/>
  <c r="A10" i="38"/>
  <c r="B10" i="38"/>
  <c r="C10" i="38"/>
  <c r="D10" i="38"/>
  <c r="E10" i="38"/>
  <c r="F10" i="38"/>
  <c r="A11" i="38"/>
  <c r="B11" i="38"/>
  <c r="C11" i="38"/>
  <c r="D11" i="38"/>
  <c r="E11" i="38"/>
  <c r="F11" i="38"/>
  <c r="A12" i="38"/>
  <c r="B12" i="38"/>
  <c r="C12" i="38"/>
  <c r="D12" i="38"/>
  <c r="E12" i="38"/>
  <c r="F12" i="38"/>
  <c r="A13" i="38"/>
  <c r="B13" i="38"/>
  <c r="C13" i="38"/>
  <c r="D13" i="38"/>
  <c r="E13" i="38"/>
  <c r="F13" i="38"/>
  <c r="A14" i="38"/>
  <c r="B14" i="38"/>
  <c r="C14" i="38"/>
  <c r="D14" i="38"/>
  <c r="E14" i="38"/>
  <c r="F14" i="38"/>
  <c r="A15" i="38"/>
  <c r="B15" i="38"/>
  <c r="C15" i="38"/>
  <c r="D15" i="38"/>
  <c r="E15" i="38"/>
  <c r="F15" i="38"/>
  <c r="A16" i="38"/>
  <c r="B16" i="38"/>
  <c r="C16" i="38"/>
  <c r="D16" i="38"/>
  <c r="E16" i="38"/>
  <c r="F16" i="38"/>
  <c r="A17" i="38"/>
  <c r="B17" i="38"/>
  <c r="C17" i="38"/>
  <c r="D17" i="38"/>
  <c r="E17" i="38"/>
  <c r="F17" i="38"/>
  <c r="A18" i="38"/>
  <c r="B18" i="38"/>
  <c r="C18" i="38"/>
  <c r="D18" i="38"/>
  <c r="E18" i="38"/>
  <c r="F18" i="38"/>
  <c r="A19" i="38"/>
  <c r="B19" i="38"/>
  <c r="C19" i="38"/>
  <c r="D19" i="38"/>
  <c r="E19" i="38"/>
  <c r="F19" i="38"/>
  <c r="A20" i="38"/>
  <c r="B20" i="38"/>
  <c r="C20" i="38"/>
  <c r="D20" i="38"/>
  <c r="E20" i="38"/>
  <c r="F20" i="38"/>
  <c r="A21" i="38"/>
  <c r="B21" i="38"/>
  <c r="C21" i="38"/>
  <c r="D21" i="38"/>
  <c r="E21" i="38"/>
  <c r="F21" i="38"/>
  <c r="A22" i="38"/>
  <c r="B22" i="38"/>
  <c r="C22" i="38"/>
  <c r="D22" i="38"/>
  <c r="E22" i="38"/>
  <c r="F22" i="38"/>
  <c r="A23" i="38"/>
  <c r="B23" i="38"/>
  <c r="C23" i="38"/>
  <c r="D23" i="38"/>
  <c r="E23" i="38"/>
  <c r="F23" i="38"/>
  <c r="A24" i="38"/>
  <c r="B24" i="38"/>
  <c r="C24" i="38"/>
  <c r="D24" i="38"/>
  <c r="E24" i="38"/>
  <c r="F24" i="38"/>
  <c r="A25" i="38"/>
  <c r="B25" i="38"/>
  <c r="C25" i="38"/>
  <c r="D25" i="38"/>
  <c r="E25" i="38"/>
  <c r="F25" i="38"/>
  <c r="A26" i="38"/>
  <c r="B26" i="38"/>
  <c r="C26" i="38"/>
  <c r="D26" i="38"/>
  <c r="E26" i="38"/>
  <c r="F26" i="38"/>
  <c r="A27" i="38"/>
  <c r="B27" i="38"/>
  <c r="C27" i="38"/>
  <c r="D27" i="38"/>
  <c r="E27" i="38"/>
  <c r="F27" i="38"/>
  <c r="A28" i="38"/>
  <c r="B28" i="38"/>
  <c r="C28" i="38"/>
  <c r="D28" i="38"/>
  <c r="E28" i="38"/>
  <c r="F28" i="38"/>
  <c r="A29" i="38"/>
  <c r="B29" i="38"/>
  <c r="C29" i="38"/>
  <c r="D29" i="38"/>
  <c r="E29" i="38"/>
  <c r="F29" i="38"/>
  <c r="A30" i="38"/>
  <c r="B30" i="38"/>
  <c r="C30" i="38"/>
  <c r="D30" i="38"/>
  <c r="E30" i="38"/>
  <c r="F30" i="38"/>
  <c r="A31" i="38"/>
  <c r="B31" i="38"/>
  <c r="C31" i="38"/>
  <c r="D31" i="38"/>
  <c r="E31" i="38"/>
  <c r="F31" i="38"/>
  <c r="A32" i="38"/>
  <c r="B32" i="38"/>
  <c r="C32" i="38"/>
  <c r="D32" i="38"/>
  <c r="E32" i="38"/>
  <c r="F32" i="38"/>
  <c r="A33" i="38"/>
  <c r="B33" i="38"/>
  <c r="C33" i="38"/>
  <c r="D33" i="38"/>
  <c r="E33" i="38"/>
  <c r="F33" i="38"/>
  <c r="A34" i="38"/>
  <c r="B34" i="38"/>
  <c r="C34" i="38"/>
  <c r="D34" i="38"/>
  <c r="E34" i="38"/>
  <c r="F34" i="38"/>
  <c r="A35" i="38"/>
  <c r="B35" i="38"/>
  <c r="C35" i="38"/>
  <c r="D35" i="38"/>
  <c r="E35" i="38"/>
  <c r="F35" i="38"/>
  <c r="A36" i="38"/>
  <c r="B36" i="38"/>
  <c r="C36" i="38"/>
  <c r="D36" i="38"/>
  <c r="E36" i="38"/>
  <c r="F36" i="38"/>
  <c r="A37" i="38"/>
  <c r="B37" i="38"/>
  <c r="C37" i="38"/>
  <c r="D37" i="38"/>
  <c r="E37" i="38"/>
  <c r="F37" i="38"/>
  <c r="A38" i="38"/>
  <c r="B38" i="38"/>
  <c r="C38" i="38"/>
  <c r="D38" i="38"/>
  <c r="E38" i="38"/>
  <c r="F38" i="38"/>
  <c r="A39" i="38"/>
  <c r="B39" i="38"/>
  <c r="C39" i="38"/>
  <c r="D39" i="38"/>
  <c r="E39" i="38"/>
  <c r="F39" i="38"/>
  <c r="A40" i="38"/>
  <c r="B40" i="38"/>
  <c r="C40" i="38"/>
  <c r="D40" i="38"/>
  <c r="E40" i="38"/>
  <c r="F40" i="38"/>
  <c r="A41" i="38"/>
  <c r="B41" i="38"/>
  <c r="C41" i="38"/>
  <c r="D41" i="38"/>
  <c r="E41" i="38"/>
  <c r="F41" i="38"/>
  <c r="A42" i="38"/>
  <c r="B42" i="38"/>
  <c r="C42" i="38"/>
  <c r="D42" i="38"/>
  <c r="E42" i="38"/>
  <c r="F42" i="38"/>
  <c r="A43" i="38"/>
  <c r="B43" i="38"/>
  <c r="C43" i="38"/>
  <c r="D43" i="38"/>
  <c r="E43" i="38"/>
  <c r="F43" i="38"/>
  <c r="A45" i="38"/>
  <c r="B45" i="38"/>
  <c r="C45" i="38"/>
  <c r="D45" i="38"/>
  <c r="E45" i="38"/>
  <c r="F45" i="38"/>
  <c r="A47" i="38"/>
  <c r="B47" i="38"/>
  <c r="C47" i="38"/>
  <c r="D47" i="38"/>
  <c r="E47" i="38"/>
  <c r="F47" i="38"/>
  <c r="A48" i="38"/>
  <c r="B48" i="38"/>
  <c r="C48" i="38"/>
  <c r="D48" i="38"/>
  <c r="E48" i="38"/>
  <c r="F48" i="38"/>
  <c r="A49" i="38"/>
  <c r="B49" i="38"/>
  <c r="C49" i="38"/>
  <c r="D49" i="38"/>
  <c r="E49" i="38"/>
  <c r="F49" i="38"/>
  <c r="A50" i="38"/>
  <c r="B50" i="38"/>
  <c r="C50" i="38"/>
  <c r="D50" i="38"/>
  <c r="E50" i="38"/>
  <c r="F50" i="38"/>
  <c r="A51" i="38"/>
  <c r="B51" i="38"/>
  <c r="C51" i="38"/>
  <c r="D51" i="38"/>
  <c r="E51" i="38"/>
  <c r="F51" i="38"/>
  <c r="A52" i="38"/>
  <c r="B52" i="38"/>
  <c r="C52" i="38"/>
  <c r="D52" i="38"/>
  <c r="E52" i="38"/>
  <c r="F52" i="38"/>
  <c r="A53" i="38"/>
  <c r="B53" i="38"/>
  <c r="C53" i="38"/>
  <c r="D53" i="38"/>
  <c r="E53" i="38"/>
  <c r="F53" i="38"/>
  <c r="A54" i="38"/>
  <c r="B54" i="38"/>
  <c r="C54" i="38"/>
  <c r="D54" i="38"/>
  <c r="E54" i="38"/>
  <c r="F54" i="38"/>
  <c r="A55" i="38"/>
  <c r="B55" i="38"/>
  <c r="C55" i="38"/>
  <c r="D55" i="38"/>
  <c r="E55" i="38"/>
  <c r="F55" i="38"/>
  <c r="A56" i="38"/>
  <c r="B56" i="38"/>
  <c r="C56" i="38"/>
  <c r="D56" i="38"/>
  <c r="E56" i="38"/>
  <c r="F56" i="38"/>
  <c r="A57" i="38"/>
  <c r="B57" i="38"/>
  <c r="C57" i="38"/>
  <c r="D57" i="38"/>
  <c r="E57" i="38"/>
  <c r="F57" i="38"/>
  <c r="A58" i="38"/>
  <c r="B58" i="38"/>
  <c r="C58" i="38"/>
  <c r="D58" i="38"/>
  <c r="E58" i="38"/>
  <c r="F58" i="38"/>
  <c r="A59" i="38"/>
  <c r="B59" i="38"/>
  <c r="C59" i="38"/>
  <c r="D59" i="38"/>
  <c r="E59" i="38"/>
  <c r="F59" i="38"/>
  <c r="A60" i="38"/>
  <c r="B60" i="38"/>
  <c r="C60" i="38"/>
  <c r="D60" i="38"/>
  <c r="E60" i="38"/>
  <c r="F60" i="38"/>
  <c r="A62" i="38"/>
  <c r="B62" i="38"/>
  <c r="C62" i="38"/>
  <c r="D62" i="38"/>
  <c r="E62" i="38"/>
  <c r="F62" i="38"/>
  <c r="A63" i="38"/>
  <c r="B63" i="38"/>
  <c r="C63" i="38"/>
  <c r="D63" i="38"/>
  <c r="E63" i="38"/>
  <c r="F63" i="38"/>
  <c r="A64" i="38"/>
  <c r="B64" i="38"/>
  <c r="C64" i="38"/>
  <c r="D64" i="38"/>
  <c r="E64" i="38"/>
  <c r="F64" i="38"/>
  <c r="A65" i="38"/>
  <c r="B65" i="38"/>
  <c r="C65" i="38"/>
  <c r="D65" i="38"/>
  <c r="E65" i="38"/>
  <c r="F65" i="38"/>
  <c r="A66" i="38"/>
  <c r="B66" i="38"/>
  <c r="C66" i="38"/>
  <c r="D66" i="38"/>
  <c r="E66" i="38"/>
  <c r="F66" i="38"/>
  <c r="A67" i="38"/>
  <c r="B67" i="38"/>
  <c r="C67" i="38"/>
  <c r="D67" i="38"/>
  <c r="E67" i="38"/>
  <c r="F67" i="38"/>
  <c r="A68" i="38"/>
  <c r="B68" i="38"/>
  <c r="C68" i="38"/>
  <c r="D68" i="38"/>
  <c r="E68" i="38"/>
  <c r="F68" i="38"/>
  <c r="A69" i="38"/>
  <c r="B69" i="38"/>
  <c r="C69" i="38"/>
  <c r="D69" i="38"/>
  <c r="E69" i="38"/>
  <c r="F69" i="38"/>
  <c r="A70" i="38"/>
  <c r="B70" i="38"/>
  <c r="C70" i="38"/>
  <c r="D70" i="38"/>
  <c r="E70" i="38"/>
  <c r="F70" i="38"/>
  <c r="A71" i="38"/>
  <c r="B71" i="38"/>
  <c r="C71" i="38"/>
  <c r="D71" i="38"/>
  <c r="E71" i="38"/>
  <c r="F71" i="38"/>
  <c r="A72" i="38"/>
  <c r="B72" i="38"/>
  <c r="C72" i="38"/>
  <c r="D72" i="38"/>
  <c r="E72" i="38"/>
  <c r="F72" i="38"/>
  <c r="A73" i="38"/>
  <c r="B73" i="38"/>
  <c r="C73" i="38"/>
  <c r="D73" i="38"/>
  <c r="E73" i="38"/>
  <c r="F73" i="38"/>
  <c r="A74" i="38"/>
  <c r="B74" i="38"/>
  <c r="C74" i="38"/>
  <c r="D74" i="38"/>
  <c r="E74" i="38"/>
  <c r="F74" i="38"/>
  <c r="A75" i="38"/>
  <c r="B75" i="38"/>
  <c r="C75" i="38"/>
  <c r="D75" i="38"/>
  <c r="E75" i="38"/>
  <c r="F75" i="38"/>
  <c r="A76" i="38"/>
  <c r="B76" i="38"/>
  <c r="C76" i="38"/>
  <c r="D76" i="38"/>
  <c r="E76" i="38"/>
  <c r="F76" i="38"/>
  <c r="A77" i="38"/>
  <c r="B77" i="38"/>
  <c r="C77" i="38"/>
  <c r="D77" i="38"/>
  <c r="E77" i="38"/>
  <c r="F77" i="38"/>
  <c r="A78" i="38"/>
  <c r="B78" i="38"/>
  <c r="C78" i="38"/>
  <c r="D78" i="38"/>
  <c r="E78" i="38"/>
  <c r="F78" i="38"/>
  <c r="A79" i="38"/>
  <c r="B79" i="38"/>
  <c r="C79" i="38"/>
  <c r="D79" i="38"/>
  <c r="E79" i="38"/>
  <c r="F79" i="38"/>
  <c r="A80" i="38"/>
  <c r="B80" i="38"/>
  <c r="C80" i="38"/>
  <c r="D80" i="38"/>
  <c r="E80" i="38"/>
  <c r="F80" i="38"/>
  <c r="A81" i="38"/>
  <c r="B81" i="38"/>
  <c r="C81" i="38"/>
  <c r="D81" i="38"/>
  <c r="E81" i="38"/>
  <c r="F81" i="38"/>
  <c r="A82" i="38"/>
  <c r="B82" i="38"/>
  <c r="C82" i="38"/>
  <c r="D82" i="38"/>
  <c r="E82" i="38"/>
  <c r="F82" i="38"/>
  <c r="A83" i="38"/>
  <c r="B83" i="38"/>
  <c r="C83" i="38"/>
  <c r="D83" i="38"/>
  <c r="E83" i="38"/>
  <c r="F83" i="38"/>
  <c r="A84" i="38"/>
  <c r="B84" i="38"/>
  <c r="C84" i="38"/>
  <c r="D84" i="38"/>
  <c r="E84" i="38"/>
  <c r="F84" i="38"/>
  <c r="A85" i="38"/>
  <c r="B85" i="38"/>
  <c r="C85" i="38"/>
  <c r="D85" i="38"/>
  <c r="E85" i="38"/>
  <c r="F85" i="38"/>
  <c r="A86" i="38"/>
  <c r="B86" i="38"/>
  <c r="C86" i="38"/>
  <c r="D86" i="38"/>
  <c r="E86" i="38"/>
  <c r="F86" i="38"/>
  <c r="A87" i="38"/>
  <c r="B87" i="38"/>
  <c r="C87" i="38"/>
  <c r="D87" i="38"/>
  <c r="E87" i="38"/>
  <c r="F87" i="38"/>
  <c r="A88" i="38"/>
  <c r="B88" i="38"/>
  <c r="C88" i="38"/>
  <c r="D88" i="38"/>
  <c r="E88" i="38"/>
  <c r="F88" i="38"/>
  <c r="A89" i="38"/>
  <c r="B89" i="38"/>
  <c r="C89" i="38"/>
  <c r="D89" i="38"/>
  <c r="E89" i="38"/>
  <c r="F89" i="38"/>
  <c r="A90" i="38"/>
  <c r="B90" i="38"/>
  <c r="C90" i="38"/>
  <c r="D90" i="38"/>
  <c r="E90" i="38"/>
  <c r="F90" i="38"/>
  <c r="A91" i="38"/>
  <c r="B91" i="38"/>
  <c r="C91" i="38"/>
  <c r="D91" i="38"/>
  <c r="E91" i="38"/>
  <c r="F91" i="38"/>
  <c r="A92" i="38"/>
  <c r="B92" i="38"/>
  <c r="C92" i="38"/>
  <c r="D92" i="38"/>
  <c r="E92" i="38"/>
  <c r="F92" i="38"/>
  <c r="A93" i="38"/>
  <c r="B93" i="38"/>
  <c r="C93" i="38"/>
  <c r="D93" i="38"/>
  <c r="E93" i="38"/>
  <c r="F93" i="38"/>
  <c r="A94" i="38"/>
  <c r="B94" i="38"/>
  <c r="C94" i="38"/>
  <c r="D94" i="38"/>
  <c r="E94" i="38"/>
  <c r="F94" i="38"/>
  <c r="A95" i="38"/>
  <c r="B95" i="38"/>
  <c r="C95" i="38"/>
  <c r="D95" i="38"/>
  <c r="E95" i="38"/>
  <c r="F95" i="38"/>
  <c r="A96" i="38"/>
  <c r="B96" i="38"/>
  <c r="C96" i="38"/>
  <c r="D96" i="38"/>
  <c r="E96" i="38"/>
  <c r="F96" i="38"/>
  <c r="A97" i="38"/>
  <c r="B97" i="38"/>
  <c r="C97" i="38"/>
  <c r="D97" i="38"/>
  <c r="E97" i="38"/>
  <c r="F97" i="38"/>
  <c r="A98" i="38"/>
  <c r="B98" i="38"/>
  <c r="C98" i="38"/>
  <c r="D98" i="38"/>
  <c r="E98" i="38"/>
  <c r="F98" i="38"/>
  <c r="A99" i="38"/>
  <c r="B99" i="38"/>
  <c r="C99" i="38"/>
  <c r="D99" i="38"/>
  <c r="E99" i="38"/>
  <c r="F99" i="38"/>
  <c r="A100" i="38"/>
  <c r="B100" i="38"/>
  <c r="C100" i="38"/>
  <c r="D100" i="38"/>
  <c r="E100" i="38"/>
  <c r="F100" i="38"/>
  <c r="A101" i="38"/>
  <c r="B101" i="38"/>
  <c r="C101" i="38"/>
  <c r="D101" i="38"/>
  <c r="E101" i="38"/>
  <c r="F101" i="38"/>
  <c r="A102" i="38"/>
  <c r="B102" i="38"/>
  <c r="C102" i="38"/>
  <c r="D102" i="38"/>
  <c r="E102" i="38"/>
  <c r="F102" i="38"/>
  <c r="A103" i="38"/>
  <c r="B103" i="38"/>
  <c r="C103" i="38"/>
  <c r="D103" i="38"/>
  <c r="E103" i="38"/>
  <c r="F103" i="38"/>
  <c r="A104" i="38"/>
  <c r="B104" i="38"/>
  <c r="C104" i="38"/>
  <c r="D104" i="38"/>
  <c r="E104" i="38"/>
  <c r="F104" i="38"/>
  <c r="A105" i="38"/>
  <c r="B105" i="38"/>
  <c r="C105" i="38"/>
  <c r="D105" i="38"/>
  <c r="E105" i="38"/>
  <c r="F105" i="38"/>
  <c r="A106" i="38"/>
  <c r="B106" i="38"/>
  <c r="C106" i="38"/>
  <c r="D106" i="38"/>
  <c r="E106" i="38"/>
  <c r="F106" i="38"/>
  <c r="B6" i="38"/>
  <c r="C6" i="38"/>
  <c r="D6" i="38"/>
  <c r="E6" i="38"/>
  <c r="F6" i="38"/>
  <c r="A6" i="38"/>
  <c r="A7" i="22"/>
  <c r="B7" i="22"/>
  <c r="C7" i="22"/>
  <c r="D7" i="22"/>
  <c r="A8" i="22"/>
  <c r="B8" i="22"/>
  <c r="C8" i="22"/>
  <c r="D8" i="22"/>
  <c r="A9" i="22"/>
  <c r="B9" i="22"/>
  <c r="C9" i="22"/>
  <c r="D9" i="22"/>
  <c r="A10" i="22"/>
  <c r="B10" i="22"/>
  <c r="C10" i="22"/>
  <c r="D10" i="22"/>
  <c r="A11" i="22"/>
  <c r="B11" i="22"/>
  <c r="C11" i="22"/>
  <c r="D11" i="22"/>
  <c r="A12" i="22"/>
  <c r="B12" i="22"/>
  <c r="C12" i="22"/>
  <c r="D12" i="22"/>
  <c r="A13" i="22"/>
  <c r="B13" i="22"/>
  <c r="C13" i="22"/>
  <c r="D13" i="22"/>
  <c r="A14" i="22"/>
  <c r="B14" i="22"/>
  <c r="C14" i="22"/>
  <c r="D14" i="22"/>
  <c r="A15" i="22"/>
  <c r="B15" i="22"/>
  <c r="C15" i="22"/>
  <c r="D15" i="22"/>
  <c r="A16" i="22"/>
  <c r="B16" i="22"/>
  <c r="C16" i="22"/>
  <c r="D16" i="22"/>
  <c r="A17" i="22"/>
  <c r="B17" i="22"/>
  <c r="C17" i="22"/>
  <c r="D17" i="22"/>
  <c r="A18" i="22"/>
  <c r="B18" i="22"/>
  <c r="C18" i="22"/>
  <c r="D18" i="22"/>
  <c r="A19" i="22"/>
  <c r="B19" i="22"/>
  <c r="C19" i="22"/>
  <c r="D19" i="22"/>
  <c r="A20" i="22"/>
  <c r="B20" i="22"/>
  <c r="C20" i="22"/>
  <c r="D20" i="22"/>
  <c r="A21" i="22"/>
  <c r="B21" i="22"/>
  <c r="C21" i="22"/>
  <c r="D21" i="22"/>
  <c r="A22" i="22"/>
  <c r="B22" i="22"/>
  <c r="C22" i="22"/>
  <c r="D22" i="22"/>
  <c r="A23" i="22"/>
  <c r="B23" i="22"/>
  <c r="C23" i="22"/>
  <c r="D23" i="22"/>
  <c r="A24" i="22"/>
  <c r="B24" i="22"/>
  <c r="C24" i="22"/>
  <c r="D24" i="22"/>
  <c r="A25" i="22"/>
  <c r="B25" i="22"/>
  <c r="C25" i="22"/>
  <c r="D25" i="22"/>
  <c r="A26" i="22"/>
  <c r="B26" i="22"/>
  <c r="C26" i="22"/>
  <c r="D26" i="22"/>
  <c r="A27" i="22"/>
  <c r="B27" i="22"/>
  <c r="C27" i="22"/>
  <c r="D27" i="22"/>
  <c r="A28" i="22"/>
  <c r="B28" i="22"/>
  <c r="C28" i="22"/>
  <c r="D28" i="22"/>
  <c r="A29" i="22"/>
  <c r="B29" i="22"/>
  <c r="C29" i="22"/>
  <c r="D29" i="22"/>
  <c r="A30" i="22"/>
  <c r="B30" i="22"/>
  <c r="C30" i="22"/>
  <c r="D30" i="22"/>
  <c r="A31" i="22"/>
  <c r="B31" i="22"/>
  <c r="C31" i="22"/>
  <c r="D31" i="22"/>
  <c r="A32" i="22"/>
  <c r="B32" i="22"/>
  <c r="C32" i="22"/>
  <c r="D32" i="22"/>
  <c r="A33" i="22"/>
  <c r="B33" i="22"/>
  <c r="C33" i="22"/>
  <c r="D33" i="22"/>
  <c r="A34" i="22"/>
  <c r="B34" i="22"/>
  <c r="C34" i="22"/>
  <c r="D34" i="22"/>
  <c r="A35" i="22"/>
  <c r="B35" i="22"/>
  <c r="C35" i="22"/>
  <c r="D35" i="22"/>
  <c r="A36" i="22"/>
  <c r="B36" i="22"/>
  <c r="C36" i="22"/>
  <c r="D36" i="22"/>
  <c r="A37" i="22"/>
  <c r="B37" i="22"/>
  <c r="C37" i="22"/>
  <c r="D37" i="22"/>
  <c r="A38" i="22"/>
  <c r="B38" i="22"/>
  <c r="C38" i="22"/>
  <c r="D38" i="22"/>
  <c r="A39" i="22"/>
  <c r="B39" i="22"/>
  <c r="C39" i="22"/>
  <c r="D39" i="22"/>
  <c r="A40" i="22"/>
  <c r="B40" i="22"/>
  <c r="C40" i="22"/>
  <c r="D40" i="22"/>
  <c r="A41" i="22"/>
  <c r="B41" i="22"/>
  <c r="C41" i="22"/>
  <c r="D41" i="22"/>
  <c r="A42" i="22"/>
  <c r="B42" i="22"/>
  <c r="C42" i="22"/>
  <c r="D42" i="22"/>
  <c r="A43" i="22"/>
  <c r="B43" i="22"/>
  <c r="C43" i="22"/>
  <c r="D43" i="22"/>
  <c r="A45" i="22"/>
  <c r="B45" i="22"/>
  <c r="C45" i="22"/>
  <c r="D45" i="22"/>
  <c r="A47" i="22"/>
  <c r="B47" i="22"/>
  <c r="C47" i="22"/>
  <c r="D47" i="22"/>
  <c r="A48" i="22"/>
  <c r="B48" i="22"/>
  <c r="C48" i="22"/>
  <c r="D48" i="22"/>
  <c r="A49" i="22"/>
  <c r="B49" i="22"/>
  <c r="C49" i="22"/>
  <c r="D49" i="22"/>
  <c r="A50" i="22"/>
  <c r="B50" i="22"/>
  <c r="C50" i="22"/>
  <c r="D50" i="22"/>
  <c r="A51" i="22"/>
  <c r="B51" i="22"/>
  <c r="C51" i="22"/>
  <c r="D51" i="22"/>
  <c r="A52" i="22"/>
  <c r="B52" i="22"/>
  <c r="C52" i="22"/>
  <c r="D52" i="22"/>
  <c r="A53" i="22"/>
  <c r="B53" i="22"/>
  <c r="C53" i="22"/>
  <c r="D53" i="22"/>
  <c r="A54" i="22"/>
  <c r="B54" i="22"/>
  <c r="C54" i="22"/>
  <c r="D54" i="22"/>
  <c r="A55" i="22"/>
  <c r="B55" i="22"/>
  <c r="C55" i="22"/>
  <c r="D55" i="22"/>
  <c r="A56" i="22"/>
  <c r="B56" i="22"/>
  <c r="C56" i="22"/>
  <c r="D56" i="22"/>
  <c r="A57" i="22"/>
  <c r="B57" i="22"/>
  <c r="C57" i="22"/>
  <c r="D57" i="22"/>
  <c r="A58" i="22"/>
  <c r="B58" i="22"/>
  <c r="C58" i="22"/>
  <c r="D58" i="22"/>
  <c r="A59" i="22"/>
  <c r="B59" i="22"/>
  <c r="C59" i="22"/>
  <c r="D59" i="22"/>
  <c r="A60" i="22"/>
  <c r="B60" i="22"/>
  <c r="C60" i="22"/>
  <c r="D60" i="22"/>
  <c r="A62" i="22"/>
  <c r="B62" i="22"/>
  <c r="C62" i="22"/>
  <c r="D62" i="22"/>
  <c r="A63" i="22"/>
  <c r="B63" i="22"/>
  <c r="C63" i="22"/>
  <c r="D63" i="22"/>
  <c r="A64" i="22"/>
  <c r="B64" i="22"/>
  <c r="C64" i="22"/>
  <c r="D64" i="22"/>
  <c r="A65" i="22"/>
  <c r="B65" i="22"/>
  <c r="C65" i="22"/>
  <c r="D65" i="22"/>
  <c r="A66" i="22"/>
  <c r="B66" i="22"/>
  <c r="C66" i="22"/>
  <c r="D66" i="22"/>
  <c r="A67" i="22"/>
  <c r="B67" i="22"/>
  <c r="C67" i="22"/>
  <c r="D67" i="22"/>
  <c r="A68" i="22"/>
  <c r="B68" i="22"/>
  <c r="C68" i="22"/>
  <c r="D68" i="22"/>
  <c r="A69" i="22"/>
  <c r="B69" i="22"/>
  <c r="C69" i="22"/>
  <c r="D69" i="22"/>
  <c r="A70" i="22"/>
  <c r="B70" i="22"/>
  <c r="C70" i="22"/>
  <c r="D70" i="22"/>
  <c r="A71" i="22"/>
  <c r="B71" i="22"/>
  <c r="C71" i="22"/>
  <c r="D71" i="22"/>
  <c r="A72" i="22"/>
  <c r="B72" i="22"/>
  <c r="C72" i="22"/>
  <c r="D72" i="22"/>
  <c r="A73" i="22"/>
  <c r="B73" i="22"/>
  <c r="C73" i="22"/>
  <c r="D73" i="22"/>
  <c r="A74" i="22"/>
  <c r="B74" i="22"/>
  <c r="C74" i="22"/>
  <c r="D74" i="22"/>
  <c r="A75" i="22"/>
  <c r="B75" i="22"/>
  <c r="C75" i="22"/>
  <c r="D75" i="22"/>
  <c r="A76" i="22"/>
  <c r="B76" i="22"/>
  <c r="C76" i="22"/>
  <c r="D76" i="22"/>
  <c r="A77" i="22"/>
  <c r="B77" i="22"/>
  <c r="C77" i="22"/>
  <c r="D77" i="22"/>
  <c r="A78" i="22"/>
  <c r="B78" i="22"/>
  <c r="C78" i="22"/>
  <c r="D78" i="22"/>
  <c r="A79" i="22"/>
  <c r="B79" i="22"/>
  <c r="C79" i="22"/>
  <c r="D79" i="22"/>
  <c r="A80" i="22"/>
  <c r="B80" i="22"/>
  <c r="C80" i="22"/>
  <c r="D80" i="22"/>
  <c r="A81" i="22"/>
  <c r="B81" i="22"/>
  <c r="C81" i="22"/>
  <c r="D81" i="22"/>
  <c r="A82" i="22"/>
  <c r="B82" i="22"/>
  <c r="C82" i="22"/>
  <c r="D82" i="22"/>
  <c r="A83" i="22"/>
  <c r="B83" i="22"/>
  <c r="C83" i="22"/>
  <c r="D83" i="22"/>
  <c r="A84" i="22"/>
  <c r="B84" i="22"/>
  <c r="C84" i="22"/>
  <c r="D84" i="22"/>
  <c r="A85" i="22"/>
  <c r="B85" i="22"/>
  <c r="C85" i="22"/>
  <c r="D85" i="22"/>
  <c r="A86" i="22"/>
  <c r="B86" i="22"/>
  <c r="C86" i="22"/>
  <c r="D86" i="22"/>
  <c r="A87" i="22"/>
  <c r="B87" i="22"/>
  <c r="C87" i="22"/>
  <c r="D87" i="22"/>
  <c r="A88" i="22"/>
  <c r="B88" i="22"/>
  <c r="C88" i="22"/>
  <c r="D88" i="22"/>
  <c r="A89" i="22"/>
  <c r="B89" i="22"/>
  <c r="C89" i="22"/>
  <c r="D89" i="22"/>
  <c r="A90" i="22"/>
  <c r="B90" i="22"/>
  <c r="C90" i="22"/>
  <c r="D90" i="22"/>
  <c r="A91" i="22"/>
  <c r="B91" i="22"/>
  <c r="C91" i="22"/>
  <c r="D91" i="22"/>
  <c r="A92" i="22"/>
  <c r="B92" i="22"/>
  <c r="C92" i="22"/>
  <c r="D92" i="22"/>
  <c r="A93" i="22"/>
  <c r="B93" i="22"/>
  <c r="C93" i="22"/>
  <c r="D93" i="22"/>
  <c r="A94" i="22"/>
  <c r="B94" i="22"/>
  <c r="C94" i="22"/>
  <c r="D94" i="22"/>
  <c r="A95" i="22"/>
  <c r="B95" i="22"/>
  <c r="C95" i="22"/>
  <c r="D95" i="22"/>
  <c r="A96" i="22"/>
  <c r="B96" i="22"/>
  <c r="C96" i="22"/>
  <c r="D96" i="22"/>
  <c r="A97" i="22"/>
  <c r="B97" i="22"/>
  <c r="C97" i="22"/>
  <c r="D97" i="22"/>
  <c r="A98" i="22"/>
  <c r="B98" i="22"/>
  <c r="C98" i="22"/>
  <c r="D98" i="22"/>
  <c r="A99" i="22"/>
  <c r="B99" i="22"/>
  <c r="C99" i="22"/>
  <c r="D99" i="22"/>
  <c r="A100" i="22"/>
  <c r="B100" i="22"/>
  <c r="C100" i="22"/>
  <c r="D100" i="22"/>
  <c r="A101" i="22"/>
  <c r="B101" i="22"/>
  <c r="C101" i="22"/>
  <c r="D101" i="22"/>
  <c r="A102" i="22"/>
  <c r="B102" i="22"/>
  <c r="C102" i="22"/>
  <c r="D102" i="22"/>
  <c r="A103" i="22"/>
  <c r="B103" i="22"/>
  <c r="C103" i="22"/>
  <c r="D103" i="22"/>
  <c r="A104" i="22"/>
  <c r="B104" i="22"/>
  <c r="C104" i="22"/>
  <c r="D104" i="22"/>
  <c r="A105" i="22"/>
  <c r="B105" i="22"/>
  <c r="C105" i="22"/>
  <c r="D105" i="22"/>
  <c r="A106" i="22"/>
  <c r="B106" i="22"/>
  <c r="C106" i="22"/>
  <c r="D106" i="22"/>
  <c r="B6" i="22"/>
  <c r="C6" i="22"/>
  <c r="D6" i="22"/>
  <c r="A6" i="22"/>
  <c r="AB106" i="21" l="1"/>
  <c r="AA106" i="21"/>
  <c r="Z106" i="21"/>
  <c r="Y106" i="21"/>
  <c r="X106" i="21"/>
  <c r="W106" i="21"/>
  <c r="V106" i="21"/>
  <c r="U106" i="21"/>
  <c r="T106" i="21"/>
  <c r="T30" i="17" l="1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K42" i="4" l="1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AK69" i="12"/>
  <c r="AJ69" i="12"/>
  <c r="AI69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V69" i="12"/>
  <c r="U69" i="12"/>
  <c r="T69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AK66" i="12"/>
  <c r="AJ66" i="12"/>
  <c r="AI66" i="12"/>
  <c r="AH66" i="12"/>
  <c r="AG66" i="12"/>
  <c r="AF66" i="12"/>
  <c r="AE66" i="12"/>
  <c r="AD66" i="12"/>
  <c r="AC66" i="12"/>
  <c r="AB66" i="12"/>
  <c r="AA66" i="12"/>
  <c r="Z66" i="12"/>
  <c r="Y66" i="12"/>
  <c r="X66" i="12"/>
  <c r="W66" i="12"/>
  <c r="V66" i="12"/>
  <c r="U66" i="12"/>
  <c r="T66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AK60" i="12"/>
  <c r="AJ60" i="12"/>
  <c r="AI60" i="12"/>
  <c r="AH60" i="12"/>
  <c r="AG60" i="12"/>
  <c r="AF60" i="12"/>
  <c r="AE60" i="12"/>
  <c r="AD60" i="12"/>
  <c r="AC60" i="12"/>
  <c r="AB60" i="12"/>
  <c r="AA60" i="12"/>
  <c r="Z60" i="12"/>
  <c r="Y60" i="12"/>
  <c r="X60" i="12"/>
  <c r="W60" i="12"/>
  <c r="V60" i="12"/>
  <c r="U60" i="12"/>
  <c r="T60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AK58" i="12"/>
  <c r="AJ58" i="12"/>
  <c r="AI58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AK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AK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AK29" i="17"/>
  <c r="AJ29" i="17"/>
  <c r="AI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AK28" i="17"/>
  <c r="AJ28" i="17"/>
  <c r="AI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AK27" i="17"/>
  <c r="AJ27" i="17"/>
  <c r="AI27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AK26" i="17"/>
  <c r="AJ26" i="17"/>
  <c r="AI26" i="17"/>
  <c r="AH26" i="17"/>
  <c r="AG26" i="17"/>
  <c r="AF26" i="17"/>
  <c r="AE26" i="17"/>
  <c r="AD26" i="17"/>
  <c r="AC26" i="17"/>
  <c r="AB26" i="17"/>
  <c r="AA26" i="17"/>
  <c r="Z26" i="17"/>
  <c r="Y26" i="17"/>
  <c r="X26" i="17"/>
  <c r="W26" i="17"/>
  <c r="V26" i="17"/>
  <c r="U26" i="17"/>
  <c r="T26" i="17"/>
  <c r="AK25" i="17"/>
  <c r="AJ25" i="17"/>
  <c r="AI25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AK24" i="17"/>
  <c r="AJ24" i="17"/>
  <c r="AI24" i="17"/>
  <c r="AH24" i="17"/>
  <c r="AG24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AK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AK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AK10" i="17"/>
  <c r="AJ10" i="17"/>
  <c r="AI10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AI8" i="19"/>
  <c r="AJ8" i="19"/>
  <c r="AK8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AI9" i="19"/>
  <c r="AJ9" i="19"/>
  <c r="AK9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AI10" i="19"/>
  <c r="AJ10" i="19"/>
  <c r="AK10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AI11" i="19"/>
  <c r="AJ11" i="19"/>
  <c r="AK11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AI6" i="19"/>
  <c r="AJ6" i="19"/>
  <c r="AK6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AI12" i="19"/>
  <c r="AJ12" i="19"/>
  <c r="AK12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AI13" i="19"/>
  <c r="AJ13" i="19"/>
  <c r="AK13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AI14" i="19"/>
  <c r="AJ14" i="19"/>
  <c r="AK14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AI15" i="19"/>
  <c r="AJ15" i="19"/>
  <c r="AK15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AK16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AI17" i="19"/>
  <c r="AJ17" i="19"/>
  <c r="AK17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AI18" i="19"/>
  <c r="AJ18" i="19"/>
  <c r="AK18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AI20" i="19"/>
  <c r="AJ20" i="19"/>
  <c r="AK20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AI21" i="19"/>
  <c r="AJ21" i="19"/>
  <c r="AK21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AK22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AI23" i="19"/>
  <c r="AJ23" i="19"/>
  <c r="AK23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AK24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AK27" i="19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AK6" i="16"/>
  <c r="AJ6" i="16"/>
  <c r="AI6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AK6" i="17"/>
  <c r="AJ6" i="17"/>
  <c r="AI6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AK7" i="19"/>
  <c r="AJ7" i="19"/>
  <c r="AI7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T39" i="21"/>
  <c r="U39" i="21"/>
  <c r="V39" i="21"/>
  <c r="W39" i="21"/>
  <c r="X39" i="21"/>
  <c r="Y39" i="21"/>
  <c r="Z39" i="21"/>
  <c r="AA39" i="21"/>
  <c r="AB39" i="21"/>
  <c r="T7" i="21"/>
  <c r="U7" i="21"/>
  <c r="V7" i="21"/>
  <c r="W7" i="21"/>
  <c r="X7" i="21"/>
  <c r="Y7" i="21"/>
  <c r="Z7" i="21"/>
  <c r="AA7" i="21"/>
  <c r="AB7" i="21"/>
  <c r="T8" i="21"/>
  <c r="U8" i="21"/>
  <c r="V8" i="21"/>
  <c r="W8" i="21"/>
  <c r="X8" i="21"/>
  <c r="Y8" i="21"/>
  <c r="Z8" i="21"/>
  <c r="AA8" i="21"/>
  <c r="AB8" i="21"/>
  <c r="T9" i="21"/>
  <c r="U9" i="21"/>
  <c r="V9" i="21"/>
  <c r="W9" i="21"/>
  <c r="X9" i="21"/>
  <c r="Y9" i="21"/>
  <c r="Z9" i="21"/>
  <c r="AA9" i="21"/>
  <c r="AB9" i="21"/>
  <c r="T10" i="21"/>
  <c r="U10" i="21"/>
  <c r="V10" i="21"/>
  <c r="W10" i="21"/>
  <c r="X10" i="21"/>
  <c r="Y10" i="21"/>
  <c r="Z10" i="21"/>
  <c r="AA10" i="21"/>
  <c r="AB10" i="21"/>
  <c r="T11" i="21"/>
  <c r="U11" i="21"/>
  <c r="V11" i="21"/>
  <c r="W11" i="21"/>
  <c r="X11" i="21"/>
  <c r="Y11" i="21"/>
  <c r="Z11" i="21"/>
  <c r="AA11" i="21"/>
  <c r="AB11" i="21"/>
  <c r="T12" i="21"/>
  <c r="U12" i="21"/>
  <c r="V12" i="21"/>
  <c r="W12" i="21"/>
  <c r="X12" i="21"/>
  <c r="Y12" i="21"/>
  <c r="Z12" i="21"/>
  <c r="AA12" i="21"/>
  <c r="AB12" i="21"/>
  <c r="T13" i="21"/>
  <c r="U13" i="21"/>
  <c r="V13" i="21"/>
  <c r="W13" i="21"/>
  <c r="X13" i="21"/>
  <c r="Y13" i="21"/>
  <c r="Z13" i="21"/>
  <c r="AA13" i="21"/>
  <c r="AB13" i="21"/>
  <c r="T16" i="21"/>
  <c r="U16" i="21"/>
  <c r="V16" i="21"/>
  <c r="W16" i="21"/>
  <c r="X16" i="21"/>
  <c r="Y16" i="21"/>
  <c r="Z16" i="21"/>
  <c r="AA16" i="21"/>
  <c r="AB16" i="21"/>
  <c r="T17" i="21"/>
  <c r="U17" i="21"/>
  <c r="V17" i="21"/>
  <c r="W17" i="21"/>
  <c r="X17" i="21"/>
  <c r="Y17" i="21"/>
  <c r="Z17" i="21"/>
  <c r="AA17" i="21"/>
  <c r="AB17" i="21"/>
  <c r="T18" i="21"/>
  <c r="U18" i="21"/>
  <c r="V18" i="21"/>
  <c r="W18" i="21"/>
  <c r="X18" i="21"/>
  <c r="Y18" i="21"/>
  <c r="Z18" i="21"/>
  <c r="AA18" i="21"/>
  <c r="AB18" i="21"/>
  <c r="T19" i="21"/>
  <c r="U19" i="21"/>
  <c r="V19" i="21"/>
  <c r="W19" i="21"/>
  <c r="X19" i="21"/>
  <c r="Y19" i="21"/>
  <c r="Z19" i="21"/>
  <c r="AA19" i="21"/>
  <c r="AB19" i="21"/>
  <c r="T20" i="21"/>
  <c r="U20" i="21"/>
  <c r="V20" i="21"/>
  <c r="W20" i="21"/>
  <c r="X20" i="21"/>
  <c r="Y20" i="21"/>
  <c r="Z20" i="21"/>
  <c r="AA20" i="21"/>
  <c r="AB20" i="21"/>
  <c r="T21" i="21"/>
  <c r="U21" i="21"/>
  <c r="V21" i="21"/>
  <c r="W21" i="21"/>
  <c r="X21" i="21"/>
  <c r="Y21" i="21"/>
  <c r="Z21" i="21"/>
  <c r="AA21" i="21"/>
  <c r="AB21" i="21"/>
  <c r="T22" i="21"/>
  <c r="U22" i="21"/>
  <c r="V22" i="21"/>
  <c r="W22" i="21"/>
  <c r="X22" i="21"/>
  <c r="Y22" i="21"/>
  <c r="Z22" i="21"/>
  <c r="AA22" i="21"/>
  <c r="AB22" i="21"/>
  <c r="T23" i="21"/>
  <c r="U23" i="21"/>
  <c r="V23" i="21"/>
  <c r="W23" i="21"/>
  <c r="X23" i="21"/>
  <c r="Y23" i="21"/>
  <c r="Z23" i="21"/>
  <c r="AA23" i="21"/>
  <c r="AB23" i="21"/>
  <c r="T24" i="21"/>
  <c r="U24" i="21"/>
  <c r="V24" i="21"/>
  <c r="W24" i="21"/>
  <c r="X24" i="21"/>
  <c r="Y24" i="21"/>
  <c r="Z24" i="21"/>
  <c r="AA24" i="21"/>
  <c r="AB24" i="21"/>
  <c r="T25" i="21"/>
  <c r="U25" i="21"/>
  <c r="V25" i="21"/>
  <c r="W25" i="21"/>
  <c r="X25" i="21"/>
  <c r="Y25" i="21"/>
  <c r="Z25" i="21"/>
  <c r="AA25" i="21"/>
  <c r="AB25" i="21"/>
  <c r="T26" i="21"/>
  <c r="U26" i="21"/>
  <c r="V26" i="21"/>
  <c r="W26" i="21"/>
  <c r="X26" i="21"/>
  <c r="Y26" i="21"/>
  <c r="Z26" i="21"/>
  <c r="AA26" i="21"/>
  <c r="AB26" i="21"/>
  <c r="T27" i="21"/>
  <c r="U27" i="21"/>
  <c r="V27" i="21"/>
  <c r="W27" i="21"/>
  <c r="X27" i="21"/>
  <c r="Y27" i="21"/>
  <c r="Z27" i="21"/>
  <c r="AA27" i="21"/>
  <c r="AB27" i="21"/>
  <c r="T28" i="21"/>
  <c r="U28" i="21"/>
  <c r="V28" i="21"/>
  <c r="W28" i="21"/>
  <c r="X28" i="21"/>
  <c r="Y28" i="21"/>
  <c r="Z28" i="21"/>
  <c r="AA28" i="21"/>
  <c r="AB28" i="21"/>
  <c r="T29" i="21"/>
  <c r="U29" i="21"/>
  <c r="V29" i="21"/>
  <c r="W29" i="21"/>
  <c r="X29" i="21"/>
  <c r="Y29" i="21"/>
  <c r="Z29" i="21"/>
  <c r="AA29" i="21"/>
  <c r="AB29" i="21"/>
  <c r="T30" i="21"/>
  <c r="U30" i="21"/>
  <c r="V30" i="21"/>
  <c r="W30" i="21"/>
  <c r="X30" i="21"/>
  <c r="Y30" i="21"/>
  <c r="Z30" i="21"/>
  <c r="AA30" i="21"/>
  <c r="AB30" i="21"/>
  <c r="T31" i="21"/>
  <c r="U31" i="21"/>
  <c r="V31" i="21"/>
  <c r="W31" i="21"/>
  <c r="X31" i="21"/>
  <c r="Y31" i="21"/>
  <c r="Z31" i="21"/>
  <c r="AA31" i="21"/>
  <c r="AB31" i="21"/>
  <c r="T32" i="21"/>
  <c r="U32" i="21"/>
  <c r="V32" i="21"/>
  <c r="W32" i="21"/>
  <c r="X32" i="21"/>
  <c r="Y32" i="21"/>
  <c r="Z32" i="21"/>
  <c r="AA32" i="21"/>
  <c r="AB32" i="21"/>
  <c r="T33" i="21"/>
  <c r="U33" i="21"/>
  <c r="V33" i="21"/>
  <c r="W33" i="21"/>
  <c r="X33" i="21"/>
  <c r="Y33" i="21"/>
  <c r="Z33" i="21"/>
  <c r="AA33" i="21"/>
  <c r="AB33" i="21"/>
  <c r="T14" i="21"/>
  <c r="U14" i="21"/>
  <c r="V14" i="21"/>
  <c r="W14" i="21"/>
  <c r="X14" i="21"/>
  <c r="Y14" i="21"/>
  <c r="Z14" i="21"/>
  <c r="AA14" i="21"/>
  <c r="AB14" i="21"/>
  <c r="T15" i="21"/>
  <c r="U15" i="21"/>
  <c r="V15" i="21"/>
  <c r="W15" i="21"/>
  <c r="X15" i="21"/>
  <c r="Y15" i="21"/>
  <c r="Z15" i="21"/>
  <c r="AA15" i="21"/>
  <c r="AB15" i="21"/>
  <c r="T34" i="21"/>
  <c r="U34" i="21"/>
  <c r="V34" i="21"/>
  <c r="W34" i="21"/>
  <c r="X34" i="21"/>
  <c r="Y34" i="21"/>
  <c r="Z34" i="21"/>
  <c r="AA34" i="21"/>
  <c r="AB34" i="21"/>
  <c r="T35" i="21"/>
  <c r="U35" i="21"/>
  <c r="V35" i="21"/>
  <c r="W35" i="21"/>
  <c r="X35" i="21"/>
  <c r="Y35" i="21"/>
  <c r="Z35" i="21"/>
  <c r="AA35" i="21"/>
  <c r="AB35" i="21"/>
  <c r="T36" i="21"/>
  <c r="U36" i="21"/>
  <c r="V36" i="21"/>
  <c r="W36" i="21"/>
  <c r="X36" i="21"/>
  <c r="Y36" i="21"/>
  <c r="Z36" i="21"/>
  <c r="AA36" i="21"/>
  <c r="AB36" i="21"/>
  <c r="T37" i="21"/>
  <c r="U37" i="21"/>
  <c r="V37" i="21"/>
  <c r="W37" i="21"/>
  <c r="X37" i="21"/>
  <c r="Y37" i="21"/>
  <c r="Z37" i="21"/>
  <c r="AA37" i="21"/>
  <c r="AB37" i="21"/>
  <c r="T38" i="21"/>
  <c r="U38" i="21"/>
  <c r="V38" i="21"/>
  <c r="W38" i="21"/>
  <c r="X38" i="21"/>
  <c r="Y38" i="21"/>
  <c r="Z38" i="21"/>
  <c r="AA38" i="21"/>
  <c r="AB38" i="21"/>
  <c r="T40" i="21"/>
  <c r="U40" i="21"/>
  <c r="V40" i="21"/>
  <c r="W40" i="21"/>
  <c r="X40" i="21"/>
  <c r="Y40" i="21"/>
  <c r="Z40" i="21"/>
  <c r="AA40" i="21"/>
  <c r="AB40" i="21"/>
  <c r="T41" i="21"/>
  <c r="U41" i="21"/>
  <c r="V41" i="21"/>
  <c r="W41" i="21"/>
  <c r="X41" i="21"/>
  <c r="Y41" i="21"/>
  <c r="Z41" i="21"/>
  <c r="AA41" i="21"/>
  <c r="AB41" i="21"/>
  <c r="T42" i="21"/>
  <c r="U42" i="21"/>
  <c r="V42" i="21"/>
  <c r="W42" i="21"/>
  <c r="X42" i="21"/>
  <c r="Y42" i="21"/>
  <c r="Z42" i="21"/>
  <c r="AA42" i="21"/>
  <c r="AB42" i="21"/>
  <c r="T43" i="21"/>
  <c r="U43" i="21"/>
  <c r="V43" i="21"/>
  <c r="W43" i="21"/>
  <c r="X43" i="21"/>
  <c r="Y43" i="21"/>
  <c r="Z43" i="21"/>
  <c r="AA43" i="21"/>
  <c r="AB43" i="21"/>
  <c r="T45" i="21"/>
  <c r="U45" i="21"/>
  <c r="V45" i="21"/>
  <c r="W45" i="21"/>
  <c r="X45" i="21"/>
  <c r="Y45" i="21"/>
  <c r="Z45" i="21"/>
  <c r="AA45" i="21"/>
  <c r="AB45" i="21"/>
  <c r="T47" i="21"/>
  <c r="U47" i="21"/>
  <c r="V47" i="21"/>
  <c r="W47" i="21"/>
  <c r="X47" i="21"/>
  <c r="Y47" i="21"/>
  <c r="Z47" i="21"/>
  <c r="AA47" i="21"/>
  <c r="AB47" i="21"/>
  <c r="T48" i="21"/>
  <c r="U48" i="21"/>
  <c r="V48" i="21"/>
  <c r="W48" i="21"/>
  <c r="X48" i="21"/>
  <c r="Y48" i="21"/>
  <c r="Z48" i="21"/>
  <c r="AA48" i="21"/>
  <c r="AB48" i="21"/>
  <c r="T49" i="21"/>
  <c r="U49" i="21"/>
  <c r="V49" i="21"/>
  <c r="W49" i="21"/>
  <c r="X49" i="21"/>
  <c r="Y49" i="21"/>
  <c r="Z49" i="21"/>
  <c r="AA49" i="21"/>
  <c r="AB49" i="21"/>
  <c r="T50" i="21"/>
  <c r="U50" i="21"/>
  <c r="V50" i="21"/>
  <c r="W50" i="21"/>
  <c r="X50" i="21"/>
  <c r="Y50" i="21"/>
  <c r="Z50" i="21"/>
  <c r="AA50" i="21"/>
  <c r="AB50" i="21"/>
  <c r="T51" i="21"/>
  <c r="U51" i="21"/>
  <c r="V51" i="21"/>
  <c r="W51" i="21"/>
  <c r="X51" i="21"/>
  <c r="Y51" i="21"/>
  <c r="Z51" i="21"/>
  <c r="AA51" i="21"/>
  <c r="AB51" i="21"/>
  <c r="T53" i="21"/>
  <c r="U53" i="21"/>
  <c r="V53" i="21"/>
  <c r="W53" i="21"/>
  <c r="X53" i="21"/>
  <c r="Y53" i="21"/>
  <c r="Z53" i="21"/>
  <c r="AA53" i="21"/>
  <c r="AB53" i="21"/>
  <c r="T54" i="21"/>
  <c r="U54" i="21"/>
  <c r="V54" i="21"/>
  <c r="W54" i="21"/>
  <c r="X54" i="21"/>
  <c r="Y54" i="21"/>
  <c r="Z54" i="21"/>
  <c r="AA54" i="21"/>
  <c r="AB54" i="21"/>
  <c r="T52" i="21"/>
  <c r="U52" i="21"/>
  <c r="V52" i="21"/>
  <c r="W52" i="21"/>
  <c r="X52" i="21"/>
  <c r="Y52" i="21"/>
  <c r="Z52" i="21"/>
  <c r="AA52" i="21"/>
  <c r="AB52" i="21"/>
  <c r="T55" i="21"/>
  <c r="U55" i="21"/>
  <c r="V55" i="21"/>
  <c r="W55" i="21"/>
  <c r="X55" i="21"/>
  <c r="Y55" i="21"/>
  <c r="Z55" i="21"/>
  <c r="AA55" i="21"/>
  <c r="AB55" i="21"/>
  <c r="T56" i="21"/>
  <c r="U56" i="21"/>
  <c r="V56" i="21"/>
  <c r="W56" i="21"/>
  <c r="X56" i="21"/>
  <c r="Y56" i="21"/>
  <c r="Z56" i="21"/>
  <c r="AA56" i="21"/>
  <c r="AB56" i="21"/>
  <c r="T57" i="21"/>
  <c r="U57" i="21"/>
  <c r="V57" i="21"/>
  <c r="W57" i="21"/>
  <c r="X57" i="21"/>
  <c r="Y57" i="21"/>
  <c r="Z57" i="21"/>
  <c r="AA57" i="21"/>
  <c r="AB57" i="21"/>
  <c r="T58" i="21"/>
  <c r="U58" i="21"/>
  <c r="V58" i="21"/>
  <c r="W58" i="21"/>
  <c r="X58" i="21"/>
  <c r="Y58" i="21"/>
  <c r="Z58" i="21"/>
  <c r="AA58" i="21"/>
  <c r="AB58" i="21"/>
  <c r="T59" i="21"/>
  <c r="U59" i="21"/>
  <c r="V59" i="21"/>
  <c r="W59" i="21"/>
  <c r="X59" i="21"/>
  <c r="Y59" i="21"/>
  <c r="Z59" i="21"/>
  <c r="AA59" i="21"/>
  <c r="AB59" i="21"/>
  <c r="T60" i="21"/>
  <c r="U60" i="21"/>
  <c r="V60" i="21"/>
  <c r="W60" i="21"/>
  <c r="X60" i="21"/>
  <c r="Y60" i="21"/>
  <c r="Z60" i="21"/>
  <c r="AA60" i="21"/>
  <c r="AB60" i="21"/>
  <c r="T62" i="21"/>
  <c r="U62" i="21"/>
  <c r="V62" i="21"/>
  <c r="W62" i="21"/>
  <c r="X62" i="21"/>
  <c r="Y62" i="21"/>
  <c r="Z62" i="21"/>
  <c r="AA62" i="21"/>
  <c r="AB62" i="21"/>
  <c r="T63" i="21"/>
  <c r="U63" i="21"/>
  <c r="V63" i="21"/>
  <c r="W63" i="21"/>
  <c r="X63" i="21"/>
  <c r="Y63" i="21"/>
  <c r="Z63" i="21"/>
  <c r="AA63" i="21"/>
  <c r="AB63" i="21"/>
  <c r="T64" i="21"/>
  <c r="U64" i="21"/>
  <c r="V64" i="21"/>
  <c r="W64" i="21"/>
  <c r="X64" i="21"/>
  <c r="Y64" i="21"/>
  <c r="Z64" i="21"/>
  <c r="AA64" i="21"/>
  <c r="AB64" i="21"/>
  <c r="T65" i="21"/>
  <c r="U65" i="21"/>
  <c r="V65" i="21"/>
  <c r="W65" i="21"/>
  <c r="X65" i="21"/>
  <c r="Y65" i="21"/>
  <c r="Z65" i="21"/>
  <c r="AA65" i="21"/>
  <c r="AB65" i="21"/>
  <c r="T66" i="21"/>
  <c r="U66" i="21"/>
  <c r="V66" i="21"/>
  <c r="W66" i="21"/>
  <c r="X66" i="21"/>
  <c r="Y66" i="21"/>
  <c r="Z66" i="21"/>
  <c r="AA66" i="21"/>
  <c r="AB66" i="21"/>
  <c r="T67" i="21"/>
  <c r="U67" i="21"/>
  <c r="V67" i="21"/>
  <c r="W67" i="21"/>
  <c r="X67" i="21"/>
  <c r="Y67" i="21"/>
  <c r="Z67" i="21"/>
  <c r="AA67" i="21"/>
  <c r="AB67" i="21"/>
  <c r="T68" i="21"/>
  <c r="U68" i="21"/>
  <c r="V68" i="21"/>
  <c r="W68" i="21"/>
  <c r="X68" i="21"/>
  <c r="Y68" i="21"/>
  <c r="Z68" i="21"/>
  <c r="AA68" i="21"/>
  <c r="AB68" i="21"/>
  <c r="T69" i="21"/>
  <c r="U69" i="21"/>
  <c r="V69" i="21"/>
  <c r="W69" i="21"/>
  <c r="X69" i="21"/>
  <c r="Y69" i="21"/>
  <c r="Z69" i="21"/>
  <c r="AA69" i="21"/>
  <c r="AB69" i="21"/>
  <c r="T70" i="21"/>
  <c r="U70" i="21"/>
  <c r="V70" i="21"/>
  <c r="W70" i="21"/>
  <c r="X70" i="21"/>
  <c r="Y70" i="21"/>
  <c r="Z70" i="21"/>
  <c r="AA70" i="21"/>
  <c r="AB70" i="21"/>
  <c r="T71" i="21"/>
  <c r="U71" i="21"/>
  <c r="V71" i="21"/>
  <c r="W71" i="21"/>
  <c r="X71" i="21"/>
  <c r="Y71" i="21"/>
  <c r="Z71" i="21"/>
  <c r="AA71" i="21"/>
  <c r="AB71" i="21"/>
  <c r="T72" i="21"/>
  <c r="U72" i="21"/>
  <c r="V72" i="21"/>
  <c r="W72" i="21"/>
  <c r="X72" i="21"/>
  <c r="Y72" i="21"/>
  <c r="Z72" i="21"/>
  <c r="AA72" i="21"/>
  <c r="AB72" i="21"/>
  <c r="T73" i="21"/>
  <c r="U73" i="21"/>
  <c r="V73" i="21"/>
  <c r="W73" i="21"/>
  <c r="X73" i="21"/>
  <c r="Y73" i="21"/>
  <c r="Z73" i="21"/>
  <c r="AA73" i="21"/>
  <c r="AB73" i="21"/>
  <c r="T74" i="21"/>
  <c r="U74" i="21"/>
  <c r="V74" i="21"/>
  <c r="W74" i="21"/>
  <c r="X74" i="21"/>
  <c r="Y74" i="21"/>
  <c r="Z74" i="21"/>
  <c r="AA74" i="21"/>
  <c r="AB74" i="21"/>
  <c r="T75" i="21"/>
  <c r="U75" i="21"/>
  <c r="V75" i="21"/>
  <c r="W75" i="21"/>
  <c r="X75" i="21"/>
  <c r="Y75" i="21"/>
  <c r="Z75" i="21"/>
  <c r="AA75" i="21"/>
  <c r="AB75" i="21"/>
  <c r="T76" i="21"/>
  <c r="U76" i="21"/>
  <c r="V76" i="21"/>
  <c r="W76" i="21"/>
  <c r="X76" i="21"/>
  <c r="Y76" i="21"/>
  <c r="Z76" i="21"/>
  <c r="AA76" i="21"/>
  <c r="AB76" i="21"/>
  <c r="T77" i="21"/>
  <c r="U77" i="21"/>
  <c r="V77" i="21"/>
  <c r="W77" i="21"/>
  <c r="X77" i="21"/>
  <c r="Y77" i="21"/>
  <c r="Z77" i="21"/>
  <c r="AA77" i="21"/>
  <c r="AB77" i="21"/>
  <c r="T81" i="21"/>
  <c r="U81" i="21"/>
  <c r="V81" i="21"/>
  <c r="W81" i="21"/>
  <c r="X81" i="21"/>
  <c r="Y81" i="21"/>
  <c r="Z81" i="21"/>
  <c r="AA81" i="21"/>
  <c r="AB81" i="21"/>
  <c r="T78" i="21"/>
  <c r="U78" i="21"/>
  <c r="V78" i="21"/>
  <c r="W78" i="21"/>
  <c r="X78" i="21"/>
  <c r="Y78" i="21"/>
  <c r="Z78" i="21"/>
  <c r="AA78" i="21"/>
  <c r="AB78" i="21"/>
  <c r="T79" i="21"/>
  <c r="U79" i="21"/>
  <c r="V79" i="21"/>
  <c r="W79" i="21"/>
  <c r="X79" i="21"/>
  <c r="Y79" i="21"/>
  <c r="Z79" i="21"/>
  <c r="AA79" i="21"/>
  <c r="AB79" i="21"/>
  <c r="T82" i="21"/>
  <c r="U82" i="21"/>
  <c r="V82" i="21"/>
  <c r="W82" i="21"/>
  <c r="X82" i="21"/>
  <c r="Y82" i="21"/>
  <c r="Z82" i="21"/>
  <c r="AA82" i="21"/>
  <c r="AB82" i="21"/>
  <c r="T80" i="21"/>
  <c r="U80" i="21"/>
  <c r="V80" i="21"/>
  <c r="W80" i="21"/>
  <c r="X80" i="21"/>
  <c r="Y80" i="21"/>
  <c r="Z80" i="21"/>
  <c r="AA80" i="21"/>
  <c r="AB80" i="21"/>
  <c r="T83" i="21"/>
  <c r="U83" i="21"/>
  <c r="V83" i="21"/>
  <c r="W83" i="21"/>
  <c r="X83" i="21"/>
  <c r="Y83" i="21"/>
  <c r="Z83" i="21"/>
  <c r="AA83" i="21"/>
  <c r="AB83" i="21"/>
  <c r="T84" i="21"/>
  <c r="U84" i="21"/>
  <c r="V84" i="21"/>
  <c r="W84" i="21"/>
  <c r="X84" i="21"/>
  <c r="Y84" i="21"/>
  <c r="Z84" i="21"/>
  <c r="AA84" i="21"/>
  <c r="AB84" i="21"/>
  <c r="T85" i="21"/>
  <c r="U85" i="21"/>
  <c r="V85" i="21"/>
  <c r="W85" i="21"/>
  <c r="X85" i="21"/>
  <c r="Y85" i="21"/>
  <c r="Z85" i="21"/>
  <c r="AA85" i="21"/>
  <c r="AB85" i="21"/>
  <c r="T86" i="21"/>
  <c r="U86" i="21"/>
  <c r="V86" i="21"/>
  <c r="W86" i="21"/>
  <c r="X86" i="21"/>
  <c r="Y86" i="21"/>
  <c r="Z86" i="21"/>
  <c r="AA86" i="21"/>
  <c r="AB86" i="21"/>
  <c r="T87" i="21"/>
  <c r="U87" i="21"/>
  <c r="V87" i="21"/>
  <c r="W87" i="21"/>
  <c r="X87" i="21"/>
  <c r="Y87" i="21"/>
  <c r="Z87" i="21"/>
  <c r="AA87" i="21"/>
  <c r="AB87" i="21"/>
  <c r="T88" i="21"/>
  <c r="U88" i="21"/>
  <c r="V88" i="21"/>
  <c r="W88" i="21"/>
  <c r="X88" i="21"/>
  <c r="Y88" i="21"/>
  <c r="Z88" i="21"/>
  <c r="AA88" i="21"/>
  <c r="AB88" i="21"/>
  <c r="T89" i="21"/>
  <c r="U89" i="21"/>
  <c r="V89" i="21"/>
  <c r="W89" i="21"/>
  <c r="X89" i="21"/>
  <c r="Y89" i="21"/>
  <c r="Z89" i="21"/>
  <c r="AA89" i="21"/>
  <c r="AB89" i="21"/>
  <c r="T90" i="21"/>
  <c r="U90" i="21"/>
  <c r="V90" i="21"/>
  <c r="W90" i="21"/>
  <c r="X90" i="21"/>
  <c r="Y90" i="21"/>
  <c r="Z90" i="21"/>
  <c r="AA90" i="21"/>
  <c r="AB90" i="21"/>
  <c r="T91" i="21"/>
  <c r="U91" i="21"/>
  <c r="V91" i="21"/>
  <c r="W91" i="21"/>
  <c r="X91" i="21"/>
  <c r="Y91" i="21"/>
  <c r="Z91" i="21"/>
  <c r="AA91" i="21"/>
  <c r="AB91" i="21"/>
  <c r="T92" i="21"/>
  <c r="U92" i="21"/>
  <c r="V92" i="21"/>
  <c r="W92" i="21"/>
  <c r="X92" i="21"/>
  <c r="Y92" i="21"/>
  <c r="Z92" i="21"/>
  <c r="AA92" i="21"/>
  <c r="AB92" i="21"/>
  <c r="T93" i="21"/>
  <c r="U93" i="21"/>
  <c r="V93" i="21"/>
  <c r="W93" i="21"/>
  <c r="X93" i="21"/>
  <c r="Y93" i="21"/>
  <c r="Z93" i="21"/>
  <c r="AA93" i="21"/>
  <c r="AB93" i="21"/>
  <c r="T94" i="21"/>
  <c r="U94" i="21"/>
  <c r="V94" i="21"/>
  <c r="W94" i="21"/>
  <c r="X94" i="21"/>
  <c r="Y94" i="21"/>
  <c r="Z94" i="21"/>
  <c r="AA94" i="21"/>
  <c r="AB94" i="21"/>
  <c r="T95" i="21"/>
  <c r="U95" i="21"/>
  <c r="V95" i="21"/>
  <c r="W95" i="21"/>
  <c r="X95" i="21"/>
  <c r="Y95" i="21"/>
  <c r="Z95" i="21"/>
  <c r="AA95" i="21"/>
  <c r="AB95" i="21"/>
  <c r="T96" i="21"/>
  <c r="U96" i="21"/>
  <c r="V96" i="21"/>
  <c r="W96" i="21"/>
  <c r="X96" i="21"/>
  <c r="Y96" i="21"/>
  <c r="Z96" i="21"/>
  <c r="AA96" i="21"/>
  <c r="AB96" i="21"/>
  <c r="T97" i="21"/>
  <c r="U97" i="21"/>
  <c r="V97" i="21"/>
  <c r="W97" i="21"/>
  <c r="X97" i="21"/>
  <c r="Y97" i="21"/>
  <c r="Z97" i="21"/>
  <c r="AA97" i="21"/>
  <c r="AB97" i="21"/>
  <c r="T98" i="21"/>
  <c r="U98" i="21"/>
  <c r="V98" i="21"/>
  <c r="W98" i="21"/>
  <c r="X98" i="21"/>
  <c r="Y98" i="21"/>
  <c r="Z98" i="21"/>
  <c r="AA98" i="21"/>
  <c r="AB98" i="21"/>
  <c r="T99" i="21"/>
  <c r="U99" i="21"/>
  <c r="V99" i="21"/>
  <c r="W99" i="21"/>
  <c r="X99" i="21"/>
  <c r="Y99" i="21"/>
  <c r="Z99" i="21"/>
  <c r="AA99" i="21"/>
  <c r="AB99" i="21"/>
  <c r="T100" i="21"/>
  <c r="U100" i="21"/>
  <c r="V100" i="21"/>
  <c r="W100" i="21"/>
  <c r="X100" i="21"/>
  <c r="Y100" i="21"/>
  <c r="Z100" i="21"/>
  <c r="AA100" i="21"/>
  <c r="AB100" i="21"/>
  <c r="T101" i="21"/>
  <c r="U101" i="21"/>
  <c r="V101" i="21"/>
  <c r="W101" i="21"/>
  <c r="X101" i="21"/>
  <c r="Y101" i="21"/>
  <c r="Z101" i="21"/>
  <c r="AA101" i="21"/>
  <c r="AB101" i="21"/>
  <c r="T102" i="21"/>
  <c r="U102" i="21"/>
  <c r="V102" i="21"/>
  <c r="W102" i="21"/>
  <c r="X102" i="21"/>
  <c r="Y102" i="21"/>
  <c r="Z102" i="21"/>
  <c r="AA102" i="21"/>
  <c r="AB102" i="21"/>
  <c r="T103" i="21"/>
  <c r="U103" i="21"/>
  <c r="V103" i="21"/>
  <c r="W103" i="21"/>
  <c r="X103" i="21"/>
  <c r="Y103" i="21"/>
  <c r="Z103" i="21"/>
  <c r="AA103" i="21"/>
  <c r="AB103" i="21"/>
  <c r="T104" i="21"/>
  <c r="U104" i="21"/>
  <c r="V104" i="21"/>
  <c r="W104" i="21"/>
  <c r="X104" i="21"/>
  <c r="Y104" i="21"/>
  <c r="Z104" i="21"/>
  <c r="AA104" i="21"/>
  <c r="AB104" i="21"/>
  <c r="T105" i="21"/>
  <c r="U105" i="21"/>
  <c r="V105" i="21"/>
  <c r="W105" i="21"/>
  <c r="X105" i="21"/>
  <c r="Y105" i="21"/>
  <c r="Z105" i="21"/>
  <c r="AA105" i="21"/>
  <c r="AB105" i="21"/>
  <c r="AB6" i="21"/>
  <c r="AA6" i="21"/>
  <c r="Z6" i="21"/>
  <c r="Y6" i="21"/>
  <c r="X6" i="21"/>
  <c r="W6" i="21"/>
  <c r="V6" i="21"/>
  <c r="U6" i="21"/>
  <c r="T6" i="21"/>
  <c r="AC49" i="21" l="1"/>
  <c r="AD49" i="21"/>
  <c r="AE49" i="21"/>
  <c r="AF49" i="21"/>
  <c r="AG49" i="21"/>
  <c r="AH49" i="21"/>
  <c r="AI49" i="21"/>
  <c r="AJ49" i="21"/>
  <c r="AK49" i="21"/>
  <c r="S49" i="21"/>
  <c r="R49" i="21"/>
  <c r="Q49" i="21"/>
  <c r="F14" i="43" l="1"/>
  <c r="E14" i="43"/>
  <c r="D14" i="43"/>
  <c r="C14" i="43"/>
  <c r="D14" i="24"/>
  <c r="C14" i="24"/>
  <c r="B14" i="24"/>
  <c r="A14" i="24"/>
  <c r="S14" i="17"/>
  <c r="R14" i="17"/>
  <c r="Q14" i="17"/>
  <c r="AK103" i="21" l="1"/>
  <c r="AJ103" i="21"/>
  <c r="AI103" i="21"/>
  <c r="AH103" i="21"/>
  <c r="AG103" i="21"/>
  <c r="AF103" i="21"/>
  <c r="AE103" i="21"/>
  <c r="AD103" i="21"/>
  <c r="AC103" i="21"/>
  <c r="S103" i="21"/>
  <c r="R103" i="21"/>
  <c r="Q103" i="21"/>
  <c r="Q16" i="8" l="1"/>
  <c r="R16" i="8"/>
  <c r="S16" i="8"/>
  <c r="P33" i="8" l="1"/>
  <c r="O33" i="8"/>
  <c r="I13" i="66" s="1"/>
  <c r="N33" i="8"/>
  <c r="H13" i="66" s="1"/>
  <c r="M33" i="8"/>
  <c r="L33" i="8"/>
  <c r="F13" i="66" s="1"/>
  <c r="K33" i="8"/>
  <c r="E13" i="66" s="1"/>
  <c r="J33" i="8"/>
  <c r="I33" i="8"/>
  <c r="C13" i="66" s="1"/>
  <c r="H33" i="8"/>
  <c r="B13" i="66" s="1"/>
  <c r="S32" i="8"/>
  <c r="R32" i="8"/>
  <c r="Q32" i="8"/>
  <c r="S31" i="8"/>
  <c r="R31" i="8"/>
  <c r="Q31" i="8"/>
  <c r="S30" i="8"/>
  <c r="R30" i="8"/>
  <c r="Q30" i="8"/>
  <c r="S29" i="8"/>
  <c r="R29" i="8"/>
  <c r="Q29" i="8"/>
  <c r="S28" i="8"/>
  <c r="R28" i="8"/>
  <c r="Q28" i="8"/>
  <c r="S27" i="8"/>
  <c r="R27" i="8"/>
  <c r="Q27" i="8"/>
  <c r="S26" i="8"/>
  <c r="R26" i="8"/>
  <c r="Q26" i="8"/>
  <c r="S25" i="8"/>
  <c r="R25" i="8"/>
  <c r="Q25" i="8"/>
  <c r="S24" i="8"/>
  <c r="R24" i="8"/>
  <c r="Q24" i="8"/>
  <c r="S23" i="8"/>
  <c r="R23" i="8"/>
  <c r="Q23" i="8"/>
  <c r="S22" i="8"/>
  <c r="R22" i="8"/>
  <c r="Q22" i="8"/>
  <c r="S21" i="8"/>
  <c r="R21" i="8"/>
  <c r="Q21" i="8"/>
  <c r="S20" i="8"/>
  <c r="R20" i="8"/>
  <c r="Q20" i="8"/>
  <c r="S19" i="8"/>
  <c r="R19" i="8"/>
  <c r="Q19" i="8"/>
  <c r="S18" i="8"/>
  <c r="R18" i="8"/>
  <c r="Q18" i="8"/>
  <c r="S17" i="8"/>
  <c r="R17" i="8"/>
  <c r="Q17" i="8"/>
  <c r="S15" i="8"/>
  <c r="R15" i="8"/>
  <c r="Q15" i="8"/>
  <c r="S14" i="8"/>
  <c r="R14" i="8"/>
  <c r="Q14" i="8"/>
  <c r="S13" i="8"/>
  <c r="R13" i="8"/>
  <c r="Q13" i="8"/>
  <c r="S12" i="8"/>
  <c r="R12" i="8"/>
  <c r="Q12" i="8"/>
  <c r="S11" i="8"/>
  <c r="R11" i="8"/>
  <c r="Q11" i="8"/>
  <c r="S10" i="8"/>
  <c r="R10" i="8"/>
  <c r="Q10" i="8"/>
  <c r="S9" i="8"/>
  <c r="R9" i="8"/>
  <c r="Q9" i="8"/>
  <c r="S8" i="8"/>
  <c r="R8" i="8"/>
  <c r="Q8" i="8"/>
  <c r="S7" i="8"/>
  <c r="R7" i="8"/>
  <c r="Q7" i="8"/>
  <c r="S6" i="8"/>
  <c r="R6" i="8"/>
  <c r="Q6" i="8"/>
  <c r="D13" i="66" l="1"/>
  <c r="S33" i="8"/>
  <c r="R34" i="8"/>
  <c r="S34" i="8"/>
  <c r="Q33" i="8"/>
  <c r="K13" i="66" s="1"/>
  <c r="R33" i="8"/>
  <c r="L13" i="66" s="1"/>
  <c r="Q34" i="8"/>
  <c r="Z33" i="40"/>
  <c r="AA33" i="40"/>
  <c r="K33" i="40"/>
  <c r="R13" i="66" s="1"/>
  <c r="AB33" i="40"/>
  <c r="M13" i="66" l="1"/>
  <c r="G33" i="40"/>
  <c r="N13" i="66" s="1"/>
  <c r="R33" i="29"/>
  <c r="Q33" i="29"/>
  <c r="AC34" i="40"/>
  <c r="O33" i="29"/>
  <c r="P33" i="29"/>
  <c r="AC33" i="40"/>
  <c r="U13" i="66" s="1"/>
  <c r="X33" i="40"/>
  <c r="W33" i="40"/>
  <c r="V33" i="40"/>
  <c r="H33" i="40" l="1"/>
  <c r="O13" i="66" s="1"/>
  <c r="Y34" i="40"/>
  <c r="R34" i="29"/>
  <c r="L33" i="40"/>
  <c r="S13" i="66" s="1"/>
  <c r="X13" i="66" s="1"/>
  <c r="Y33" i="40"/>
  <c r="T13" i="66" s="1"/>
  <c r="W13" i="66" l="1"/>
  <c r="J33" i="40"/>
  <c r="Q13" i="66" s="1"/>
  <c r="I33" i="40"/>
  <c r="P13" i="66" s="1"/>
  <c r="H34" i="40"/>
  <c r="C22" i="39"/>
  <c r="D22" i="39"/>
  <c r="E22" i="39"/>
  <c r="F22" i="39"/>
  <c r="D22" i="25"/>
  <c r="C22" i="25"/>
  <c r="B22" i="25"/>
  <c r="A22" i="25"/>
  <c r="G34" i="40" l="1"/>
  <c r="S22" i="16"/>
  <c r="R22" i="16"/>
  <c r="Q22" i="16"/>
  <c r="Q65" i="21" l="1"/>
  <c r="R65" i="21"/>
  <c r="S65" i="21"/>
  <c r="AC65" i="21"/>
  <c r="AD65" i="21"/>
  <c r="AE65" i="21"/>
  <c r="AF65" i="21"/>
  <c r="AG65" i="21"/>
  <c r="AH65" i="21"/>
  <c r="AI65" i="21"/>
  <c r="AJ65" i="21"/>
  <c r="AK65" i="21"/>
  <c r="AK85" i="21" l="1"/>
  <c r="AJ85" i="21"/>
  <c r="AI85" i="21"/>
  <c r="AH85" i="21"/>
  <c r="AG85" i="21"/>
  <c r="AF85" i="21"/>
  <c r="AE85" i="21"/>
  <c r="AD85" i="21"/>
  <c r="AC85" i="21"/>
  <c r="S85" i="21"/>
  <c r="R85" i="21"/>
  <c r="Q85" i="21"/>
  <c r="F42" i="42" l="1"/>
  <c r="E42" i="42"/>
  <c r="D42" i="42"/>
  <c r="F15" i="42"/>
  <c r="D42" i="31"/>
  <c r="C42" i="31"/>
  <c r="B42" i="31"/>
  <c r="A42" i="31"/>
  <c r="D15" i="31"/>
  <c r="B34" i="30"/>
  <c r="D34" i="41"/>
  <c r="B43" i="31"/>
  <c r="I43" i="4" l="1"/>
  <c r="C15" i="66" s="1"/>
  <c r="J43" i="4"/>
  <c r="K43" i="4"/>
  <c r="E15" i="66" s="1"/>
  <c r="L43" i="4"/>
  <c r="F15" i="66" s="1"/>
  <c r="M43" i="4"/>
  <c r="N43" i="4"/>
  <c r="H15" i="66" s="1"/>
  <c r="O43" i="4"/>
  <c r="I15" i="66" s="1"/>
  <c r="P43" i="4"/>
  <c r="D15" i="66" l="1"/>
  <c r="S18" i="10"/>
  <c r="R18" i="10"/>
  <c r="Q18" i="10"/>
  <c r="S9" i="6" l="1"/>
  <c r="R9" i="6"/>
  <c r="Q9" i="6"/>
  <c r="Q32" i="21" l="1"/>
  <c r="R32" i="21"/>
  <c r="S32" i="21"/>
  <c r="AC32" i="21"/>
  <c r="AD32" i="21"/>
  <c r="AE32" i="21"/>
  <c r="AF32" i="21"/>
  <c r="AG32" i="21"/>
  <c r="AH32" i="21"/>
  <c r="AI32" i="21"/>
  <c r="AJ32" i="21"/>
  <c r="AK32" i="21"/>
  <c r="C15" i="31" l="1"/>
  <c r="B15" i="31"/>
  <c r="A15" i="31"/>
  <c r="E15" i="42"/>
  <c r="D15" i="42"/>
  <c r="S44" i="4"/>
  <c r="H43" i="4"/>
  <c r="B15" i="66" s="1"/>
  <c r="B9" i="31"/>
  <c r="Q92" i="21"/>
  <c r="R92" i="21"/>
  <c r="S92" i="21"/>
  <c r="R6" i="4"/>
  <c r="S6" i="4"/>
  <c r="Q101" i="21"/>
  <c r="R101" i="21"/>
  <c r="S101" i="21"/>
  <c r="I48" i="17"/>
  <c r="C8" i="66" s="1"/>
  <c r="J48" i="17"/>
  <c r="K48" i="17"/>
  <c r="E8" i="66" s="1"/>
  <c r="L48" i="17"/>
  <c r="M48" i="17"/>
  <c r="N48" i="17"/>
  <c r="H8" i="66" s="1"/>
  <c r="O48" i="17"/>
  <c r="P48" i="17"/>
  <c r="H48" i="17"/>
  <c r="B8" i="66" s="1"/>
  <c r="C68" i="35"/>
  <c r="D68" i="35"/>
  <c r="E68" i="35"/>
  <c r="F68" i="35"/>
  <c r="Q68" i="12"/>
  <c r="R68" i="12"/>
  <c r="S68" i="12"/>
  <c r="A68" i="27"/>
  <c r="B68" i="27"/>
  <c r="C68" i="27"/>
  <c r="D68" i="27"/>
  <c r="D17" i="42"/>
  <c r="E17" i="42"/>
  <c r="F17" i="42"/>
  <c r="A17" i="31"/>
  <c r="B17" i="31"/>
  <c r="C17" i="31"/>
  <c r="D17" i="31"/>
  <c r="F29" i="35"/>
  <c r="F28" i="35"/>
  <c r="F27" i="35"/>
  <c r="F26" i="35"/>
  <c r="F25" i="35"/>
  <c r="F24" i="35"/>
  <c r="F23" i="35"/>
  <c r="F21" i="35"/>
  <c r="F22" i="35"/>
  <c r="F20" i="35"/>
  <c r="F15" i="35"/>
  <c r="F14" i="35"/>
  <c r="F13" i="35"/>
  <c r="F19" i="35"/>
  <c r="F18" i="35"/>
  <c r="F17" i="35"/>
  <c r="F16" i="35"/>
  <c r="F11" i="35"/>
  <c r="F10" i="35"/>
  <c r="F9" i="35"/>
  <c r="F8" i="35"/>
  <c r="F7" i="35"/>
  <c r="F6" i="35"/>
  <c r="F12" i="35"/>
  <c r="C6" i="35"/>
  <c r="D6" i="35"/>
  <c r="E6" i="35"/>
  <c r="C7" i="35"/>
  <c r="D7" i="35"/>
  <c r="E7" i="35"/>
  <c r="C8" i="35"/>
  <c r="D8" i="35"/>
  <c r="E8" i="35"/>
  <c r="C9" i="35"/>
  <c r="D9" i="35"/>
  <c r="E9" i="35"/>
  <c r="C10" i="35"/>
  <c r="D10" i="35"/>
  <c r="E10" i="35"/>
  <c r="C11" i="35"/>
  <c r="D11" i="35"/>
  <c r="E11" i="35"/>
  <c r="C16" i="35"/>
  <c r="D16" i="35"/>
  <c r="E16" i="35"/>
  <c r="C17" i="35"/>
  <c r="D17" i="35"/>
  <c r="E17" i="35"/>
  <c r="C18" i="35"/>
  <c r="D18" i="35"/>
  <c r="E18" i="35"/>
  <c r="C19" i="35"/>
  <c r="D19" i="35"/>
  <c r="E19" i="35"/>
  <c r="C13" i="35"/>
  <c r="D13" i="35"/>
  <c r="E13" i="35"/>
  <c r="C14" i="35"/>
  <c r="D14" i="35"/>
  <c r="E14" i="35"/>
  <c r="C15" i="35"/>
  <c r="D15" i="35"/>
  <c r="E15" i="35"/>
  <c r="C20" i="35"/>
  <c r="D20" i="35"/>
  <c r="E20" i="35"/>
  <c r="C22" i="35"/>
  <c r="D22" i="35"/>
  <c r="E22" i="35"/>
  <c r="C21" i="35"/>
  <c r="D21" i="35"/>
  <c r="E21" i="35"/>
  <c r="C23" i="35"/>
  <c r="D23" i="35"/>
  <c r="E23" i="35"/>
  <c r="C24" i="35"/>
  <c r="D24" i="35"/>
  <c r="E24" i="35"/>
  <c r="C25" i="35"/>
  <c r="D25" i="35"/>
  <c r="E25" i="35"/>
  <c r="F6" i="42"/>
  <c r="F7" i="42"/>
  <c r="F8" i="42"/>
  <c r="F9" i="42"/>
  <c r="F10" i="42"/>
  <c r="F11" i="42"/>
  <c r="F12" i="42"/>
  <c r="F13" i="42"/>
  <c r="F14" i="42"/>
  <c r="F16" i="42"/>
  <c r="F19" i="42"/>
  <c r="F20" i="42"/>
  <c r="F21" i="42"/>
  <c r="F23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Q6" i="10"/>
  <c r="R6" i="10"/>
  <c r="S6" i="10"/>
  <c r="Q7" i="10"/>
  <c r="R7" i="10"/>
  <c r="S7" i="10"/>
  <c r="Q8" i="10"/>
  <c r="R8" i="10"/>
  <c r="S8" i="10"/>
  <c r="Q9" i="10"/>
  <c r="R9" i="10"/>
  <c r="S9" i="10"/>
  <c r="Q10" i="10"/>
  <c r="R10" i="10"/>
  <c r="S10" i="10"/>
  <c r="Q11" i="10"/>
  <c r="R11" i="10"/>
  <c r="S11" i="10"/>
  <c r="Q12" i="10"/>
  <c r="R12" i="10"/>
  <c r="S12" i="10"/>
  <c r="Q13" i="10"/>
  <c r="R13" i="10"/>
  <c r="S13" i="10"/>
  <c r="Q14" i="10"/>
  <c r="R14" i="10"/>
  <c r="S14" i="10"/>
  <c r="Q15" i="10"/>
  <c r="R15" i="10"/>
  <c r="S15" i="10"/>
  <c r="Q16" i="10"/>
  <c r="R16" i="10"/>
  <c r="S16" i="10"/>
  <c r="Q17" i="10"/>
  <c r="R17" i="10"/>
  <c r="S17" i="10"/>
  <c r="Q19" i="10"/>
  <c r="R19" i="10"/>
  <c r="S19" i="10"/>
  <c r="Q20" i="10"/>
  <c r="R20" i="10"/>
  <c r="S20" i="10"/>
  <c r="Q21" i="10"/>
  <c r="R21" i="10"/>
  <c r="S21" i="10"/>
  <c r="Q22" i="10"/>
  <c r="R22" i="10"/>
  <c r="S22" i="10"/>
  <c r="Q23" i="10"/>
  <c r="R23" i="10"/>
  <c r="S23" i="10"/>
  <c r="Q24" i="10"/>
  <c r="R24" i="10"/>
  <c r="S24" i="10"/>
  <c r="Q25" i="10"/>
  <c r="R25" i="10"/>
  <c r="S25" i="10"/>
  <c r="Q26" i="10"/>
  <c r="R26" i="10"/>
  <c r="S26" i="10"/>
  <c r="Q27" i="10"/>
  <c r="R27" i="10"/>
  <c r="S27" i="10"/>
  <c r="Q28" i="10"/>
  <c r="R28" i="10"/>
  <c r="S28" i="10"/>
  <c r="Q29" i="10"/>
  <c r="R29" i="10"/>
  <c r="S29" i="10"/>
  <c r="Q30" i="10"/>
  <c r="R30" i="10"/>
  <c r="S30" i="10"/>
  <c r="Q90" i="21"/>
  <c r="R90" i="21"/>
  <c r="S90" i="21"/>
  <c r="Q64" i="21"/>
  <c r="R64" i="21"/>
  <c r="S64" i="21"/>
  <c r="A6" i="27"/>
  <c r="B6" i="27"/>
  <c r="C6" i="27"/>
  <c r="D6" i="27"/>
  <c r="A7" i="27"/>
  <c r="B7" i="27"/>
  <c r="C7" i="27"/>
  <c r="D7" i="27"/>
  <c r="A8" i="27"/>
  <c r="B8" i="27"/>
  <c r="C8" i="27"/>
  <c r="D8" i="27"/>
  <c r="A9" i="27"/>
  <c r="B9" i="27"/>
  <c r="C9" i="27"/>
  <c r="D9" i="27"/>
  <c r="A10" i="27"/>
  <c r="B10" i="27"/>
  <c r="C10" i="27"/>
  <c r="D10" i="27"/>
  <c r="A11" i="27"/>
  <c r="B11" i="27"/>
  <c r="C11" i="27"/>
  <c r="D11" i="27"/>
  <c r="A16" i="27"/>
  <c r="B16" i="27"/>
  <c r="C16" i="27"/>
  <c r="D16" i="27"/>
  <c r="A17" i="27"/>
  <c r="B17" i="27"/>
  <c r="C17" i="27"/>
  <c r="D17" i="27"/>
  <c r="A18" i="27"/>
  <c r="B18" i="27"/>
  <c r="C18" i="27"/>
  <c r="D18" i="27"/>
  <c r="A19" i="27"/>
  <c r="B19" i="27"/>
  <c r="C19" i="27"/>
  <c r="D19" i="27"/>
  <c r="A13" i="27"/>
  <c r="B13" i="27"/>
  <c r="C13" i="27"/>
  <c r="D13" i="27"/>
  <c r="A14" i="27"/>
  <c r="B14" i="27"/>
  <c r="C14" i="27"/>
  <c r="D14" i="27"/>
  <c r="A15" i="27"/>
  <c r="B15" i="27"/>
  <c r="C15" i="27"/>
  <c r="D15" i="27"/>
  <c r="A20" i="27"/>
  <c r="B20" i="27"/>
  <c r="C20" i="27"/>
  <c r="D20" i="27"/>
  <c r="A22" i="27"/>
  <c r="B22" i="27"/>
  <c r="C22" i="27"/>
  <c r="D22" i="27"/>
  <c r="A21" i="27"/>
  <c r="B21" i="27"/>
  <c r="C21" i="27"/>
  <c r="D21" i="27"/>
  <c r="A23" i="27"/>
  <c r="B23" i="27"/>
  <c r="C23" i="27"/>
  <c r="D23" i="27"/>
  <c r="A24" i="27"/>
  <c r="B24" i="27"/>
  <c r="C24" i="27"/>
  <c r="D24" i="27"/>
  <c r="A25" i="27"/>
  <c r="B25" i="27"/>
  <c r="C25" i="27"/>
  <c r="D25" i="27"/>
  <c r="A26" i="27"/>
  <c r="B26" i="27"/>
  <c r="C26" i="27"/>
  <c r="D26" i="27"/>
  <c r="A27" i="27"/>
  <c r="B27" i="27"/>
  <c r="C27" i="27"/>
  <c r="D27" i="27"/>
  <c r="A28" i="27"/>
  <c r="B28" i="27"/>
  <c r="C28" i="27"/>
  <c r="D28" i="27"/>
  <c r="A29" i="27"/>
  <c r="B29" i="27"/>
  <c r="C29" i="27"/>
  <c r="D29" i="27"/>
  <c r="C39" i="35"/>
  <c r="D39" i="35"/>
  <c r="E39" i="35"/>
  <c r="F39" i="35"/>
  <c r="A39" i="27"/>
  <c r="B39" i="27"/>
  <c r="C39" i="27"/>
  <c r="D39" i="27"/>
  <c r="Q39" i="12"/>
  <c r="R39" i="12"/>
  <c r="S39" i="12"/>
  <c r="H31" i="10"/>
  <c r="I31" i="10"/>
  <c r="J31" i="10"/>
  <c r="K31" i="10"/>
  <c r="L31" i="10"/>
  <c r="M31" i="10"/>
  <c r="N31" i="10"/>
  <c r="O31" i="10"/>
  <c r="P31" i="10"/>
  <c r="Q99" i="21"/>
  <c r="R99" i="21"/>
  <c r="S99" i="21"/>
  <c r="Q6" i="4"/>
  <c r="I34" i="6"/>
  <c r="C14" i="66" s="1"/>
  <c r="J34" i="6"/>
  <c r="K34" i="6"/>
  <c r="E14" i="66" s="1"/>
  <c r="L34" i="6"/>
  <c r="M34" i="6"/>
  <c r="N34" i="6"/>
  <c r="H14" i="66" s="1"/>
  <c r="O34" i="6"/>
  <c r="P34" i="6"/>
  <c r="Q6" i="6"/>
  <c r="Q7" i="6"/>
  <c r="Q8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R6" i="6"/>
  <c r="R7" i="6"/>
  <c r="R8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S6" i="6"/>
  <c r="S7" i="6"/>
  <c r="S8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H34" i="6"/>
  <c r="B14" i="66" s="1"/>
  <c r="I70" i="12"/>
  <c r="C11" i="66" s="1"/>
  <c r="J70" i="12"/>
  <c r="D11" i="66" s="1"/>
  <c r="K70" i="12"/>
  <c r="E11" i="66" s="1"/>
  <c r="L70" i="12"/>
  <c r="F11" i="66" s="1"/>
  <c r="M70" i="12"/>
  <c r="G11" i="66" s="1"/>
  <c r="N70" i="12"/>
  <c r="H11" i="66" s="1"/>
  <c r="O70" i="12"/>
  <c r="I11" i="66" s="1"/>
  <c r="Q12" i="12"/>
  <c r="Q6" i="12"/>
  <c r="Q7" i="12"/>
  <c r="Q8" i="12"/>
  <c r="Q9" i="12"/>
  <c r="Q10" i="12"/>
  <c r="Q11" i="12"/>
  <c r="Q16" i="12"/>
  <c r="Q17" i="12"/>
  <c r="Q18" i="12"/>
  <c r="Q19" i="12"/>
  <c r="Q13" i="12"/>
  <c r="Q14" i="12"/>
  <c r="Q15" i="12"/>
  <c r="Q20" i="12"/>
  <c r="Q22" i="12"/>
  <c r="Q21" i="12"/>
  <c r="Q23" i="12"/>
  <c r="Q29" i="12"/>
  <c r="Q30" i="12"/>
  <c r="Q31" i="12"/>
  <c r="Q33" i="12"/>
  <c r="Q34" i="12"/>
  <c r="Q35" i="12"/>
  <c r="Q37" i="12"/>
  <c r="Q38" i="12"/>
  <c r="Q40" i="12"/>
  <c r="Q41" i="12"/>
  <c r="Q42" i="12"/>
  <c r="Q44" i="12"/>
  <c r="Q46" i="12"/>
  <c r="Q45" i="12"/>
  <c r="Q47" i="12"/>
  <c r="Q48" i="12"/>
  <c r="Q49" i="12"/>
  <c r="Q50" i="12"/>
  <c r="Q51" i="12"/>
  <c r="Q52" i="12"/>
  <c r="Q53" i="12"/>
  <c r="Q54" i="12"/>
  <c r="Q57" i="12"/>
  <c r="Q58" i="12"/>
  <c r="Q59" i="12"/>
  <c r="Q60" i="12"/>
  <c r="Q61" i="12"/>
  <c r="Q62" i="12"/>
  <c r="Q64" i="12"/>
  <c r="Q65" i="12"/>
  <c r="Q66" i="12"/>
  <c r="Q67" i="12"/>
  <c r="Q69" i="12"/>
  <c r="R20" i="12"/>
  <c r="R22" i="12"/>
  <c r="R21" i="12"/>
  <c r="R23" i="12"/>
  <c r="R24" i="12"/>
  <c r="R25" i="12"/>
  <c r="R26" i="12"/>
  <c r="R27" i="12"/>
  <c r="R28" i="12"/>
  <c r="R29" i="12"/>
  <c r="R31" i="12"/>
  <c r="R32" i="12"/>
  <c r="R34" i="12"/>
  <c r="R35" i="12"/>
  <c r="R36" i="12"/>
  <c r="R38" i="12"/>
  <c r="R40" i="12"/>
  <c r="R41" i="12"/>
  <c r="R42" i="12"/>
  <c r="R43" i="12"/>
  <c r="R44" i="12"/>
  <c r="R46" i="12"/>
  <c r="R47" i="12"/>
  <c r="R50" i="12"/>
  <c r="R53" i="12"/>
  <c r="R54" i="12"/>
  <c r="R57" i="12"/>
  <c r="R58" i="12"/>
  <c r="R59" i="12"/>
  <c r="R60" i="12"/>
  <c r="R63" i="12"/>
  <c r="R64" i="12"/>
  <c r="R65" i="12"/>
  <c r="R66" i="12"/>
  <c r="R67" i="12"/>
  <c r="R69" i="12"/>
  <c r="S20" i="12"/>
  <c r="S27" i="12"/>
  <c r="S29" i="12"/>
  <c r="S36" i="12"/>
  <c r="H70" i="12"/>
  <c r="B11" i="66" s="1"/>
  <c r="Q7" i="14"/>
  <c r="Q6" i="14"/>
  <c r="Q8" i="14"/>
  <c r="Q11" i="14"/>
  <c r="Q12" i="14"/>
  <c r="Q13" i="14"/>
  <c r="Q14" i="14"/>
  <c r="R9" i="14"/>
  <c r="R10" i="14"/>
  <c r="R11" i="14"/>
  <c r="R12" i="14"/>
  <c r="R13" i="14"/>
  <c r="R15" i="14"/>
  <c r="I24" i="16"/>
  <c r="C9" i="66" s="1"/>
  <c r="J24" i="16"/>
  <c r="K24" i="16"/>
  <c r="E9" i="66" s="1"/>
  <c r="L24" i="16"/>
  <c r="F9" i="66" s="1"/>
  <c r="M24" i="16"/>
  <c r="N24" i="16"/>
  <c r="H9" i="66" s="1"/>
  <c r="O24" i="16"/>
  <c r="I9" i="66" s="1"/>
  <c r="P24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3" i="16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3" i="16"/>
  <c r="S6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3" i="16"/>
  <c r="H24" i="16"/>
  <c r="B9" i="66" s="1"/>
  <c r="Q6" i="17"/>
  <c r="Q7" i="17"/>
  <c r="Q8" i="17"/>
  <c r="Q9" i="17"/>
  <c r="Q10" i="17"/>
  <c r="Q11" i="17"/>
  <c r="Q12" i="17"/>
  <c r="Q13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R6" i="17"/>
  <c r="R7" i="17"/>
  <c r="R8" i="17"/>
  <c r="R9" i="17"/>
  <c r="R10" i="17"/>
  <c r="R11" i="17"/>
  <c r="R12" i="17"/>
  <c r="R13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S6" i="17"/>
  <c r="S7" i="17"/>
  <c r="S8" i="17"/>
  <c r="S9" i="17"/>
  <c r="S10" i="17"/>
  <c r="S11" i="17"/>
  <c r="S12" i="17"/>
  <c r="S13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I28" i="19"/>
  <c r="C7" i="66" s="1"/>
  <c r="J28" i="19"/>
  <c r="K28" i="19"/>
  <c r="E7" i="66" s="1"/>
  <c r="L28" i="19"/>
  <c r="F7" i="66" s="1"/>
  <c r="M28" i="19"/>
  <c r="N28" i="19"/>
  <c r="O28" i="19"/>
  <c r="O31" i="19" s="1"/>
  <c r="P28" i="19"/>
  <c r="Q7" i="19"/>
  <c r="Q8" i="19"/>
  <c r="Q9" i="19"/>
  <c r="Q10" i="19"/>
  <c r="Q11" i="19"/>
  <c r="Q6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R7" i="19"/>
  <c r="R8" i="19"/>
  <c r="R9" i="19"/>
  <c r="R10" i="19"/>
  <c r="R11" i="19"/>
  <c r="R6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R26" i="19"/>
  <c r="R27" i="19"/>
  <c r="S7" i="19"/>
  <c r="S8" i="19"/>
  <c r="S9" i="19"/>
  <c r="S10" i="19"/>
  <c r="S11" i="19"/>
  <c r="S6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H28" i="19"/>
  <c r="B7" i="66" s="1"/>
  <c r="Q6" i="21"/>
  <c r="Q39" i="21"/>
  <c r="Q7" i="21"/>
  <c r="Q8" i="21"/>
  <c r="Q9" i="21"/>
  <c r="Q10" i="21"/>
  <c r="Q11" i="21"/>
  <c r="Q12" i="21"/>
  <c r="Q13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3" i="21"/>
  <c r="Q14" i="21"/>
  <c r="Q15" i="21"/>
  <c r="Q34" i="21"/>
  <c r="Q35" i="21"/>
  <c r="Q36" i="21"/>
  <c r="Q37" i="21"/>
  <c r="Q38" i="21"/>
  <c r="Q40" i="21"/>
  <c r="Q41" i="21"/>
  <c r="Q42" i="21"/>
  <c r="Q43" i="21"/>
  <c r="Q45" i="21"/>
  <c r="Q47" i="21"/>
  <c r="Q48" i="21"/>
  <c r="Q50" i="21"/>
  <c r="Q51" i="21"/>
  <c r="Q53" i="21"/>
  <c r="Q54" i="21"/>
  <c r="Q52" i="21"/>
  <c r="Q55" i="21"/>
  <c r="Q56" i="21"/>
  <c r="Q57" i="21"/>
  <c r="Q58" i="21"/>
  <c r="Q59" i="21"/>
  <c r="Q60" i="21"/>
  <c r="Q62" i="21"/>
  <c r="Q63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81" i="21"/>
  <c r="Q78" i="21"/>
  <c r="Q79" i="21"/>
  <c r="Q82" i="21"/>
  <c r="Q80" i="21"/>
  <c r="Q83" i="21"/>
  <c r="Q84" i="21"/>
  <c r="Q86" i="21"/>
  <c r="Q87" i="21"/>
  <c r="Q88" i="21"/>
  <c r="Q89" i="21"/>
  <c r="Q91" i="21"/>
  <c r="Q93" i="21"/>
  <c r="Q94" i="21"/>
  <c r="Q95" i="21"/>
  <c r="Q96" i="21"/>
  <c r="Q97" i="21"/>
  <c r="Q98" i="21"/>
  <c r="Q100" i="21"/>
  <c r="Q102" i="21"/>
  <c r="Q104" i="21"/>
  <c r="Q105" i="21"/>
  <c r="R6" i="21"/>
  <c r="R39" i="21"/>
  <c r="R7" i="21"/>
  <c r="R8" i="21"/>
  <c r="R9" i="21"/>
  <c r="R10" i="21"/>
  <c r="R11" i="21"/>
  <c r="R12" i="21"/>
  <c r="R13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3" i="21"/>
  <c r="R14" i="21"/>
  <c r="R15" i="21"/>
  <c r="R34" i="21"/>
  <c r="R35" i="21"/>
  <c r="R36" i="21"/>
  <c r="R37" i="21"/>
  <c r="R38" i="21"/>
  <c r="R40" i="21"/>
  <c r="R41" i="21"/>
  <c r="R42" i="21"/>
  <c r="R43" i="21"/>
  <c r="R45" i="21"/>
  <c r="R47" i="21"/>
  <c r="R48" i="21"/>
  <c r="R50" i="21"/>
  <c r="R51" i="21"/>
  <c r="R53" i="21"/>
  <c r="R54" i="21"/>
  <c r="R52" i="21"/>
  <c r="R55" i="21"/>
  <c r="R56" i="21"/>
  <c r="R57" i="21"/>
  <c r="R58" i="21"/>
  <c r="R59" i="21"/>
  <c r="R60" i="21"/>
  <c r="R62" i="21"/>
  <c r="R63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81" i="21"/>
  <c r="R78" i="21"/>
  <c r="R79" i="21"/>
  <c r="R82" i="21"/>
  <c r="R80" i="21"/>
  <c r="R83" i="21"/>
  <c r="R84" i="21"/>
  <c r="R86" i="21"/>
  <c r="R87" i="21"/>
  <c r="R88" i="21"/>
  <c r="R89" i="21"/>
  <c r="R91" i="21"/>
  <c r="R93" i="21"/>
  <c r="R94" i="21"/>
  <c r="R95" i="21"/>
  <c r="R96" i="21"/>
  <c r="R97" i="21"/>
  <c r="R98" i="21"/>
  <c r="R100" i="21"/>
  <c r="R102" i="21"/>
  <c r="R104" i="21"/>
  <c r="R105" i="21"/>
  <c r="S6" i="21"/>
  <c r="S39" i="21"/>
  <c r="S7" i="21"/>
  <c r="S8" i="21"/>
  <c r="S9" i="21"/>
  <c r="S10" i="21"/>
  <c r="S11" i="21"/>
  <c r="S12" i="21"/>
  <c r="S13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3" i="21"/>
  <c r="S14" i="21"/>
  <c r="S15" i="21"/>
  <c r="S34" i="21"/>
  <c r="S35" i="21"/>
  <c r="S36" i="21"/>
  <c r="S37" i="21"/>
  <c r="S38" i="21"/>
  <c r="S40" i="21"/>
  <c r="S41" i="21"/>
  <c r="S42" i="21"/>
  <c r="S43" i="21"/>
  <c r="S45" i="21"/>
  <c r="S47" i="21"/>
  <c r="S48" i="21"/>
  <c r="S50" i="21"/>
  <c r="S51" i="21"/>
  <c r="S53" i="21"/>
  <c r="S54" i="21"/>
  <c r="S52" i="21"/>
  <c r="S55" i="21"/>
  <c r="S56" i="21"/>
  <c r="S57" i="21"/>
  <c r="S58" i="21"/>
  <c r="S59" i="21"/>
  <c r="S60" i="21"/>
  <c r="S62" i="21"/>
  <c r="S63" i="21"/>
  <c r="S66" i="21"/>
  <c r="S67" i="21"/>
  <c r="S68" i="21"/>
  <c r="S69" i="21"/>
  <c r="S70" i="21"/>
  <c r="S71" i="21"/>
  <c r="S72" i="21"/>
  <c r="S73" i="21"/>
  <c r="S74" i="21"/>
  <c r="S75" i="21"/>
  <c r="S76" i="21"/>
  <c r="S77" i="21"/>
  <c r="S81" i="21"/>
  <c r="S78" i="21"/>
  <c r="S79" i="21"/>
  <c r="S82" i="21"/>
  <c r="S80" i="21"/>
  <c r="S83" i="21"/>
  <c r="S84" i="21"/>
  <c r="S86" i="21"/>
  <c r="S87" i="21"/>
  <c r="S88" i="21"/>
  <c r="S89" i="21"/>
  <c r="S91" i="21"/>
  <c r="S93" i="21"/>
  <c r="S94" i="21"/>
  <c r="S95" i="21"/>
  <c r="S96" i="21"/>
  <c r="S97" i="21"/>
  <c r="S98" i="21"/>
  <c r="S100" i="21"/>
  <c r="S102" i="21"/>
  <c r="S104" i="21"/>
  <c r="S105" i="21"/>
  <c r="F30" i="36"/>
  <c r="E30" i="36"/>
  <c r="D30" i="36"/>
  <c r="C30" i="36"/>
  <c r="F29" i="36"/>
  <c r="E29" i="36"/>
  <c r="D29" i="36"/>
  <c r="C29" i="36"/>
  <c r="F28" i="36"/>
  <c r="E28" i="36"/>
  <c r="D28" i="36"/>
  <c r="C28" i="36"/>
  <c r="F27" i="36"/>
  <c r="E27" i="36"/>
  <c r="D27" i="36"/>
  <c r="C27" i="36"/>
  <c r="F26" i="36"/>
  <c r="E26" i="36"/>
  <c r="D26" i="36"/>
  <c r="C26" i="36"/>
  <c r="F25" i="36"/>
  <c r="E25" i="36"/>
  <c r="D25" i="36"/>
  <c r="C25" i="36"/>
  <c r="F24" i="36"/>
  <c r="E24" i="36"/>
  <c r="D24" i="36"/>
  <c r="C24" i="36"/>
  <c r="F23" i="36"/>
  <c r="E23" i="36"/>
  <c r="D23" i="36"/>
  <c r="C23" i="36"/>
  <c r="F22" i="36"/>
  <c r="E22" i="36"/>
  <c r="D22" i="36"/>
  <c r="C22" i="36"/>
  <c r="F21" i="36"/>
  <c r="E21" i="36"/>
  <c r="D21" i="36"/>
  <c r="C21" i="36"/>
  <c r="F20" i="36"/>
  <c r="E20" i="36"/>
  <c r="D20" i="36"/>
  <c r="C20" i="36"/>
  <c r="F19" i="36"/>
  <c r="E19" i="36"/>
  <c r="D19" i="36"/>
  <c r="C19" i="36"/>
  <c r="F17" i="36"/>
  <c r="E17" i="36"/>
  <c r="D17" i="36"/>
  <c r="C17" i="36"/>
  <c r="F16" i="36"/>
  <c r="E16" i="36"/>
  <c r="D16" i="36"/>
  <c r="C16" i="36"/>
  <c r="F15" i="36"/>
  <c r="E15" i="36"/>
  <c r="D15" i="36"/>
  <c r="C15" i="36"/>
  <c r="D23" i="33"/>
  <c r="C23" i="33"/>
  <c r="B23" i="33"/>
  <c r="A23" i="33"/>
  <c r="D22" i="33"/>
  <c r="C22" i="33"/>
  <c r="B22" i="33"/>
  <c r="A22" i="33"/>
  <c r="D21" i="33"/>
  <c r="C21" i="33"/>
  <c r="B21" i="33"/>
  <c r="A21" i="33"/>
  <c r="D20" i="33"/>
  <c r="C20" i="33"/>
  <c r="B20" i="33"/>
  <c r="A20" i="33"/>
  <c r="D19" i="33"/>
  <c r="C19" i="33"/>
  <c r="B19" i="33"/>
  <c r="A19" i="33"/>
  <c r="D17" i="33"/>
  <c r="C17" i="33"/>
  <c r="B17" i="33"/>
  <c r="A17" i="33"/>
  <c r="D16" i="33"/>
  <c r="C16" i="33"/>
  <c r="B16" i="33"/>
  <c r="A16" i="33"/>
  <c r="D15" i="33"/>
  <c r="C15" i="33"/>
  <c r="B15" i="33"/>
  <c r="A15" i="33"/>
  <c r="C6" i="36"/>
  <c r="D6" i="36"/>
  <c r="E6" i="36"/>
  <c r="F6" i="36"/>
  <c r="C7" i="36"/>
  <c r="D7" i="36"/>
  <c r="E7" i="36"/>
  <c r="F7" i="36"/>
  <c r="C8" i="36"/>
  <c r="D8" i="36"/>
  <c r="E8" i="36"/>
  <c r="F8" i="36"/>
  <c r="C9" i="36"/>
  <c r="D9" i="36"/>
  <c r="E9" i="36"/>
  <c r="F9" i="36"/>
  <c r="C10" i="36"/>
  <c r="D10" i="36"/>
  <c r="E10" i="36"/>
  <c r="F10" i="36"/>
  <c r="C11" i="36"/>
  <c r="D11" i="36"/>
  <c r="E11" i="36"/>
  <c r="F11" i="36"/>
  <c r="C12" i="36"/>
  <c r="D12" i="36"/>
  <c r="E12" i="36"/>
  <c r="F12" i="36"/>
  <c r="C13" i="36"/>
  <c r="D13" i="36"/>
  <c r="E13" i="36"/>
  <c r="F13" i="36"/>
  <c r="C14" i="36"/>
  <c r="D14" i="36"/>
  <c r="E14" i="36"/>
  <c r="F14" i="36"/>
  <c r="F23" i="43"/>
  <c r="E23" i="43"/>
  <c r="D23" i="43"/>
  <c r="C23" i="43"/>
  <c r="D23" i="24"/>
  <c r="C23" i="24"/>
  <c r="B23" i="24"/>
  <c r="A23" i="24"/>
  <c r="F27" i="43"/>
  <c r="E27" i="43"/>
  <c r="D27" i="43"/>
  <c r="C27" i="43"/>
  <c r="D27" i="24"/>
  <c r="C27" i="24"/>
  <c r="B27" i="24"/>
  <c r="A27" i="24"/>
  <c r="C16" i="43"/>
  <c r="D16" i="43"/>
  <c r="E16" i="43"/>
  <c r="F16" i="43"/>
  <c r="A16" i="24"/>
  <c r="B16" i="24"/>
  <c r="C16" i="24"/>
  <c r="D16" i="24"/>
  <c r="D11" i="33"/>
  <c r="C11" i="33"/>
  <c r="B11" i="33"/>
  <c r="A11" i="33"/>
  <c r="P70" i="12"/>
  <c r="Q24" i="12"/>
  <c r="Q25" i="12"/>
  <c r="Q26" i="12"/>
  <c r="Q27" i="12"/>
  <c r="Q28" i="12"/>
  <c r="Q32" i="12"/>
  <c r="Q36" i="12"/>
  <c r="Q43" i="12"/>
  <c r="Q63" i="12"/>
  <c r="R12" i="12"/>
  <c r="R6" i="12"/>
  <c r="R7" i="12"/>
  <c r="R8" i="12"/>
  <c r="R9" i="12"/>
  <c r="R10" i="12"/>
  <c r="R11" i="12"/>
  <c r="R16" i="12"/>
  <c r="R17" i="12"/>
  <c r="R18" i="12"/>
  <c r="R19" i="12"/>
  <c r="R13" i="12"/>
  <c r="R14" i="12"/>
  <c r="R15" i="12"/>
  <c r="R30" i="12"/>
  <c r="R33" i="12"/>
  <c r="R37" i="12"/>
  <c r="R45" i="12"/>
  <c r="R48" i="12"/>
  <c r="R49" i="12"/>
  <c r="R51" i="12"/>
  <c r="R52" i="12"/>
  <c r="R61" i="12"/>
  <c r="R62" i="12"/>
  <c r="S28" i="12"/>
  <c r="S12" i="12"/>
  <c r="S6" i="12"/>
  <c r="S7" i="12"/>
  <c r="S8" i="12"/>
  <c r="S9" i="12"/>
  <c r="S10" i="12"/>
  <c r="S11" i="12"/>
  <c r="S16" i="12"/>
  <c r="S17" i="12"/>
  <c r="S18" i="12"/>
  <c r="S19" i="12"/>
  <c r="S13" i="12"/>
  <c r="S14" i="12"/>
  <c r="S15" i="12"/>
  <c r="S22" i="12"/>
  <c r="S21" i="12"/>
  <c r="S23" i="12"/>
  <c r="S24" i="12"/>
  <c r="S25" i="12"/>
  <c r="S26" i="12"/>
  <c r="S30" i="12"/>
  <c r="S31" i="12"/>
  <c r="S32" i="12"/>
  <c r="S33" i="12"/>
  <c r="S34" i="12"/>
  <c r="S35" i="12"/>
  <c r="S37" i="12"/>
  <c r="S38" i="12"/>
  <c r="S40" i="12"/>
  <c r="S41" i="12"/>
  <c r="S42" i="12"/>
  <c r="S43" i="12"/>
  <c r="S44" i="12"/>
  <c r="S46" i="12"/>
  <c r="S45" i="12"/>
  <c r="S47" i="12"/>
  <c r="S48" i="12"/>
  <c r="S49" i="12"/>
  <c r="S50" i="12"/>
  <c r="S51" i="12"/>
  <c r="S52" i="12"/>
  <c r="S53" i="12"/>
  <c r="S54" i="12"/>
  <c r="S57" i="12"/>
  <c r="S58" i="12"/>
  <c r="S59" i="12"/>
  <c r="S60" i="12"/>
  <c r="S61" i="12"/>
  <c r="S62" i="12"/>
  <c r="S63" i="12"/>
  <c r="S64" i="12"/>
  <c r="S65" i="12"/>
  <c r="S66" i="12"/>
  <c r="S67" i="12"/>
  <c r="S69" i="12"/>
  <c r="Q9" i="14"/>
  <c r="Q10" i="14"/>
  <c r="Q15" i="14"/>
  <c r="R7" i="14"/>
  <c r="R6" i="14"/>
  <c r="R8" i="14"/>
  <c r="R14" i="14"/>
  <c r="E39" i="42"/>
  <c r="D39" i="42"/>
  <c r="D39" i="31"/>
  <c r="C39" i="31"/>
  <c r="B39" i="31"/>
  <c r="A39" i="31"/>
  <c r="C1074" i="45"/>
  <c r="C1073" i="45"/>
  <c r="C1072" i="45"/>
  <c r="C1071" i="45"/>
  <c r="C1070" i="45"/>
  <c r="C1069" i="45"/>
  <c r="C1068" i="45"/>
  <c r="C1067" i="45"/>
  <c r="C1066" i="45"/>
  <c r="C1065" i="45"/>
  <c r="C1064" i="45"/>
  <c r="C1063" i="45"/>
  <c r="C1062" i="45"/>
  <c r="C1061" i="45"/>
  <c r="C1060" i="45"/>
  <c r="C1059" i="45"/>
  <c r="C1058" i="45"/>
  <c r="C1057" i="45"/>
  <c r="C1056" i="45"/>
  <c r="C1055" i="45"/>
  <c r="C1054" i="45"/>
  <c r="C1053" i="45"/>
  <c r="C1052" i="45"/>
  <c r="C1051" i="45"/>
  <c r="C1050" i="45"/>
  <c r="C1049" i="45"/>
  <c r="C1048" i="45"/>
  <c r="C1047" i="45"/>
  <c r="C1046" i="45"/>
  <c r="C1045" i="45"/>
  <c r="C1044" i="45"/>
  <c r="C1043" i="45"/>
  <c r="C1042" i="45"/>
  <c r="C1041" i="45"/>
  <c r="C1040" i="45"/>
  <c r="C1039" i="45"/>
  <c r="C1038" i="45"/>
  <c r="C1037" i="45"/>
  <c r="C1036" i="45"/>
  <c r="C1035" i="45"/>
  <c r="C1034" i="45"/>
  <c r="C1033" i="45"/>
  <c r="C1032" i="45"/>
  <c r="C1031" i="45"/>
  <c r="C1030" i="45"/>
  <c r="C1029" i="45"/>
  <c r="C1028" i="45"/>
  <c r="C1027" i="45"/>
  <c r="C1026" i="45"/>
  <c r="C1025" i="45"/>
  <c r="C1024" i="45"/>
  <c r="C1023" i="45"/>
  <c r="C1022" i="45"/>
  <c r="C1021" i="45"/>
  <c r="C1020" i="45"/>
  <c r="C1019" i="45"/>
  <c r="C1018" i="45"/>
  <c r="C1017" i="45"/>
  <c r="C1016" i="45"/>
  <c r="C1015" i="45"/>
  <c r="C1014" i="45"/>
  <c r="C1013" i="45"/>
  <c r="C1012" i="45"/>
  <c r="C1011" i="45"/>
  <c r="C1010" i="45"/>
  <c r="C1009" i="45"/>
  <c r="C1008" i="45"/>
  <c r="C1007" i="45"/>
  <c r="C1006" i="45"/>
  <c r="C1005" i="45"/>
  <c r="C1004" i="45"/>
  <c r="C1003" i="45"/>
  <c r="C1002" i="45"/>
  <c r="C1001" i="45"/>
  <c r="C1000" i="45"/>
  <c r="C999" i="45"/>
  <c r="C998" i="45"/>
  <c r="C997" i="45"/>
  <c r="C996" i="45"/>
  <c r="C995" i="45"/>
  <c r="C994" i="45"/>
  <c r="C993" i="45"/>
  <c r="C992" i="45"/>
  <c r="C991" i="45"/>
  <c r="C990" i="45"/>
  <c r="C989" i="45"/>
  <c r="C988" i="45"/>
  <c r="C987" i="45"/>
  <c r="C986" i="45"/>
  <c r="C985" i="45"/>
  <c r="C984" i="45"/>
  <c r="C983" i="45"/>
  <c r="C982" i="45"/>
  <c r="C981" i="45"/>
  <c r="C980" i="45"/>
  <c r="C979" i="45"/>
  <c r="C978" i="45"/>
  <c r="C977" i="45"/>
  <c r="C976" i="45"/>
  <c r="C975" i="45"/>
  <c r="C974" i="45"/>
  <c r="C973" i="45"/>
  <c r="C972" i="45"/>
  <c r="C971" i="45"/>
  <c r="C970" i="45"/>
  <c r="C969" i="45"/>
  <c r="C968" i="45"/>
  <c r="C967" i="45"/>
  <c r="C966" i="45"/>
  <c r="C965" i="45"/>
  <c r="C964" i="45"/>
  <c r="C963" i="45"/>
  <c r="C962" i="45"/>
  <c r="C961" i="45"/>
  <c r="C960" i="45"/>
  <c r="C959" i="45"/>
  <c r="C958" i="45"/>
  <c r="C957" i="45"/>
  <c r="C956" i="45"/>
  <c r="C955" i="45"/>
  <c r="C954" i="45"/>
  <c r="C953" i="45"/>
  <c r="C952" i="45"/>
  <c r="C951" i="45"/>
  <c r="C950" i="45"/>
  <c r="C949" i="45"/>
  <c r="C948" i="45"/>
  <c r="C947" i="45"/>
  <c r="C946" i="45"/>
  <c r="C945" i="45"/>
  <c r="C944" i="45"/>
  <c r="C943" i="45"/>
  <c r="C942" i="45"/>
  <c r="C941" i="45"/>
  <c r="C940" i="45"/>
  <c r="C939" i="45"/>
  <c r="C938" i="45"/>
  <c r="C937" i="45"/>
  <c r="C936" i="45"/>
  <c r="C935" i="45"/>
  <c r="C934" i="45"/>
  <c r="C933" i="45"/>
  <c r="C932" i="45"/>
  <c r="C931" i="45"/>
  <c r="C930" i="45"/>
  <c r="C929" i="45"/>
  <c r="C928" i="45"/>
  <c r="C927" i="45"/>
  <c r="C926" i="45"/>
  <c r="C925" i="45"/>
  <c r="C924" i="45"/>
  <c r="C923" i="45"/>
  <c r="C922" i="45"/>
  <c r="C921" i="45"/>
  <c r="C920" i="45"/>
  <c r="C919" i="45"/>
  <c r="C918" i="45"/>
  <c r="C917" i="45"/>
  <c r="C916" i="45"/>
  <c r="C915" i="45"/>
  <c r="C914" i="45"/>
  <c r="C913" i="45"/>
  <c r="C912" i="45"/>
  <c r="C911" i="45"/>
  <c r="C910" i="45"/>
  <c r="C909" i="45"/>
  <c r="C908" i="45"/>
  <c r="C907" i="45"/>
  <c r="C906" i="45"/>
  <c r="C905" i="45"/>
  <c r="C904" i="45"/>
  <c r="C903" i="45"/>
  <c r="C902" i="45"/>
  <c r="C901" i="45"/>
  <c r="C900" i="45"/>
  <c r="C899" i="45"/>
  <c r="C898" i="45"/>
  <c r="C897" i="45"/>
  <c r="C896" i="45"/>
  <c r="C895" i="45"/>
  <c r="C894" i="45"/>
  <c r="C893" i="45"/>
  <c r="C892" i="45"/>
  <c r="C891" i="45"/>
  <c r="C890" i="45"/>
  <c r="C889" i="45"/>
  <c r="C888" i="45"/>
  <c r="C887" i="45"/>
  <c r="C886" i="45"/>
  <c r="C885" i="45"/>
  <c r="C884" i="45"/>
  <c r="C883" i="45"/>
  <c r="C882" i="45"/>
  <c r="C881" i="45"/>
  <c r="C880" i="45"/>
  <c r="C879" i="45"/>
  <c r="C878" i="45"/>
  <c r="C877" i="45"/>
  <c r="C876" i="45"/>
  <c r="C875" i="45"/>
  <c r="C874" i="45"/>
  <c r="C873" i="45"/>
  <c r="C872" i="45"/>
  <c r="C871" i="45"/>
  <c r="C870" i="45"/>
  <c r="C869" i="45"/>
  <c r="C868" i="45"/>
  <c r="C867" i="45"/>
  <c r="C866" i="45"/>
  <c r="C865" i="45"/>
  <c r="C864" i="45"/>
  <c r="C863" i="45"/>
  <c r="C862" i="45"/>
  <c r="C861" i="45"/>
  <c r="C860" i="45"/>
  <c r="C859" i="45"/>
  <c r="C858" i="45"/>
  <c r="C857" i="45"/>
  <c r="C856" i="45"/>
  <c r="C855" i="45"/>
  <c r="C854" i="45"/>
  <c r="C853" i="45"/>
  <c r="C852" i="45"/>
  <c r="C851" i="45"/>
  <c r="C850" i="45"/>
  <c r="C849" i="45"/>
  <c r="C848" i="45"/>
  <c r="C847" i="45"/>
  <c r="C846" i="45"/>
  <c r="C845" i="45"/>
  <c r="C844" i="45"/>
  <c r="C843" i="45"/>
  <c r="C842" i="45"/>
  <c r="C841" i="45"/>
  <c r="C840" i="45"/>
  <c r="C839" i="45"/>
  <c r="C838" i="45"/>
  <c r="C837" i="45"/>
  <c r="C836" i="45"/>
  <c r="C835" i="45"/>
  <c r="C834" i="45"/>
  <c r="C833" i="45"/>
  <c r="C832" i="45"/>
  <c r="C831" i="45"/>
  <c r="C830" i="45"/>
  <c r="C829" i="45"/>
  <c r="C828" i="45"/>
  <c r="C827" i="45"/>
  <c r="C826" i="45"/>
  <c r="C825" i="45"/>
  <c r="C824" i="45"/>
  <c r="C823" i="45"/>
  <c r="C822" i="45"/>
  <c r="C821" i="45"/>
  <c r="C820" i="45"/>
  <c r="C819" i="45"/>
  <c r="C818" i="45"/>
  <c r="C817" i="45"/>
  <c r="C816" i="45"/>
  <c r="C815" i="45"/>
  <c r="C814" i="45"/>
  <c r="C813" i="45"/>
  <c r="C812" i="45"/>
  <c r="C811" i="45"/>
  <c r="C810" i="45"/>
  <c r="C809" i="45"/>
  <c r="C808" i="45"/>
  <c r="C807" i="45"/>
  <c r="C806" i="45"/>
  <c r="C805" i="45"/>
  <c r="C804" i="45"/>
  <c r="C803" i="45"/>
  <c r="C802" i="45"/>
  <c r="C801" i="45"/>
  <c r="C800" i="45"/>
  <c r="C799" i="45"/>
  <c r="C798" i="45"/>
  <c r="C797" i="45"/>
  <c r="C796" i="45"/>
  <c r="C795" i="45"/>
  <c r="C794" i="45"/>
  <c r="C793" i="45"/>
  <c r="C792" i="45"/>
  <c r="C791" i="45"/>
  <c r="C790" i="45"/>
  <c r="C789" i="45"/>
  <c r="C788" i="45"/>
  <c r="C787" i="45"/>
  <c r="C786" i="45"/>
  <c r="C785" i="45"/>
  <c r="C784" i="45"/>
  <c r="C783" i="45"/>
  <c r="C782" i="45"/>
  <c r="C781" i="45"/>
  <c r="C780" i="45"/>
  <c r="C779" i="45"/>
  <c r="C778" i="45"/>
  <c r="C777" i="45"/>
  <c r="C776" i="45"/>
  <c r="C775" i="45"/>
  <c r="C774" i="45"/>
  <c r="C773" i="45"/>
  <c r="C772" i="45"/>
  <c r="C771" i="45"/>
  <c r="C770" i="45"/>
  <c r="C769" i="45"/>
  <c r="C768" i="45"/>
  <c r="C767" i="45"/>
  <c r="C766" i="45"/>
  <c r="C765" i="45"/>
  <c r="C764" i="45"/>
  <c r="C763" i="45"/>
  <c r="C762" i="45"/>
  <c r="C761" i="45"/>
  <c r="C760" i="45"/>
  <c r="C759" i="45"/>
  <c r="C758" i="45"/>
  <c r="C757" i="45"/>
  <c r="C756" i="45"/>
  <c r="C755" i="45"/>
  <c r="C754" i="45"/>
  <c r="C753" i="45"/>
  <c r="C752" i="45"/>
  <c r="C751" i="45"/>
  <c r="C750" i="45"/>
  <c r="C749" i="45"/>
  <c r="C748" i="45"/>
  <c r="C747" i="45"/>
  <c r="C746" i="45"/>
  <c r="C745" i="45"/>
  <c r="C744" i="45"/>
  <c r="C743" i="45"/>
  <c r="C742" i="45"/>
  <c r="C741" i="45"/>
  <c r="C740" i="45"/>
  <c r="C739" i="45"/>
  <c r="C738" i="45"/>
  <c r="C737" i="45"/>
  <c r="C736" i="45"/>
  <c r="C735" i="45"/>
  <c r="C734" i="45"/>
  <c r="C733" i="45"/>
  <c r="C732" i="45"/>
  <c r="C731" i="45"/>
  <c r="C730" i="45"/>
  <c r="C729" i="45"/>
  <c r="C728" i="45"/>
  <c r="C727" i="45"/>
  <c r="C726" i="45"/>
  <c r="C725" i="45"/>
  <c r="C724" i="45"/>
  <c r="C723" i="45"/>
  <c r="C722" i="45"/>
  <c r="C721" i="45"/>
  <c r="C720" i="45"/>
  <c r="C719" i="45"/>
  <c r="C718" i="45"/>
  <c r="C717" i="45"/>
  <c r="C716" i="45"/>
  <c r="C715" i="45"/>
  <c r="C714" i="45"/>
  <c r="C713" i="45"/>
  <c r="C712" i="45"/>
  <c r="C711" i="45"/>
  <c r="C710" i="45"/>
  <c r="C709" i="45"/>
  <c r="C708" i="45"/>
  <c r="C707" i="45"/>
  <c r="C706" i="45"/>
  <c r="C705" i="45"/>
  <c r="C704" i="45"/>
  <c r="C703" i="45"/>
  <c r="C702" i="45"/>
  <c r="C701" i="45"/>
  <c r="C700" i="45"/>
  <c r="C699" i="45"/>
  <c r="C698" i="45"/>
  <c r="C697" i="45"/>
  <c r="C696" i="45"/>
  <c r="C695" i="45"/>
  <c r="C694" i="45"/>
  <c r="C693" i="45"/>
  <c r="C692" i="45"/>
  <c r="C691" i="45"/>
  <c r="C690" i="45"/>
  <c r="C689" i="45"/>
  <c r="C688" i="45"/>
  <c r="C687" i="45"/>
  <c r="C686" i="45"/>
  <c r="C685" i="45"/>
  <c r="C684" i="45"/>
  <c r="C683" i="45"/>
  <c r="C682" i="45"/>
  <c r="C681" i="45"/>
  <c r="C680" i="45"/>
  <c r="C679" i="45"/>
  <c r="C678" i="45"/>
  <c r="C677" i="45"/>
  <c r="C676" i="45"/>
  <c r="C675" i="45"/>
  <c r="C674" i="45"/>
  <c r="C673" i="45"/>
  <c r="C672" i="45"/>
  <c r="C671" i="45"/>
  <c r="C670" i="45"/>
  <c r="C669" i="45"/>
  <c r="C668" i="45"/>
  <c r="C667" i="45"/>
  <c r="C666" i="45"/>
  <c r="C665" i="45"/>
  <c r="C664" i="45"/>
  <c r="C663" i="45"/>
  <c r="C662" i="45"/>
  <c r="C661" i="45"/>
  <c r="C660" i="45"/>
  <c r="C659" i="45"/>
  <c r="C658" i="45"/>
  <c r="C657" i="45"/>
  <c r="C656" i="45"/>
  <c r="C655" i="45"/>
  <c r="C654" i="45"/>
  <c r="C653" i="45"/>
  <c r="C652" i="45"/>
  <c r="C651" i="45"/>
  <c r="C650" i="45"/>
  <c r="C649" i="45"/>
  <c r="C648" i="45"/>
  <c r="C647" i="45"/>
  <c r="C646" i="45"/>
  <c r="C645" i="45"/>
  <c r="C644" i="45"/>
  <c r="C643" i="45"/>
  <c r="C642" i="45"/>
  <c r="C641" i="45"/>
  <c r="C640" i="45"/>
  <c r="C639" i="45"/>
  <c r="C638" i="45"/>
  <c r="C637" i="45"/>
  <c r="C636" i="45"/>
  <c r="C635" i="45"/>
  <c r="C634" i="45"/>
  <c r="C633" i="45"/>
  <c r="C632" i="45"/>
  <c r="C631" i="45"/>
  <c r="C630" i="45"/>
  <c r="C629" i="45"/>
  <c r="C628" i="45"/>
  <c r="C627" i="45"/>
  <c r="C626" i="45"/>
  <c r="C625" i="45"/>
  <c r="C624" i="45"/>
  <c r="C623" i="45"/>
  <c r="C622" i="45"/>
  <c r="C621" i="45"/>
  <c r="C620" i="45"/>
  <c r="C619" i="45"/>
  <c r="C618" i="45"/>
  <c r="C617" i="45"/>
  <c r="C616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03" i="45"/>
  <c r="C602" i="45"/>
  <c r="C601" i="45"/>
  <c r="C600" i="45"/>
  <c r="C599" i="45"/>
  <c r="C598" i="45"/>
  <c r="C597" i="45"/>
  <c r="C596" i="45"/>
  <c r="C595" i="45"/>
  <c r="C594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81" i="45"/>
  <c r="C580" i="45"/>
  <c r="C579" i="45"/>
  <c r="C578" i="45"/>
  <c r="C577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64" i="45"/>
  <c r="C563" i="45"/>
  <c r="C562" i="45"/>
  <c r="C561" i="45"/>
  <c r="C560" i="45"/>
  <c r="C559" i="45"/>
  <c r="C558" i="45"/>
  <c r="C557" i="45"/>
  <c r="C556" i="45"/>
  <c r="C555" i="45"/>
  <c r="C554" i="45"/>
  <c r="C553" i="45"/>
  <c r="C552" i="45"/>
  <c r="C551" i="45"/>
  <c r="C550" i="45"/>
  <c r="C549" i="45"/>
  <c r="C548" i="45"/>
  <c r="C547" i="45"/>
  <c r="C546" i="45"/>
  <c r="C545" i="45"/>
  <c r="C544" i="45"/>
  <c r="C543" i="45"/>
  <c r="C542" i="45"/>
  <c r="C541" i="45"/>
  <c r="C540" i="45"/>
  <c r="C539" i="45"/>
  <c r="C538" i="45"/>
  <c r="C537" i="45"/>
  <c r="C536" i="45"/>
  <c r="C535" i="45"/>
  <c r="C534" i="45"/>
  <c r="C533" i="45"/>
  <c r="C532" i="45"/>
  <c r="C531" i="45"/>
  <c r="C530" i="45"/>
  <c r="C529" i="45"/>
  <c r="C528" i="45"/>
  <c r="C527" i="45"/>
  <c r="C526" i="45"/>
  <c r="C525" i="45"/>
  <c r="C524" i="45"/>
  <c r="C523" i="45"/>
  <c r="C522" i="45"/>
  <c r="C521" i="45"/>
  <c r="C520" i="45"/>
  <c r="C519" i="45"/>
  <c r="C518" i="45"/>
  <c r="C517" i="45"/>
  <c r="C516" i="45"/>
  <c r="C515" i="45"/>
  <c r="C514" i="45"/>
  <c r="C513" i="45"/>
  <c r="C512" i="45"/>
  <c r="C511" i="45"/>
  <c r="C510" i="45"/>
  <c r="C509" i="45"/>
  <c r="C508" i="45"/>
  <c r="C507" i="45"/>
  <c r="C506" i="45"/>
  <c r="C505" i="45"/>
  <c r="C504" i="45"/>
  <c r="C503" i="45"/>
  <c r="C502" i="45"/>
  <c r="C501" i="45"/>
  <c r="C500" i="45"/>
  <c r="C499" i="45"/>
  <c r="C498" i="45"/>
  <c r="C497" i="45"/>
  <c r="C496" i="45"/>
  <c r="C495" i="45"/>
  <c r="C494" i="45"/>
  <c r="C493" i="45"/>
  <c r="C492" i="45"/>
  <c r="C491" i="45"/>
  <c r="C490" i="45"/>
  <c r="C489" i="45"/>
  <c r="C488" i="45"/>
  <c r="C487" i="45"/>
  <c r="C486" i="45"/>
  <c r="C485" i="45"/>
  <c r="C484" i="45"/>
  <c r="C483" i="45"/>
  <c r="C482" i="45"/>
  <c r="C481" i="45"/>
  <c r="C480" i="45"/>
  <c r="C479" i="45"/>
  <c r="C478" i="45"/>
  <c r="C477" i="45"/>
  <c r="C476" i="45"/>
  <c r="C475" i="45"/>
  <c r="C474" i="45"/>
  <c r="C473" i="45"/>
  <c r="C472" i="45"/>
  <c r="C471" i="45"/>
  <c r="C470" i="45"/>
  <c r="C469" i="45"/>
  <c r="C468" i="45"/>
  <c r="C467" i="45"/>
  <c r="C466" i="45"/>
  <c r="C465" i="45"/>
  <c r="C464" i="45"/>
  <c r="C463" i="45"/>
  <c r="C462" i="45"/>
  <c r="C461" i="45"/>
  <c r="C460" i="45"/>
  <c r="C459" i="45"/>
  <c r="C458" i="45"/>
  <c r="C457" i="45"/>
  <c r="C456" i="45"/>
  <c r="C455" i="45"/>
  <c r="C454" i="45"/>
  <c r="C453" i="45"/>
  <c r="C452" i="45"/>
  <c r="C451" i="45"/>
  <c r="C450" i="45"/>
  <c r="C449" i="45"/>
  <c r="C448" i="45"/>
  <c r="C447" i="45"/>
  <c r="C446" i="45"/>
  <c r="C445" i="45"/>
  <c r="C444" i="45"/>
  <c r="C443" i="45"/>
  <c r="C442" i="45"/>
  <c r="C441" i="45"/>
  <c r="C440" i="45"/>
  <c r="C439" i="45"/>
  <c r="C438" i="45"/>
  <c r="C437" i="45"/>
  <c r="C436" i="45"/>
  <c r="C435" i="45"/>
  <c r="C434" i="45"/>
  <c r="C433" i="45"/>
  <c r="C432" i="45"/>
  <c r="C431" i="45"/>
  <c r="C430" i="45"/>
  <c r="C429" i="45"/>
  <c r="C428" i="45"/>
  <c r="C427" i="45"/>
  <c r="C426" i="45"/>
  <c r="C425" i="45"/>
  <c r="C424" i="45"/>
  <c r="C423" i="45"/>
  <c r="C422" i="45"/>
  <c r="C421" i="45"/>
  <c r="C420" i="45"/>
  <c r="C419" i="45"/>
  <c r="C418" i="45"/>
  <c r="C417" i="45"/>
  <c r="C416" i="45"/>
  <c r="C415" i="45"/>
  <c r="C414" i="45"/>
  <c r="C413" i="45"/>
  <c r="C412" i="45"/>
  <c r="C411" i="45"/>
  <c r="C410" i="45"/>
  <c r="C409" i="45"/>
  <c r="C408" i="45"/>
  <c r="C407" i="45"/>
  <c r="C406" i="45"/>
  <c r="C405" i="45"/>
  <c r="C404" i="45"/>
  <c r="C403" i="45"/>
  <c r="C402" i="45"/>
  <c r="C401" i="45"/>
  <c r="C400" i="45"/>
  <c r="C399" i="45"/>
  <c r="C398" i="45"/>
  <c r="C397" i="45"/>
  <c r="C396" i="45"/>
  <c r="C395" i="45"/>
  <c r="C394" i="45"/>
  <c r="C393" i="45"/>
  <c r="C392" i="45"/>
  <c r="C391" i="45"/>
  <c r="C390" i="45"/>
  <c r="C389" i="45"/>
  <c r="C388" i="45"/>
  <c r="C387" i="45"/>
  <c r="C386" i="45"/>
  <c r="C385" i="45"/>
  <c r="C384" i="45"/>
  <c r="C383" i="45"/>
  <c r="C382" i="45"/>
  <c r="C381" i="45"/>
  <c r="C380" i="45"/>
  <c r="C379" i="45"/>
  <c r="C378" i="45"/>
  <c r="C377" i="45"/>
  <c r="C376" i="45"/>
  <c r="C375" i="45"/>
  <c r="C374" i="45"/>
  <c r="C373" i="45"/>
  <c r="C372" i="45"/>
  <c r="C371" i="45"/>
  <c r="C370" i="45"/>
  <c r="C369" i="45"/>
  <c r="C368" i="45"/>
  <c r="C367" i="45"/>
  <c r="C366" i="45"/>
  <c r="C365" i="45"/>
  <c r="C364" i="45"/>
  <c r="C363" i="45"/>
  <c r="C362" i="45"/>
  <c r="C361" i="45"/>
  <c r="C360" i="45"/>
  <c r="C359" i="45"/>
  <c r="C358" i="45"/>
  <c r="C357" i="45"/>
  <c r="C356" i="45"/>
  <c r="C355" i="45"/>
  <c r="C354" i="45"/>
  <c r="C353" i="45"/>
  <c r="C352" i="45"/>
  <c r="C351" i="45"/>
  <c r="C350" i="45"/>
  <c r="C349" i="45"/>
  <c r="C348" i="45"/>
  <c r="C347" i="45"/>
  <c r="C346" i="45"/>
  <c r="C345" i="45"/>
  <c r="C344" i="45"/>
  <c r="C343" i="45"/>
  <c r="C342" i="45"/>
  <c r="C341" i="45"/>
  <c r="C340" i="45"/>
  <c r="C339" i="45"/>
  <c r="C338" i="45"/>
  <c r="C337" i="45"/>
  <c r="C336" i="45"/>
  <c r="C335" i="45"/>
  <c r="C334" i="45"/>
  <c r="C333" i="45"/>
  <c r="C332" i="45"/>
  <c r="C331" i="45"/>
  <c r="C330" i="45"/>
  <c r="C329" i="45"/>
  <c r="C328" i="45"/>
  <c r="C327" i="45"/>
  <c r="C326" i="45"/>
  <c r="C325" i="45"/>
  <c r="C324" i="45"/>
  <c r="C323" i="45"/>
  <c r="C322" i="45"/>
  <c r="C321" i="45"/>
  <c r="C320" i="45"/>
  <c r="C319" i="45"/>
  <c r="C318" i="45"/>
  <c r="C317" i="45"/>
  <c r="C316" i="45"/>
  <c r="C315" i="45"/>
  <c r="C314" i="45"/>
  <c r="C313" i="45"/>
  <c r="C312" i="45"/>
  <c r="C311" i="45"/>
  <c r="C310" i="45"/>
  <c r="C309" i="45"/>
  <c r="C308" i="45"/>
  <c r="C307" i="45"/>
  <c r="C306" i="45"/>
  <c r="C305" i="45"/>
  <c r="C304" i="45"/>
  <c r="C303" i="45"/>
  <c r="C302" i="45"/>
  <c r="C301" i="45"/>
  <c r="C300" i="45"/>
  <c r="C299" i="45"/>
  <c r="C298" i="45"/>
  <c r="C297" i="45"/>
  <c r="C296" i="45"/>
  <c r="C295" i="45"/>
  <c r="C294" i="45"/>
  <c r="C293" i="45"/>
  <c r="C292" i="45"/>
  <c r="C291" i="45"/>
  <c r="C290" i="45"/>
  <c r="C289" i="45"/>
  <c r="C288" i="45"/>
  <c r="C287" i="45"/>
  <c r="C286" i="45"/>
  <c r="C285" i="45"/>
  <c r="C284" i="45"/>
  <c r="C283" i="45"/>
  <c r="C282" i="45"/>
  <c r="C281" i="45"/>
  <c r="C280" i="45"/>
  <c r="C279" i="45"/>
  <c r="C278" i="45"/>
  <c r="C277" i="45"/>
  <c r="C276" i="45"/>
  <c r="C275" i="45"/>
  <c r="C274" i="45"/>
  <c r="C273" i="45"/>
  <c r="C272" i="45"/>
  <c r="C271" i="45"/>
  <c r="C270" i="45"/>
  <c r="C269" i="45"/>
  <c r="C268" i="45"/>
  <c r="C267" i="45"/>
  <c r="C266" i="45"/>
  <c r="C265" i="45"/>
  <c r="C264" i="45"/>
  <c r="C263" i="45"/>
  <c r="C262" i="45"/>
  <c r="C261" i="45"/>
  <c r="C260" i="45"/>
  <c r="C259" i="45"/>
  <c r="C258" i="45"/>
  <c r="C257" i="45"/>
  <c r="C256" i="45"/>
  <c r="C255" i="45"/>
  <c r="C254" i="45"/>
  <c r="C253" i="45"/>
  <c r="C252" i="45"/>
  <c r="C251" i="45"/>
  <c r="C250" i="45"/>
  <c r="C249" i="45"/>
  <c r="C248" i="45"/>
  <c r="C247" i="45"/>
  <c r="C246" i="45"/>
  <c r="C245" i="45"/>
  <c r="C244" i="45"/>
  <c r="C243" i="45"/>
  <c r="C242" i="45"/>
  <c r="C241" i="45"/>
  <c r="C240" i="45"/>
  <c r="C239" i="45"/>
  <c r="C238" i="45"/>
  <c r="C237" i="45"/>
  <c r="C236" i="45"/>
  <c r="C235" i="45"/>
  <c r="C234" i="45"/>
  <c r="C233" i="45"/>
  <c r="C232" i="45"/>
  <c r="C231" i="45"/>
  <c r="C230" i="45"/>
  <c r="C229" i="45"/>
  <c r="C228" i="45"/>
  <c r="C227" i="45"/>
  <c r="C226" i="45"/>
  <c r="C225" i="45"/>
  <c r="C224" i="45"/>
  <c r="C223" i="45"/>
  <c r="C222" i="45"/>
  <c r="C221" i="45"/>
  <c r="C220" i="45"/>
  <c r="C219" i="45"/>
  <c r="C218" i="45"/>
  <c r="C217" i="45"/>
  <c r="C216" i="45"/>
  <c r="C215" i="45"/>
  <c r="C214" i="45"/>
  <c r="C213" i="45"/>
  <c r="C212" i="45"/>
  <c r="C211" i="45"/>
  <c r="C210" i="45"/>
  <c r="C209" i="45"/>
  <c r="C208" i="45"/>
  <c r="C207" i="45"/>
  <c r="C206" i="45"/>
  <c r="C205" i="45"/>
  <c r="C204" i="45"/>
  <c r="C203" i="45"/>
  <c r="C202" i="45"/>
  <c r="C201" i="45"/>
  <c r="C200" i="45"/>
  <c r="C199" i="45"/>
  <c r="C198" i="45"/>
  <c r="C197" i="45"/>
  <c r="C196" i="45"/>
  <c r="C195" i="45"/>
  <c r="C194" i="45"/>
  <c r="C193" i="45"/>
  <c r="C192" i="45"/>
  <c r="C191" i="45"/>
  <c r="C190" i="45"/>
  <c r="C189" i="45"/>
  <c r="C188" i="45"/>
  <c r="C187" i="45"/>
  <c r="C186" i="45"/>
  <c r="C185" i="45"/>
  <c r="C184" i="45"/>
  <c r="C183" i="45"/>
  <c r="C182" i="45"/>
  <c r="C181" i="45"/>
  <c r="C180" i="45"/>
  <c r="C179" i="45"/>
  <c r="C178" i="45"/>
  <c r="C177" i="45"/>
  <c r="C176" i="45"/>
  <c r="C175" i="45"/>
  <c r="C174" i="45"/>
  <c r="C173" i="45"/>
  <c r="C172" i="45"/>
  <c r="C171" i="45"/>
  <c r="C170" i="45"/>
  <c r="C169" i="45"/>
  <c r="C168" i="45"/>
  <c r="C167" i="45"/>
  <c r="C166" i="45"/>
  <c r="C165" i="45"/>
  <c r="C164" i="45"/>
  <c r="C163" i="45"/>
  <c r="C162" i="45"/>
  <c r="C161" i="45"/>
  <c r="C160" i="45"/>
  <c r="C159" i="45"/>
  <c r="C158" i="45"/>
  <c r="C157" i="45"/>
  <c r="C156" i="45"/>
  <c r="C155" i="45"/>
  <c r="C154" i="45"/>
  <c r="C153" i="45"/>
  <c r="C152" i="45"/>
  <c r="C151" i="45"/>
  <c r="C150" i="45"/>
  <c r="C149" i="45"/>
  <c r="C148" i="45"/>
  <c r="C147" i="45"/>
  <c r="C146" i="45"/>
  <c r="C145" i="45"/>
  <c r="C144" i="45"/>
  <c r="C143" i="45"/>
  <c r="C142" i="45"/>
  <c r="C141" i="45"/>
  <c r="C140" i="45"/>
  <c r="C139" i="45"/>
  <c r="C138" i="45"/>
  <c r="C137" i="45"/>
  <c r="C136" i="45"/>
  <c r="C135" i="45"/>
  <c r="C134" i="45"/>
  <c r="C133" i="45"/>
  <c r="C132" i="45"/>
  <c r="C131" i="45"/>
  <c r="C130" i="45"/>
  <c r="C129" i="45"/>
  <c r="C128" i="45"/>
  <c r="C127" i="45"/>
  <c r="C126" i="45"/>
  <c r="C125" i="45"/>
  <c r="C124" i="45"/>
  <c r="C123" i="45"/>
  <c r="C122" i="45"/>
  <c r="C121" i="45"/>
  <c r="C120" i="45"/>
  <c r="C119" i="45"/>
  <c r="C118" i="45"/>
  <c r="C117" i="45"/>
  <c r="C116" i="45"/>
  <c r="C115" i="45"/>
  <c r="C114" i="45"/>
  <c r="C113" i="45"/>
  <c r="C112" i="45"/>
  <c r="C111" i="45"/>
  <c r="C110" i="45"/>
  <c r="C109" i="45"/>
  <c r="C108" i="45"/>
  <c r="C107" i="45"/>
  <c r="C106" i="45"/>
  <c r="C105" i="45"/>
  <c r="C104" i="45"/>
  <c r="C103" i="45"/>
  <c r="C102" i="45"/>
  <c r="C101" i="45"/>
  <c r="C100" i="45"/>
  <c r="C99" i="45"/>
  <c r="C98" i="45"/>
  <c r="C97" i="45"/>
  <c r="C96" i="45"/>
  <c r="C95" i="45"/>
  <c r="C94" i="45"/>
  <c r="C93" i="45"/>
  <c r="C92" i="45"/>
  <c r="C91" i="45"/>
  <c r="C90" i="45"/>
  <c r="C89" i="45"/>
  <c r="C88" i="45"/>
  <c r="C87" i="45"/>
  <c r="C86" i="45"/>
  <c r="C85" i="45"/>
  <c r="C84" i="45"/>
  <c r="C83" i="45"/>
  <c r="C82" i="45"/>
  <c r="C81" i="45"/>
  <c r="C80" i="45"/>
  <c r="C79" i="45"/>
  <c r="C78" i="45"/>
  <c r="C77" i="45"/>
  <c r="C76" i="45"/>
  <c r="C75" i="45"/>
  <c r="C74" i="45"/>
  <c r="C73" i="45"/>
  <c r="C72" i="45"/>
  <c r="C71" i="45"/>
  <c r="C70" i="45"/>
  <c r="C69" i="45"/>
  <c r="C68" i="45"/>
  <c r="C67" i="45"/>
  <c r="C66" i="45"/>
  <c r="C65" i="45"/>
  <c r="C64" i="45"/>
  <c r="C63" i="45"/>
  <c r="C62" i="45"/>
  <c r="C61" i="45"/>
  <c r="C60" i="45"/>
  <c r="C59" i="45"/>
  <c r="C58" i="45"/>
  <c r="C57" i="45"/>
  <c r="C56" i="45"/>
  <c r="C55" i="45"/>
  <c r="C54" i="45"/>
  <c r="C53" i="45"/>
  <c r="C52" i="45"/>
  <c r="C51" i="45"/>
  <c r="C50" i="45"/>
  <c r="C49" i="45"/>
  <c r="C48" i="45"/>
  <c r="C47" i="45"/>
  <c r="C46" i="45"/>
  <c r="C45" i="45"/>
  <c r="C44" i="45"/>
  <c r="C43" i="45"/>
  <c r="C42" i="45"/>
  <c r="C41" i="45"/>
  <c r="C40" i="45"/>
  <c r="C39" i="45"/>
  <c r="C38" i="45"/>
  <c r="C37" i="45"/>
  <c r="C36" i="45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C11" i="45"/>
  <c r="C10" i="45"/>
  <c r="C9" i="45"/>
  <c r="C8" i="45"/>
  <c r="C7" i="45"/>
  <c r="C6" i="45"/>
  <c r="C5" i="45"/>
  <c r="C4" i="45"/>
  <c r="C303" i="44"/>
  <c r="C302" i="44"/>
  <c r="C301" i="44"/>
  <c r="C300" i="44"/>
  <c r="C299" i="44"/>
  <c r="C298" i="44"/>
  <c r="C297" i="44"/>
  <c r="C296" i="44"/>
  <c r="C295" i="44"/>
  <c r="C294" i="44"/>
  <c r="C293" i="44"/>
  <c r="C292" i="44"/>
  <c r="C291" i="44"/>
  <c r="C290" i="44"/>
  <c r="C289" i="44"/>
  <c r="C288" i="44"/>
  <c r="C287" i="44"/>
  <c r="C286" i="44"/>
  <c r="C285" i="44"/>
  <c r="C284" i="44"/>
  <c r="C283" i="44"/>
  <c r="C282" i="44"/>
  <c r="C281" i="44"/>
  <c r="C280" i="44"/>
  <c r="C279" i="44"/>
  <c r="C278" i="44"/>
  <c r="C277" i="44"/>
  <c r="C276" i="44"/>
  <c r="C275" i="44"/>
  <c r="C274" i="44"/>
  <c r="C273" i="44"/>
  <c r="C272" i="44"/>
  <c r="C271" i="44"/>
  <c r="C270" i="44"/>
  <c r="C269" i="44"/>
  <c r="C268" i="44"/>
  <c r="C267" i="44"/>
  <c r="C266" i="44"/>
  <c r="C265" i="44"/>
  <c r="C264" i="44"/>
  <c r="C263" i="44"/>
  <c r="C262" i="44"/>
  <c r="C261" i="44"/>
  <c r="C260" i="44"/>
  <c r="C259" i="44"/>
  <c r="C258" i="44"/>
  <c r="C257" i="44"/>
  <c r="C256" i="44"/>
  <c r="C255" i="44"/>
  <c r="C254" i="44"/>
  <c r="C253" i="44"/>
  <c r="C252" i="44"/>
  <c r="C251" i="44"/>
  <c r="C250" i="44"/>
  <c r="C249" i="44"/>
  <c r="C248" i="44"/>
  <c r="C247" i="44"/>
  <c r="C246" i="44"/>
  <c r="C245" i="44"/>
  <c r="C244" i="44"/>
  <c r="C243" i="44"/>
  <c r="C242" i="44"/>
  <c r="C241" i="44"/>
  <c r="C240" i="44"/>
  <c r="C239" i="44"/>
  <c r="C238" i="44"/>
  <c r="C237" i="44"/>
  <c r="C236" i="44"/>
  <c r="C235" i="44"/>
  <c r="C234" i="44"/>
  <c r="C233" i="44"/>
  <c r="C232" i="44"/>
  <c r="C231" i="44"/>
  <c r="C230" i="44"/>
  <c r="C229" i="44"/>
  <c r="C228" i="44"/>
  <c r="C227" i="44"/>
  <c r="C226" i="44"/>
  <c r="C225" i="44"/>
  <c r="C224" i="44"/>
  <c r="C223" i="44"/>
  <c r="C222" i="44"/>
  <c r="C221" i="44"/>
  <c r="C220" i="44"/>
  <c r="C219" i="44"/>
  <c r="C218" i="44"/>
  <c r="C217" i="44"/>
  <c r="C216" i="44"/>
  <c r="C215" i="44"/>
  <c r="C214" i="44"/>
  <c r="C213" i="44"/>
  <c r="C212" i="44"/>
  <c r="C211" i="44"/>
  <c r="C210" i="44"/>
  <c r="C209" i="44"/>
  <c r="C208" i="44"/>
  <c r="C207" i="44"/>
  <c r="C206" i="44"/>
  <c r="C205" i="44"/>
  <c r="C204" i="44"/>
  <c r="C203" i="44"/>
  <c r="C202" i="44"/>
  <c r="C201" i="44"/>
  <c r="C200" i="44"/>
  <c r="C199" i="44"/>
  <c r="C198" i="44"/>
  <c r="C197" i="44"/>
  <c r="C196" i="44"/>
  <c r="C195" i="44"/>
  <c r="C194" i="44"/>
  <c r="C193" i="44"/>
  <c r="C192" i="44"/>
  <c r="C191" i="44"/>
  <c r="C190" i="44"/>
  <c r="C189" i="44"/>
  <c r="C188" i="44"/>
  <c r="C187" i="44"/>
  <c r="C186" i="44"/>
  <c r="C185" i="44"/>
  <c r="C184" i="44"/>
  <c r="C183" i="44"/>
  <c r="C182" i="44"/>
  <c r="C181" i="44"/>
  <c r="C180" i="44"/>
  <c r="C179" i="44"/>
  <c r="C178" i="44"/>
  <c r="C177" i="44"/>
  <c r="C176" i="44"/>
  <c r="C175" i="44"/>
  <c r="C174" i="44"/>
  <c r="C173" i="44"/>
  <c r="C172" i="44"/>
  <c r="C171" i="44"/>
  <c r="C170" i="44"/>
  <c r="C169" i="44"/>
  <c r="C168" i="44"/>
  <c r="C167" i="44"/>
  <c r="C166" i="44"/>
  <c r="C165" i="44"/>
  <c r="C164" i="44"/>
  <c r="C163" i="44"/>
  <c r="C162" i="44"/>
  <c r="C161" i="44"/>
  <c r="C160" i="44"/>
  <c r="C159" i="44"/>
  <c r="C158" i="44"/>
  <c r="C157" i="44"/>
  <c r="C156" i="44"/>
  <c r="C155" i="44"/>
  <c r="C154" i="44"/>
  <c r="C153" i="44"/>
  <c r="C152" i="44"/>
  <c r="C151" i="44"/>
  <c r="C150" i="44"/>
  <c r="C149" i="44"/>
  <c r="C148" i="44"/>
  <c r="C147" i="44"/>
  <c r="C146" i="44"/>
  <c r="C145" i="44"/>
  <c r="C144" i="44"/>
  <c r="C143" i="44"/>
  <c r="C142" i="44"/>
  <c r="C141" i="44"/>
  <c r="C140" i="44"/>
  <c r="C139" i="44"/>
  <c r="C138" i="44"/>
  <c r="C137" i="44"/>
  <c r="C136" i="44"/>
  <c r="C135" i="44"/>
  <c r="C134" i="44"/>
  <c r="C133" i="44"/>
  <c r="C132" i="44"/>
  <c r="C131" i="44"/>
  <c r="C130" i="44"/>
  <c r="C129" i="44"/>
  <c r="C128" i="44"/>
  <c r="C127" i="44"/>
  <c r="C126" i="44"/>
  <c r="C125" i="44"/>
  <c r="C124" i="44"/>
  <c r="C123" i="44"/>
  <c r="C122" i="44"/>
  <c r="C121" i="44"/>
  <c r="C120" i="44"/>
  <c r="C119" i="44"/>
  <c r="C118" i="44"/>
  <c r="C117" i="44"/>
  <c r="C116" i="44"/>
  <c r="C115" i="44"/>
  <c r="C114" i="44"/>
  <c r="C113" i="44"/>
  <c r="C112" i="44"/>
  <c r="C111" i="44"/>
  <c r="C110" i="44"/>
  <c r="C109" i="44"/>
  <c r="C108" i="44"/>
  <c r="C107" i="44"/>
  <c r="C106" i="44"/>
  <c r="C105" i="44"/>
  <c r="C104" i="44"/>
  <c r="C103" i="44"/>
  <c r="C102" i="44"/>
  <c r="C101" i="44"/>
  <c r="C100" i="44"/>
  <c r="C99" i="44"/>
  <c r="C98" i="44"/>
  <c r="C97" i="44"/>
  <c r="C96" i="44"/>
  <c r="C95" i="44"/>
  <c r="C94" i="44"/>
  <c r="C93" i="44"/>
  <c r="C92" i="44"/>
  <c r="C91" i="44"/>
  <c r="C90" i="44"/>
  <c r="C89" i="44"/>
  <c r="C88" i="44"/>
  <c r="C87" i="44"/>
  <c r="C86" i="44"/>
  <c r="C85" i="44"/>
  <c r="C84" i="44"/>
  <c r="C83" i="44"/>
  <c r="C82" i="44"/>
  <c r="C81" i="44"/>
  <c r="C80" i="44"/>
  <c r="C79" i="44"/>
  <c r="C78" i="44"/>
  <c r="C77" i="44"/>
  <c r="C76" i="44"/>
  <c r="C75" i="44"/>
  <c r="C74" i="44"/>
  <c r="C73" i="44"/>
  <c r="C72" i="44"/>
  <c r="C71" i="44"/>
  <c r="C70" i="44"/>
  <c r="C69" i="44"/>
  <c r="C68" i="44"/>
  <c r="C67" i="44"/>
  <c r="C66" i="44"/>
  <c r="C65" i="44"/>
  <c r="C64" i="44"/>
  <c r="C63" i="44"/>
  <c r="C62" i="44"/>
  <c r="C61" i="44"/>
  <c r="C60" i="44"/>
  <c r="C59" i="44"/>
  <c r="C58" i="44"/>
  <c r="C57" i="44"/>
  <c r="C56" i="44"/>
  <c r="C55" i="44"/>
  <c r="C54" i="44"/>
  <c r="C53" i="44"/>
  <c r="C52" i="44"/>
  <c r="C51" i="44"/>
  <c r="C50" i="44"/>
  <c r="C49" i="44"/>
  <c r="C48" i="44"/>
  <c r="C47" i="44"/>
  <c r="C46" i="44"/>
  <c r="C45" i="44"/>
  <c r="C44" i="44"/>
  <c r="C43" i="44"/>
  <c r="C42" i="44"/>
  <c r="C41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7" i="44"/>
  <c r="C6" i="44"/>
  <c r="C5" i="44"/>
  <c r="C4" i="44"/>
  <c r="S7" i="14"/>
  <c r="S6" i="14"/>
  <c r="S8" i="14"/>
  <c r="S9" i="14"/>
  <c r="S10" i="14"/>
  <c r="S11" i="14"/>
  <c r="S12" i="14"/>
  <c r="S13" i="14"/>
  <c r="S14" i="14"/>
  <c r="S15" i="14"/>
  <c r="P16" i="14"/>
  <c r="O16" i="14"/>
  <c r="N16" i="14"/>
  <c r="M16" i="14"/>
  <c r="L16" i="14"/>
  <c r="K16" i="14"/>
  <c r="J16" i="14"/>
  <c r="D30" i="33"/>
  <c r="C30" i="33"/>
  <c r="B30" i="33"/>
  <c r="A30" i="33"/>
  <c r="D29" i="33"/>
  <c r="C29" i="33"/>
  <c r="B29" i="33"/>
  <c r="A29" i="33"/>
  <c r="D28" i="33"/>
  <c r="C28" i="33"/>
  <c r="B28" i="33"/>
  <c r="A28" i="33"/>
  <c r="D27" i="33"/>
  <c r="C27" i="33"/>
  <c r="B27" i="33"/>
  <c r="A27" i="33"/>
  <c r="D26" i="33"/>
  <c r="C26" i="33"/>
  <c r="B26" i="33"/>
  <c r="A26" i="33"/>
  <c r="D25" i="33"/>
  <c r="C25" i="33"/>
  <c r="B25" i="33"/>
  <c r="A25" i="33"/>
  <c r="D24" i="33"/>
  <c r="C24" i="33"/>
  <c r="B24" i="33"/>
  <c r="A24" i="33"/>
  <c r="A6" i="33"/>
  <c r="B6" i="33"/>
  <c r="C6" i="33"/>
  <c r="D6" i="33"/>
  <c r="A7" i="33"/>
  <c r="B7" i="33"/>
  <c r="C7" i="33"/>
  <c r="D7" i="33"/>
  <c r="A8" i="33"/>
  <c r="B8" i="33"/>
  <c r="C8" i="33"/>
  <c r="D8" i="33"/>
  <c r="A9" i="33"/>
  <c r="B9" i="33"/>
  <c r="C9" i="33"/>
  <c r="D9" i="33"/>
  <c r="A10" i="33"/>
  <c r="B10" i="33"/>
  <c r="C10" i="33"/>
  <c r="D10" i="33"/>
  <c r="A12" i="33"/>
  <c r="B12" i="33"/>
  <c r="C12" i="33"/>
  <c r="D12" i="33"/>
  <c r="A13" i="33"/>
  <c r="B13" i="33"/>
  <c r="C13" i="33"/>
  <c r="D13" i="33"/>
  <c r="A14" i="33"/>
  <c r="B14" i="33"/>
  <c r="C14" i="33"/>
  <c r="D14" i="33"/>
  <c r="C13" i="43"/>
  <c r="D13" i="43"/>
  <c r="E13" i="43"/>
  <c r="F13" i="43"/>
  <c r="C15" i="43"/>
  <c r="D15" i="43"/>
  <c r="E15" i="43"/>
  <c r="F15" i="43"/>
  <c r="C13" i="24"/>
  <c r="D13" i="24"/>
  <c r="C15" i="24"/>
  <c r="D15" i="24"/>
  <c r="A13" i="24"/>
  <c r="B13" i="24"/>
  <c r="A15" i="24"/>
  <c r="B15" i="24"/>
  <c r="C11" i="43"/>
  <c r="D11" i="43"/>
  <c r="E11" i="43"/>
  <c r="F11" i="43"/>
  <c r="A11" i="24"/>
  <c r="B11" i="24"/>
  <c r="C11" i="24"/>
  <c r="D11" i="24"/>
  <c r="D7" i="42"/>
  <c r="E7" i="42"/>
  <c r="D8" i="42"/>
  <c r="E8" i="42"/>
  <c r="D9" i="42"/>
  <c r="E9" i="42"/>
  <c r="D10" i="42"/>
  <c r="E10" i="42"/>
  <c r="D11" i="42"/>
  <c r="E11" i="42"/>
  <c r="D12" i="42"/>
  <c r="E12" i="42"/>
  <c r="D13" i="42"/>
  <c r="E13" i="42"/>
  <c r="D14" i="42"/>
  <c r="E14" i="42"/>
  <c r="D16" i="42"/>
  <c r="E16" i="42"/>
  <c r="D19" i="42"/>
  <c r="E19" i="42"/>
  <c r="D20" i="42"/>
  <c r="E20" i="42"/>
  <c r="D21" i="42"/>
  <c r="E21" i="42"/>
  <c r="D23" i="42"/>
  <c r="E23" i="42"/>
  <c r="D24" i="42"/>
  <c r="E24" i="42"/>
  <c r="D25" i="42"/>
  <c r="E25" i="42"/>
  <c r="D26" i="42"/>
  <c r="E26" i="42"/>
  <c r="D27" i="42"/>
  <c r="E27" i="42"/>
  <c r="D28" i="42"/>
  <c r="E28" i="42"/>
  <c r="D29" i="42"/>
  <c r="E29" i="42"/>
  <c r="D30" i="42"/>
  <c r="E30" i="42"/>
  <c r="D31" i="42"/>
  <c r="E31" i="42"/>
  <c r="D32" i="42"/>
  <c r="E32" i="42"/>
  <c r="D33" i="42"/>
  <c r="E33" i="42"/>
  <c r="D34" i="42"/>
  <c r="E34" i="42"/>
  <c r="D35" i="42"/>
  <c r="E35" i="42"/>
  <c r="D36" i="42"/>
  <c r="E36" i="42"/>
  <c r="D37" i="42"/>
  <c r="E37" i="42"/>
  <c r="D38" i="42"/>
  <c r="E38" i="42"/>
  <c r="D40" i="42"/>
  <c r="E40" i="42"/>
  <c r="D41" i="42"/>
  <c r="E41" i="42"/>
  <c r="D43" i="42"/>
  <c r="D6" i="42"/>
  <c r="E6" i="42"/>
  <c r="A7" i="31"/>
  <c r="B7" i="31"/>
  <c r="C7" i="31"/>
  <c r="D7" i="31"/>
  <c r="A8" i="31"/>
  <c r="B8" i="31"/>
  <c r="C8" i="31"/>
  <c r="D8" i="31"/>
  <c r="A9" i="31"/>
  <c r="C9" i="31"/>
  <c r="D9" i="31"/>
  <c r="A10" i="31"/>
  <c r="B10" i="31"/>
  <c r="C10" i="31"/>
  <c r="D10" i="31"/>
  <c r="A11" i="31"/>
  <c r="B11" i="31"/>
  <c r="C11" i="31"/>
  <c r="D11" i="31"/>
  <c r="A12" i="31"/>
  <c r="B12" i="31"/>
  <c r="C12" i="31"/>
  <c r="D12" i="31"/>
  <c r="A13" i="31"/>
  <c r="B13" i="31"/>
  <c r="C13" i="31"/>
  <c r="D13" i="31"/>
  <c r="A14" i="31"/>
  <c r="B14" i="31"/>
  <c r="C14" i="31"/>
  <c r="D14" i="31"/>
  <c r="A16" i="31"/>
  <c r="B16" i="31"/>
  <c r="C16" i="31"/>
  <c r="D16" i="31"/>
  <c r="A19" i="31"/>
  <c r="B19" i="31"/>
  <c r="C19" i="31"/>
  <c r="D19" i="31"/>
  <c r="A20" i="31"/>
  <c r="B20" i="31"/>
  <c r="C20" i="31"/>
  <c r="D20" i="31"/>
  <c r="A21" i="31"/>
  <c r="B21" i="31"/>
  <c r="C21" i="31"/>
  <c r="D21" i="31"/>
  <c r="A23" i="31"/>
  <c r="B23" i="31"/>
  <c r="C23" i="31"/>
  <c r="D23" i="31"/>
  <c r="A24" i="31"/>
  <c r="B24" i="31"/>
  <c r="C24" i="31"/>
  <c r="D24" i="31"/>
  <c r="A25" i="31"/>
  <c r="B25" i="31"/>
  <c r="C25" i="31"/>
  <c r="D25" i="31"/>
  <c r="A26" i="31"/>
  <c r="B26" i="31"/>
  <c r="C26" i="31"/>
  <c r="D26" i="31"/>
  <c r="A27" i="31"/>
  <c r="B27" i="31"/>
  <c r="C27" i="31"/>
  <c r="D27" i="31"/>
  <c r="A28" i="31"/>
  <c r="B28" i="31"/>
  <c r="C28" i="31"/>
  <c r="D28" i="31"/>
  <c r="A29" i="31"/>
  <c r="B29" i="31"/>
  <c r="C29" i="31"/>
  <c r="D29" i="31"/>
  <c r="A30" i="31"/>
  <c r="B30" i="31"/>
  <c r="C30" i="31"/>
  <c r="D30" i="31"/>
  <c r="A31" i="31"/>
  <c r="B31" i="31"/>
  <c r="C31" i="31"/>
  <c r="D31" i="31"/>
  <c r="A32" i="31"/>
  <c r="B32" i="31"/>
  <c r="C32" i="31"/>
  <c r="D32" i="31"/>
  <c r="A33" i="31"/>
  <c r="B33" i="31"/>
  <c r="C33" i="31"/>
  <c r="D33" i="31"/>
  <c r="A34" i="31"/>
  <c r="B34" i="31"/>
  <c r="C34" i="31"/>
  <c r="D34" i="31"/>
  <c r="A35" i="31"/>
  <c r="B35" i="31"/>
  <c r="C35" i="31"/>
  <c r="D35" i="31"/>
  <c r="A36" i="31"/>
  <c r="B36" i="31"/>
  <c r="C36" i="31"/>
  <c r="D36" i="31"/>
  <c r="A37" i="31"/>
  <c r="B37" i="31"/>
  <c r="C37" i="31"/>
  <c r="D37" i="31"/>
  <c r="A38" i="31"/>
  <c r="B38" i="31"/>
  <c r="C38" i="31"/>
  <c r="D38" i="31"/>
  <c r="A40" i="31"/>
  <c r="B40" i="31"/>
  <c r="C40" i="31"/>
  <c r="D40" i="31"/>
  <c r="A41" i="31"/>
  <c r="B41" i="31"/>
  <c r="C41" i="31"/>
  <c r="D41" i="31"/>
  <c r="B6" i="31"/>
  <c r="C6" i="31"/>
  <c r="D6" i="31"/>
  <c r="B16" i="26"/>
  <c r="D15" i="26"/>
  <c r="C15" i="26"/>
  <c r="B15" i="26"/>
  <c r="A15" i="26"/>
  <c r="D14" i="26"/>
  <c r="C14" i="26"/>
  <c r="B14" i="26"/>
  <c r="A14" i="26"/>
  <c r="D13" i="26"/>
  <c r="C13" i="26"/>
  <c r="B13" i="26"/>
  <c r="A13" i="26"/>
  <c r="D12" i="26"/>
  <c r="C12" i="26"/>
  <c r="B12" i="26"/>
  <c r="A12" i="26"/>
  <c r="D11" i="26"/>
  <c r="C11" i="26"/>
  <c r="B11" i="26"/>
  <c r="A11" i="26"/>
  <c r="D10" i="26"/>
  <c r="C10" i="26"/>
  <c r="B10" i="26"/>
  <c r="A10" i="26"/>
  <c r="D9" i="26"/>
  <c r="C9" i="26"/>
  <c r="A9" i="26"/>
  <c r="B9" i="26"/>
  <c r="F47" i="43"/>
  <c r="E47" i="43"/>
  <c r="D47" i="43"/>
  <c r="C47" i="43"/>
  <c r="F46" i="43"/>
  <c r="E46" i="43"/>
  <c r="D46" i="43"/>
  <c r="C46" i="43"/>
  <c r="F45" i="43"/>
  <c r="E45" i="43"/>
  <c r="D45" i="43"/>
  <c r="C45" i="43"/>
  <c r="F44" i="43"/>
  <c r="E44" i="43"/>
  <c r="D44" i="43"/>
  <c r="C44" i="43"/>
  <c r="F43" i="43"/>
  <c r="E43" i="43"/>
  <c r="D43" i="43"/>
  <c r="C43" i="43"/>
  <c r="F42" i="43"/>
  <c r="E42" i="43"/>
  <c r="D42" i="43"/>
  <c r="C42" i="43"/>
  <c r="F41" i="43"/>
  <c r="E41" i="43"/>
  <c r="D41" i="43"/>
  <c r="C41" i="43"/>
  <c r="F40" i="43"/>
  <c r="E40" i="43"/>
  <c r="D40" i="43"/>
  <c r="C40" i="43"/>
  <c r="F39" i="43"/>
  <c r="E39" i="43"/>
  <c r="D39" i="43"/>
  <c r="C39" i="43"/>
  <c r="F38" i="43"/>
  <c r="E38" i="43"/>
  <c r="D38" i="43"/>
  <c r="C38" i="43"/>
  <c r="F37" i="43"/>
  <c r="E37" i="43"/>
  <c r="D37" i="43"/>
  <c r="C37" i="43"/>
  <c r="F36" i="43"/>
  <c r="E36" i="43"/>
  <c r="D36" i="43"/>
  <c r="C36" i="43"/>
  <c r="F35" i="43"/>
  <c r="E35" i="43"/>
  <c r="D35" i="43"/>
  <c r="C35" i="43"/>
  <c r="F34" i="43"/>
  <c r="E34" i="43"/>
  <c r="D34" i="43"/>
  <c r="C34" i="43"/>
  <c r="F33" i="43"/>
  <c r="E33" i="43"/>
  <c r="D33" i="43"/>
  <c r="C33" i="43"/>
  <c r="F32" i="43"/>
  <c r="E32" i="43"/>
  <c r="D32" i="43"/>
  <c r="C32" i="43"/>
  <c r="F31" i="43"/>
  <c r="E31" i="43"/>
  <c r="D31" i="43"/>
  <c r="C31" i="43"/>
  <c r="F30" i="43"/>
  <c r="E30" i="43"/>
  <c r="D30" i="43"/>
  <c r="C30" i="43"/>
  <c r="F29" i="43"/>
  <c r="E29" i="43"/>
  <c r="D29" i="43"/>
  <c r="C29" i="43"/>
  <c r="F28" i="43"/>
  <c r="E28" i="43"/>
  <c r="D28" i="43"/>
  <c r="C28" i="43"/>
  <c r="F26" i="43"/>
  <c r="E26" i="43"/>
  <c r="D26" i="43"/>
  <c r="C26" i="43"/>
  <c r="F25" i="43"/>
  <c r="E25" i="43"/>
  <c r="D25" i="43"/>
  <c r="C25" i="43"/>
  <c r="F20" i="43"/>
  <c r="E20" i="43"/>
  <c r="D20" i="43"/>
  <c r="C20" i="43"/>
  <c r="F19" i="43"/>
  <c r="E19" i="43"/>
  <c r="D19" i="43"/>
  <c r="C19" i="43"/>
  <c r="F7" i="43"/>
  <c r="E7" i="43"/>
  <c r="D7" i="43"/>
  <c r="C7" i="43"/>
  <c r="F22" i="43"/>
  <c r="E22" i="43"/>
  <c r="D22" i="43"/>
  <c r="C22" i="43"/>
  <c r="F12" i="43"/>
  <c r="E12" i="43"/>
  <c r="D12" i="43"/>
  <c r="C12" i="43"/>
  <c r="F6" i="43"/>
  <c r="E6" i="43"/>
  <c r="D6" i="43"/>
  <c r="C6" i="43"/>
  <c r="F24" i="43"/>
  <c r="E24" i="43"/>
  <c r="D24" i="43"/>
  <c r="C24" i="43"/>
  <c r="F21" i="43"/>
  <c r="E21" i="43"/>
  <c r="D21" i="43"/>
  <c r="C21" i="43"/>
  <c r="F18" i="43"/>
  <c r="E18" i="43"/>
  <c r="D18" i="43"/>
  <c r="C18" i="43"/>
  <c r="F17" i="43"/>
  <c r="E17" i="43"/>
  <c r="D17" i="43"/>
  <c r="C17" i="43"/>
  <c r="F10" i="43"/>
  <c r="E10" i="43"/>
  <c r="D10" i="43"/>
  <c r="C10" i="43"/>
  <c r="F9" i="43"/>
  <c r="E9" i="43"/>
  <c r="D9" i="43"/>
  <c r="C9" i="43"/>
  <c r="F8" i="43"/>
  <c r="E8" i="43"/>
  <c r="D8" i="43"/>
  <c r="C8" i="43"/>
  <c r="F23" i="39"/>
  <c r="E23" i="39"/>
  <c r="D23" i="39"/>
  <c r="C23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F12" i="39"/>
  <c r="E12" i="39"/>
  <c r="D12" i="39"/>
  <c r="C12" i="39"/>
  <c r="F11" i="39"/>
  <c r="E11" i="39"/>
  <c r="D11" i="39"/>
  <c r="C11" i="39"/>
  <c r="F10" i="39"/>
  <c r="E10" i="39"/>
  <c r="D10" i="39"/>
  <c r="C10" i="39"/>
  <c r="F9" i="39"/>
  <c r="E9" i="39"/>
  <c r="D9" i="39"/>
  <c r="C9" i="39"/>
  <c r="F8" i="39"/>
  <c r="E8" i="39"/>
  <c r="D8" i="39"/>
  <c r="C8" i="39"/>
  <c r="F7" i="39"/>
  <c r="E7" i="39"/>
  <c r="D7" i="39"/>
  <c r="C7" i="39"/>
  <c r="F6" i="39"/>
  <c r="E6" i="39"/>
  <c r="D6" i="39"/>
  <c r="C6" i="39"/>
  <c r="D16" i="34"/>
  <c r="F15" i="34"/>
  <c r="E15" i="34"/>
  <c r="D15" i="34"/>
  <c r="C15" i="34"/>
  <c r="F14" i="34"/>
  <c r="E14" i="34"/>
  <c r="D14" i="34"/>
  <c r="C14" i="34"/>
  <c r="F13" i="34"/>
  <c r="E13" i="34"/>
  <c r="D13" i="34"/>
  <c r="C13" i="34"/>
  <c r="F12" i="34"/>
  <c r="E12" i="34"/>
  <c r="D12" i="34"/>
  <c r="C12" i="34"/>
  <c r="F11" i="34"/>
  <c r="E11" i="34"/>
  <c r="D11" i="34"/>
  <c r="C11" i="34"/>
  <c r="F10" i="34"/>
  <c r="E10" i="34"/>
  <c r="D10" i="34"/>
  <c r="C10" i="34"/>
  <c r="F9" i="34"/>
  <c r="E9" i="34"/>
  <c r="D9" i="34"/>
  <c r="C9" i="34"/>
  <c r="F8" i="34"/>
  <c r="E8" i="34"/>
  <c r="D8" i="34"/>
  <c r="C8" i="34"/>
  <c r="F6" i="34"/>
  <c r="E6" i="34"/>
  <c r="D6" i="34"/>
  <c r="C6" i="34"/>
  <c r="F69" i="35"/>
  <c r="E69" i="35"/>
  <c r="D69" i="35"/>
  <c r="C69" i="35"/>
  <c r="F67" i="35"/>
  <c r="E67" i="35"/>
  <c r="D67" i="35"/>
  <c r="C67" i="35"/>
  <c r="F66" i="35"/>
  <c r="E66" i="35"/>
  <c r="D66" i="35"/>
  <c r="C66" i="35"/>
  <c r="F65" i="35"/>
  <c r="E65" i="35"/>
  <c r="D65" i="35"/>
  <c r="C65" i="35"/>
  <c r="F64" i="35"/>
  <c r="E64" i="35"/>
  <c r="D64" i="35"/>
  <c r="C64" i="35"/>
  <c r="F63" i="35"/>
  <c r="E63" i="35"/>
  <c r="D63" i="35"/>
  <c r="C63" i="35"/>
  <c r="F62" i="35"/>
  <c r="E62" i="35"/>
  <c r="D62" i="35"/>
  <c r="C62" i="35"/>
  <c r="F61" i="35"/>
  <c r="E61" i="35"/>
  <c r="D61" i="35"/>
  <c r="C61" i="35"/>
  <c r="F60" i="35"/>
  <c r="E60" i="35"/>
  <c r="D60" i="35"/>
  <c r="C60" i="35"/>
  <c r="F59" i="35"/>
  <c r="E59" i="35"/>
  <c r="D59" i="35"/>
  <c r="C59" i="35"/>
  <c r="F58" i="35"/>
  <c r="E58" i="35"/>
  <c r="D58" i="35"/>
  <c r="C58" i="35"/>
  <c r="F57" i="35"/>
  <c r="E57" i="35"/>
  <c r="D57" i="35"/>
  <c r="C57" i="35"/>
  <c r="F54" i="35"/>
  <c r="E54" i="35"/>
  <c r="D54" i="35"/>
  <c r="C54" i="35"/>
  <c r="F53" i="35"/>
  <c r="E53" i="35"/>
  <c r="D53" i="35"/>
  <c r="C53" i="35"/>
  <c r="F52" i="35"/>
  <c r="E52" i="35"/>
  <c r="D52" i="35"/>
  <c r="C52" i="35"/>
  <c r="F51" i="35"/>
  <c r="E51" i="35"/>
  <c r="D51" i="35"/>
  <c r="C51" i="35"/>
  <c r="F50" i="35"/>
  <c r="E50" i="35"/>
  <c r="D50" i="35"/>
  <c r="C50" i="35"/>
  <c r="F49" i="35"/>
  <c r="E49" i="35"/>
  <c r="D49" i="35"/>
  <c r="C49" i="35"/>
  <c r="F48" i="35"/>
  <c r="E48" i="35"/>
  <c r="D48" i="35"/>
  <c r="C48" i="35"/>
  <c r="F47" i="35"/>
  <c r="E47" i="35"/>
  <c r="D47" i="35"/>
  <c r="C47" i="35"/>
  <c r="F45" i="35"/>
  <c r="E45" i="35"/>
  <c r="D45" i="35"/>
  <c r="C45" i="35"/>
  <c r="F46" i="35"/>
  <c r="E46" i="35"/>
  <c r="D46" i="35"/>
  <c r="C46" i="35"/>
  <c r="F44" i="35"/>
  <c r="E44" i="35"/>
  <c r="D44" i="35"/>
  <c r="C44" i="35"/>
  <c r="F43" i="35"/>
  <c r="E43" i="35"/>
  <c r="D43" i="35"/>
  <c r="C43" i="35"/>
  <c r="F42" i="35"/>
  <c r="E42" i="35"/>
  <c r="D42" i="35"/>
  <c r="C42" i="35"/>
  <c r="F41" i="35"/>
  <c r="E41" i="35"/>
  <c r="D41" i="35"/>
  <c r="C41" i="35"/>
  <c r="F40" i="35"/>
  <c r="E40" i="35"/>
  <c r="D40" i="35"/>
  <c r="C40" i="35"/>
  <c r="F38" i="35"/>
  <c r="E38" i="35"/>
  <c r="D38" i="35"/>
  <c r="C38" i="35"/>
  <c r="F37" i="35"/>
  <c r="E37" i="35"/>
  <c r="D37" i="35"/>
  <c r="C37" i="35"/>
  <c r="F36" i="35"/>
  <c r="E36" i="35"/>
  <c r="D36" i="35"/>
  <c r="C36" i="35"/>
  <c r="F35" i="35"/>
  <c r="E35" i="35"/>
  <c r="D35" i="35"/>
  <c r="C35" i="35"/>
  <c r="F34" i="35"/>
  <c r="E34" i="35"/>
  <c r="D34" i="35"/>
  <c r="C34" i="35"/>
  <c r="F33" i="35"/>
  <c r="E33" i="35"/>
  <c r="D33" i="35"/>
  <c r="C33" i="35"/>
  <c r="F32" i="35"/>
  <c r="E32" i="35"/>
  <c r="D32" i="35"/>
  <c r="C32" i="35"/>
  <c r="F31" i="35"/>
  <c r="E31" i="35"/>
  <c r="D31" i="35"/>
  <c r="C31" i="35"/>
  <c r="F30" i="35"/>
  <c r="E30" i="35"/>
  <c r="D30" i="35"/>
  <c r="C30" i="35"/>
  <c r="E29" i="35"/>
  <c r="D29" i="35"/>
  <c r="C29" i="35"/>
  <c r="E28" i="35"/>
  <c r="D28" i="35"/>
  <c r="C28" i="35"/>
  <c r="E27" i="35"/>
  <c r="D27" i="35"/>
  <c r="C27" i="35"/>
  <c r="E26" i="35"/>
  <c r="D26" i="35"/>
  <c r="C26" i="35"/>
  <c r="E12" i="35"/>
  <c r="D12" i="35"/>
  <c r="C12" i="35"/>
  <c r="F33" i="41"/>
  <c r="E33" i="41"/>
  <c r="D33" i="41"/>
  <c r="F32" i="41"/>
  <c r="E32" i="41"/>
  <c r="D32" i="41"/>
  <c r="F31" i="41"/>
  <c r="E31" i="41"/>
  <c r="D31" i="41"/>
  <c r="F30" i="41"/>
  <c r="E30" i="41"/>
  <c r="D30" i="41"/>
  <c r="F29" i="41"/>
  <c r="E29" i="41"/>
  <c r="D29" i="41"/>
  <c r="F28" i="41"/>
  <c r="E28" i="41"/>
  <c r="D28" i="41"/>
  <c r="F27" i="41"/>
  <c r="E27" i="41"/>
  <c r="D27" i="41"/>
  <c r="F26" i="41"/>
  <c r="E26" i="41"/>
  <c r="D26" i="41"/>
  <c r="F25" i="41"/>
  <c r="E25" i="41"/>
  <c r="D25" i="41"/>
  <c r="F24" i="41"/>
  <c r="E24" i="41"/>
  <c r="D24" i="41"/>
  <c r="F23" i="41"/>
  <c r="E23" i="41"/>
  <c r="D23" i="41"/>
  <c r="F22" i="41"/>
  <c r="E22" i="41"/>
  <c r="D22" i="41"/>
  <c r="F21" i="41"/>
  <c r="E21" i="41"/>
  <c r="D21" i="41"/>
  <c r="F20" i="41"/>
  <c r="E20" i="41"/>
  <c r="D20" i="41"/>
  <c r="F19" i="41"/>
  <c r="E19" i="41"/>
  <c r="D19" i="41"/>
  <c r="F18" i="41"/>
  <c r="E18" i="41"/>
  <c r="D18" i="41"/>
  <c r="F17" i="41"/>
  <c r="E17" i="41"/>
  <c r="D17" i="41"/>
  <c r="F16" i="41"/>
  <c r="E16" i="41"/>
  <c r="D16" i="41"/>
  <c r="F15" i="41"/>
  <c r="E15" i="41"/>
  <c r="D15" i="41"/>
  <c r="F14" i="41"/>
  <c r="E14" i="41"/>
  <c r="D14" i="41"/>
  <c r="F13" i="41"/>
  <c r="E13" i="41"/>
  <c r="D13" i="41"/>
  <c r="F12" i="41"/>
  <c r="E12" i="41"/>
  <c r="D12" i="41"/>
  <c r="F11" i="41"/>
  <c r="E11" i="41"/>
  <c r="D11" i="41"/>
  <c r="F10" i="41"/>
  <c r="E10" i="41"/>
  <c r="D10" i="41"/>
  <c r="F8" i="41"/>
  <c r="E8" i="41"/>
  <c r="D8" i="41"/>
  <c r="F7" i="41"/>
  <c r="E7" i="41"/>
  <c r="D7" i="41"/>
  <c r="F6" i="41"/>
  <c r="E6" i="41"/>
  <c r="D6" i="41"/>
  <c r="A6" i="31"/>
  <c r="D33" i="30"/>
  <c r="C33" i="30"/>
  <c r="B33" i="30"/>
  <c r="A33" i="30"/>
  <c r="D32" i="30"/>
  <c r="C32" i="30"/>
  <c r="B32" i="30"/>
  <c r="A32" i="30"/>
  <c r="D31" i="30"/>
  <c r="C31" i="30"/>
  <c r="B31" i="30"/>
  <c r="A31" i="30"/>
  <c r="D30" i="30"/>
  <c r="C30" i="30"/>
  <c r="B30" i="30"/>
  <c r="A30" i="30"/>
  <c r="D29" i="30"/>
  <c r="C29" i="30"/>
  <c r="B29" i="30"/>
  <c r="A29" i="30"/>
  <c r="D28" i="30"/>
  <c r="C28" i="30"/>
  <c r="B28" i="30"/>
  <c r="A28" i="30"/>
  <c r="D27" i="30"/>
  <c r="C27" i="30"/>
  <c r="B27" i="30"/>
  <c r="A27" i="30"/>
  <c r="D26" i="30"/>
  <c r="C26" i="30"/>
  <c r="B26" i="30"/>
  <c r="A26" i="30"/>
  <c r="D25" i="30"/>
  <c r="C25" i="30"/>
  <c r="B25" i="30"/>
  <c r="A25" i="30"/>
  <c r="D24" i="30"/>
  <c r="C24" i="30"/>
  <c r="B24" i="30"/>
  <c r="A24" i="30"/>
  <c r="D23" i="30"/>
  <c r="C23" i="30"/>
  <c r="B23" i="30"/>
  <c r="A23" i="30"/>
  <c r="D22" i="30"/>
  <c r="C22" i="30"/>
  <c r="B22" i="30"/>
  <c r="A22" i="30"/>
  <c r="D21" i="30"/>
  <c r="C21" i="30"/>
  <c r="B21" i="30"/>
  <c r="A21" i="30"/>
  <c r="D20" i="30"/>
  <c r="C20" i="30"/>
  <c r="B20" i="30"/>
  <c r="A20" i="30"/>
  <c r="D19" i="30"/>
  <c r="C19" i="30"/>
  <c r="B19" i="30"/>
  <c r="A19" i="30"/>
  <c r="D18" i="30"/>
  <c r="C18" i="30"/>
  <c r="B18" i="30"/>
  <c r="A18" i="30"/>
  <c r="D17" i="30"/>
  <c r="C17" i="30"/>
  <c r="B17" i="30"/>
  <c r="A17" i="30"/>
  <c r="D16" i="30"/>
  <c r="C16" i="30"/>
  <c r="B16" i="30"/>
  <c r="A16" i="30"/>
  <c r="D15" i="30"/>
  <c r="C15" i="30"/>
  <c r="B15" i="30"/>
  <c r="A15" i="30"/>
  <c r="D14" i="30"/>
  <c r="C14" i="30"/>
  <c r="B14" i="30"/>
  <c r="A14" i="30"/>
  <c r="D13" i="30"/>
  <c r="C13" i="30"/>
  <c r="B13" i="30"/>
  <c r="A13" i="30"/>
  <c r="D12" i="30"/>
  <c r="C12" i="30"/>
  <c r="B12" i="30"/>
  <c r="A12" i="30"/>
  <c r="D11" i="30"/>
  <c r="C11" i="30"/>
  <c r="B11" i="30"/>
  <c r="A11" i="30"/>
  <c r="D10" i="30"/>
  <c r="C10" i="30"/>
  <c r="B10" i="30"/>
  <c r="A10" i="30"/>
  <c r="D8" i="30"/>
  <c r="C8" i="30"/>
  <c r="B8" i="30"/>
  <c r="A8" i="30"/>
  <c r="D7" i="30"/>
  <c r="C7" i="30"/>
  <c r="B7" i="30"/>
  <c r="A7" i="30"/>
  <c r="D6" i="30"/>
  <c r="C6" i="30"/>
  <c r="B6" i="30"/>
  <c r="A6" i="30"/>
  <c r="B70" i="27"/>
  <c r="D69" i="27"/>
  <c r="C69" i="27"/>
  <c r="B69" i="27"/>
  <c r="A69" i="27"/>
  <c r="D67" i="27"/>
  <c r="C67" i="27"/>
  <c r="B67" i="27"/>
  <c r="A67" i="27"/>
  <c r="D66" i="27"/>
  <c r="C66" i="27"/>
  <c r="B66" i="27"/>
  <c r="A66" i="27"/>
  <c r="D65" i="27"/>
  <c r="C65" i="27"/>
  <c r="B65" i="27"/>
  <c r="A65" i="27"/>
  <c r="D64" i="27"/>
  <c r="C64" i="27"/>
  <c r="B64" i="27"/>
  <c r="A64" i="27"/>
  <c r="D63" i="27"/>
  <c r="C63" i="27"/>
  <c r="B63" i="27"/>
  <c r="A63" i="27"/>
  <c r="D62" i="27"/>
  <c r="C62" i="27"/>
  <c r="B62" i="27"/>
  <c r="A62" i="27"/>
  <c r="D61" i="27"/>
  <c r="C61" i="27"/>
  <c r="B61" i="27"/>
  <c r="A61" i="27"/>
  <c r="D60" i="27"/>
  <c r="C60" i="27"/>
  <c r="B60" i="27"/>
  <c r="A60" i="27"/>
  <c r="D59" i="27"/>
  <c r="C59" i="27"/>
  <c r="B59" i="27"/>
  <c r="A59" i="27"/>
  <c r="D58" i="27"/>
  <c r="C58" i="27"/>
  <c r="B58" i="27"/>
  <c r="A58" i="27"/>
  <c r="D57" i="27"/>
  <c r="C57" i="27"/>
  <c r="B57" i="27"/>
  <c r="A57" i="27"/>
  <c r="D54" i="27"/>
  <c r="C54" i="27"/>
  <c r="B54" i="27"/>
  <c r="A54" i="27"/>
  <c r="D53" i="27"/>
  <c r="C53" i="27"/>
  <c r="B53" i="27"/>
  <c r="A53" i="27"/>
  <c r="D52" i="27"/>
  <c r="C52" i="27"/>
  <c r="B52" i="27"/>
  <c r="A52" i="27"/>
  <c r="D51" i="27"/>
  <c r="C51" i="27"/>
  <c r="B51" i="27"/>
  <c r="A51" i="27"/>
  <c r="D50" i="27"/>
  <c r="C50" i="27"/>
  <c r="B50" i="27"/>
  <c r="A50" i="27"/>
  <c r="D49" i="27"/>
  <c r="C49" i="27"/>
  <c r="B49" i="27"/>
  <c r="A49" i="27"/>
  <c r="D48" i="27"/>
  <c r="C48" i="27"/>
  <c r="B48" i="27"/>
  <c r="A48" i="27"/>
  <c r="D47" i="27"/>
  <c r="C47" i="27"/>
  <c r="B47" i="27"/>
  <c r="A47" i="27"/>
  <c r="D45" i="27"/>
  <c r="C45" i="27"/>
  <c r="B45" i="27"/>
  <c r="A45" i="27"/>
  <c r="D46" i="27"/>
  <c r="C46" i="27"/>
  <c r="B46" i="27"/>
  <c r="A46" i="27"/>
  <c r="D44" i="27"/>
  <c r="C44" i="27"/>
  <c r="B44" i="27"/>
  <c r="A44" i="27"/>
  <c r="D43" i="27"/>
  <c r="C43" i="27"/>
  <c r="B43" i="27"/>
  <c r="A43" i="27"/>
  <c r="D42" i="27"/>
  <c r="C42" i="27"/>
  <c r="B42" i="27"/>
  <c r="A42" i="27"/>
  <c r="D41" i="27"/>
  <c r="C41" i="27"/>
  <c r="B41" i="27"/>
  <c r="A41" i="27"/>
  <c r="D40" i="27"/>
  <c r="C40" i="27"/>
  <c r="B40" i="27"/>
  <c r="A40" i="27"/>
  <c r="D38" i="27"/>
  <c r="C38" i="27"/>
  <c r="B38" i="27"/>
  <c r="A38" i="27"/>
  <c r="D37" i="27"/>
  <c r="C37" i="27"/>
  <c r="B37" i="27"/>
  <c r="A37" i="27"/>
  <c r="D36" i="27"/>
  <c r="C36" i="27"/>
  <c r="B36" i="27"/>
  <c r="A36" i="27"/>
  <c r="D35" i="27"/>
  <c r="C35" i="27"/>
  <c r="B35" i="27"/>
  <c r="A35" i="27"/>
  <c r="D34" i="27"/>
  <c r="C34" i="27"/>
  <c r="B34" i="27"/>
  <c r="A34" i="27"/>
  <c r="D33" i="27"/>
  <c r="C33" i="27"/>
  <c r="B33" i="27"/>
  <c r="A33" i="27"/>
  <c r="D32" i="27"/>
  <c r="C32" i="27"/>
  <c r="B32" i="27"/>
  <c r="A32" i="27"/>
  <c r="D31" i="27"/>
  <c r="C31" i="27"/>
  <c r="B31" i="27"/>
  <c r="A31" i="27"/>
  <c r="D30" i="27"/>
  <c r="C30" i="27"/>
  <c r="B30" i="27"/>
  <c r="A30" i="27"/>
  <c r="D12" i="27"/>
  <c r="C12" i="27"/>
  <c r="B12" i="27"/>
  <c r="A12" i="27"/>
  <c r="F7" i="34"/>
  <c r="E7" i="34"/>
  <c r="D7" i="34"/>
  <c r="C7" i="34"/>
  <c r="D8" i="26"/>
  <c r="C8" i="26"/>
  <c r="B8" i="26"/>
  <c r="A8" i="26"/>
  <c r="D6" i="26"/>
  <c r="C6" i="26"/>
  <c r="B6" i="26"/>
  <c r="A6" i="26"/>
  <c r="D7" i="26"/>
  <c r="C7" i="26"/>
  <c r="B7" i="26"/>
  <c r="A7" i="26"/>
  <c r="B24" i="25"/>
  <c r="D23" i="25"/>
  <c r="C23" i="25"/>
  <c r="B23" i="25"/>
  <c r="A23" i="25"/>
  <c r="D21" i="25"/>
  <c r="C21" i="25"/>
  <c r="B21" i="25"/>
  <c r="A21" i="25"/>
  <c r="D20" i="25"/>
  <c r="C20" i="25"/>
  <c r="B20" i="25"/>
  <c r="A20" i="25"/>
  <c r="D19" i="25"/>
  <c r="C19" i="25"/>
  <c r="B19" i="25"/>
  <c r="A19" i="25"/>
  <c r="D18" i="25"/>
  <c r="C18" i="25"/>
  <c r="B18" i="25"/>
  <c r="A18" i="25"/>
  <c r="D17" i="25"/>
  <c r="C17" i="25"/>
  <c r="B17" i="25"/>
  <c r="A17" i="25"/>
  <c r="D16" i="25"/>
  <c r="C16" i="25"/>
  <c r="B16" i="25"/>
  <c r="A16" i="25"/>
  <c r="D15" i="25"/>
  <c r="C15" i="25"/>
  <c r="B15" i="25"/>
  <c r="A15" i="25"/>
  <c r="D14" i="25"/>
  <c r="C14" i="25"/>
  <c r="B14" i="25"/>
  <c r="A14" i="25"/>
  <c r="D13" i="25"/>
  <c r="C13" i="25"/>
  <c r="B13" i="25"/>
  <c r="A13" i="25"/>
  <c r="D12" i="25"/>
  <c r="C12" i="25"/>
  <c r="B12" i="25"/>
  <c r="A12" i="25"/>
  <c r="D11" i="25"/>
  <c r="C11" i="25"/>
  <c r="B11" i="25"/>
  <c r="A11" i="25"/>
  <c r="D10" i="25"/>
  <c r="C10" i="25"/>
  <c r="B10" i="25"/>
  <c r="A10" i="25"/>
  <c r="D9" i="25"/>
  <c r="C9" i="25"/>
  <c r="B9" i="25"/>
  <c r="A9" i="25"/>
  <c r="D8" i="25"/>
  <c r="C8" i="25"/>
  <c r="B8" i="25"/>
  <c r="A8" i="25"/>
  <c r="D7" i="25"/>
  <c r="C7" i="25"/>
  <c r="B7" i="25"/>
  <c r="A7" i="25"/>
  <c r="D6" i="25"/>
  <c r="C6" i="25"/>
  <c r="B6" i="25"/>
  <c r="A6" i="25"/>
  <c r="D47" i="24"/>
  <c r="C47" i="24"/>
  <c r="B47" i="24"/>
  <c r="A47" i="24"/>
  <c r="D46" i="24"/>
  <c r="C46" i="24"/>
  <c r="B46" i="24"/>
  <c r="A46" i="24"/>
  <c r="D45" i="24"/>
  <c r="C45" i="24"/>
  <c r="B45" i="24"/>
  <c r="A45" i="24"/>
  <c r="D44" i="24"/>
  <c r="C44" i="24"/>
  <c r="B44" i="24"/>
  <c r="A44" i="24"/>
  <c r="D43" i="24"/>
  <c r="C43" i="24"/>
  <c r="B43" i="24"/>
  <c r="A43" i="24"/>
  <c r="D42" i="24"/>
  <c r="C42" i="24"/>
  <c r="B42" i="24"/>
  <c r="A42" i="24"/>
  <c r="D41" i="24"/>
  <c r="C41" i="24"/>
  <c r="B41" i="24"/>
  <c r="A41" i="24"/>
  <c r="D40" i="24"/>
  <c r="C40" i="24"/>
  <c r="B40" i="24"/>
  <c r="A40" i="24"/>
  <c r="D39" i="24"/>
  <c r="C39" i="24"/>
  <c r="B39" i="24"/>
  <c r="A39" i="24"/>
  <c r="D38" i="24"/>
  <c r="C38" i="24"/>
  <c r="B38" i="24"/>
  <c r="A38" i="24"/>
  <c r="D37" i="24"/>
  <c r="C37" i="24"/>
  <c r="B37" i="24"/>
  <c r="A37" i="24"/>
  <c r="D36" i="24"/>
  <c r="C36" i="24"/>
  <c r="B36" i="24"/>
  <c r="A36" i="24"/>
  <c r="D35" i="24"/>
  <c r="C35" i="24"/>
  <c r="B35" i="24"/>
  <c r="A35" i="24"/>
  <c r="D34" i="24"/>
  <c r="C34" i="24"/>
  <c r="B34" i="24"/>
  <c r="A34" i="24"/>
  <c r="D33" i="24"/>
  <c r="C33" i="24"/>
  <c r="B33" i="24"/>
  <c r="A33" i="24"/>
  <c r="D32" i="24"/>
  <c r="C32" i="24"/>
  <c r="B32" i="24"/>
  <c r="A32" i="24"/>
  <c r="D31" i="24"/>
  <c r="C31" i="24"/>
  <c r="B31" i="24"/>
  <c r="A31" i="24"/>
  <c r="D30" i="24"/>
  <c r="C30" i="24"/>
  <c r="B30" i="24"/>
  <c r="A30" i="24"/>
  <c r="D29" i="24"/>
  <c r="C29" i="24"/>
  <c r="B29" i="24"/>
  <c r="A29" i="24"/>
  <c r="D28" i="24"/>
  <c r="C28" i="24"/>
  <c r="B28" i="24"/>
  <c r="A28" i="24"/>
  <c r="D26" i="24"/>
  <c r="C26" i="24"/>
  <c r="B26" i="24"/>
  <c r="A26" i="24"/>
  <c r="D25" i="24"/>
  <c r="C25" i="24"/>
  <c r="B25" i="24"/>
  <c r="A25" i="24"/>
  <c r="D20" i="24"/>
  <c r="C20" i="24"/>
  <c r="B20" i="24"/>
  <c r="A20" i="24"/>
  <c r="D19" i="24"/>
  <c r="C19" i="24"/>
  <c r="B19" i="24"/>
  <c r="A19" i="24"/>
  <c r="D7" i="24"/>
  <c r="C7" i="24"/>
  <c r="B7" i="24"/>
  <c r="A7" i="24"/>
  <c r="D22" i="24"/>
  <c r="C22" i="24"/>
  <c r="B22" i="24"/>
  <c r="A22" i="24"/>
  <c r="D12" i="24"/>
  <c r="C12" i="24"/>
  <c r="B12" i="24"/>
  <c r="A12" i="24"/>
  <c r="D6" i="24"/>
  <c r="C6" i="24"/>
  <c r="B6" i="24"/>
  <c r="A6" i="24"/>
  <c r="D24" i="24"/>
  <c r="C24" i="24"/>
  <c r="B24" i="24"/>
  <c r="A24" i="24"/>
  <c r="D21" i="24"/>
  <c r="C21" i="24"/>
  <c r="B21" i="24"/>
  <c r="A21" i="24"/>
  <c r="D18" i="24"/>
  <c r="C18" i="24"/>
  <c r="B18" i="24"/>
  <c r="A18" i="24"/>
  <c r="D17" i="24"/>
  <c r="C17" i="24"/>
  <c r="B17" i="24"/>
  <c r="A17" i="24"/>
  <c r="D10" i="24"/>
  <c r="C10" i="24"/>
  <c r="B10" i="24"/>
  <c r="A10" i="24"/>
  <c r="D9" i="24"/>
  <c r="C9" i="24"/>
  <c r="B9" i="24"/>
  <c r="A9" i="24"/>
  <c r="D8" i="24"/>
  <c r="C8" i="24"/>
  <c r="B8" i="24"/>
  <c r="A8" i="24"/>
  <c r="P6" i="22"/>
  <c r="I7" i="66" l="1"/>
  <c r="R29" i="19"/>
  <c r="H7" i="66"/>
  <c r="Q29" i="19"/>
  <c r="S29" i="19"/>
  <c r="J7" i="66"/>
  <c r="J16" i="66" s="1"/>
  <c r="J17" i="66"/>
  <c r="D7" i="66"/>
  <c r="D16" i="66" s="1"/>
  <c r="D17" i="66"/>
  <c r="G17" i="66"/>
  <c r="G7" i="66"/>
  <c r="G16" i="66" s="1"/>
  <c r="F17" i="66"/>
  <c r="F12" i="66"/>
  <c r="F16" i="66" s="1"/>
  <c r="I17" i="66"/>
  <c r="I12" i="66"/>
  <c r="C12" i="66"/>
  <c r="C16" i="66" s="1"/>
  <c r="C17" i="66"/>
  <c r="E12" i="66"/>
  <c r="E16" i="66" s="1"/>
  <c r="E17" i="66"/>
  <c r="H17" i="66"/>
  <c r="H12" i="66"/>
  <c r="B17" i="66"/>
  <c r="B12" i="66"/>
  <c r="B16" i="66" s="1"/>
  <c r="R16" i="14"/>
  <c r="L10" i="66" s="1"/>
  <c r="Q16" i="14"/>
  <c r="K10" i="66" s="1"/>
  <c r="S108" i="21"/>
  <c r="M6" i="66" s="1"/>
  <c r="R108" i="21"/>
  <c r="L6" i="66" s="1"/>
  <c r="Q108" i="21"/>
  <c r="K6" i="66" s="1"/>
  <c r="S17" i="14"/>
  <c r="S16" i="14"/>
  <c r="S32" i="10"/>
  <c r="S28" i="19"/>
  <c r="M7" i="66" s="1"/>
  <c r="S24" i="16"/>
  <c r="R17" i="14"/>
  <c r="S35" i="6"/>
  <c r="S31" i="10"/>
  <c r="S43" i="4"/>
  <c r="Z16" i="34"/>
  <c r="S25" i="16"/>
  <c r="Z6" i="38"/>
  <c r="Z108" i="38" s="1"/>
  <c r="S34" i="6"/>
  <c r="R35" i="6"/>
  <c r="AA6" i="38"/>
  <c r="AA108" i="38" s="1"/>
  <c r="S49" i="17"/>
  <c r="R31" i="10"/>
  <c r="Q31" i="10"/>
  <c r="Q44" i="4"/>
  <c r="Q43" i="4"/>
  <c r="K15" i="66" s="1"/>
  <c r="R34" i="6"/>
  <c r="L14" i="66" s="1"/>
  <c r="Q34" i="6"/>
  <c r="K14" i="66" s="1"/>
  <c r="Q35" i="6"/>
  <c r="S109" i="21"/>
  <c r="Q28" i="19"/>
  <c r="K7" i="66" s="1"/>
  <c r="AA16" i="34"/>
  <c r="AB16" i="34"/>
  <c r="AB6" i="38"/>
  <c r="AB108" i="38" s="1"/>
  <c r="S48" i="17"/>
  <c r="R28" i="19"/>
  <c r="L7" i="66" s="1"/>
  <c r="R44" i="4"/>
  <c r="R32" i="10"/>
  <c r="Q32" i="10"/>
  <c r="R24" i="16"/>
  <c r="L9" i="66" s="1"/>
  <c r="R25" i="16"/>
  <c r="Q24" i="16"/>
  <c r="K9" i="66" s="1"/>
  <c r="Q25" i="16"/>
  <c r="S71" i="12"/>
  <c r="Q17" i="14"/>
  <c r="Q48" i="17"/>
  <c r="K8" i="66" s="1"/>
  <c r="R49" i="17"/>
  <c r="R48" i="17"/>
  <c r="L8" i="66" s="1"/>
  <c r="Q49" i="17"/>
  <c r="R43" i="4"/>
  <c r="L15" i="66" s="1"/>
  <c r="R71" i="12"/>
  <c r="Q70" i="12"/>
  <c r="K11" i="66" s="1"/>
  <c r="S70" i="12"/>
  <c r="M11" i="66" s="1"/>
  <c r="R70" i="12"/>
  <c r="L11" i="66" s="1"/>
  <c r="Q71" i="12"/>
  <c r="U43" i="42"/>
  <c r="Q6" i="22"/>
  <c r="R43" i="42"/>
  <c r="O31" i="36"/>
  <c r="U31" i="36"/>
  <c r="R31" i="36"/>
  <c r="I16" i="66" l="1"/>
  <c r="H16" i="66"/>
  <c r="M15" i="66"/>
  <c r="M16" i="66" s="1"/>
  <c r="M17" i="66"/>
  <c r="L12" i="66"/>
  <c r="L16" i="66" s="1"/>
  <c r="L17" i="66"/>
  <c r="K17" i="66"/>
  <c r="K12" i="66"/>
  <c r="K16" i="66" s="1"/>
  <c r="AC16" i="34"/>
  <c r="U10" i="66" s="1"/>
  <c r="AA34" i="41"/>
  <c r="AB34" i="41"/>
  <c r="AC6" i="38"/>
  <c r="Z34" i="41"/>
  <c r="Q34" i="30"/>
  <c r="AB31" i="36"/>
  <c r="Z31" i="36"/>
  <c r="AA43" i="42"/>
  <c r="AB70" i="35"/>
  <c r="X34" i="41"/>
  <c r="Q31" i="33"/>
  <c r="AA31" i="36"/>
  <c r="AA70" i="35"/>
  <c r="AA24" i="39"/>
  <c r="AB43" i="42"/>
  <c r="AB24" i="39"/>
  <c r="Z43" i="42"/>
  <c r="Z24" i="39"/>
  <c r="Z28" i="37"/>
  <c r="Z70" i="35"/>
  <c r="X31" i="36"/>
  <c r="AA48" i="43"/>
  <c r="AB48" i="43"/>
  <c r="AB28" i="37"/>
  <c r="AA28" i="37"/>
  <c r="X16" i="34"/>
  <c r="Z48" i="43"/>
  <c r="AC108" i="38" l="1"/>
  <c r="U6" i="66" s="1"/>
  <c r="AC34" i="41"/>
  <c r="U14" i="66" s="1"/>
  <c r="AC35" i="41"/>
  <c r="AC32" i="36"/>
  <c r="AC109" i="38"/>
  <c r="AC17" i="34"/>
  <c r="AC31" i="36"/>
  <c r="U12" i="66" s="1"/>
  <c r="AC24" i="39"/>
  <c r="U9" i="66" s="1"/>
  <c r="AC49" i="43"/>
  <c r="AC48" i="43"/>
  <c r="U8" i="66" s="1"/>
  <c r="AC44" i="42"/>
  <c r="AC28" i="37"/>
  <c r="U7" i="66" s="1"/>
  <c r="AC70" i="35"/>
  <c r="U11" i="66" s="1"/>
  <c r="AC71" i="35"/>
  <c r="AC29" i="37"/>
  <c r="AC25" i="39"/>
  <c r="AC43" i="42"/>
  <c r="U15" i="66" s="1"/>
  <c r="U16" i="66" l="1"/>
  <c r="AI92" i="21"/>
  <c r="AI101" i="21"/>
  <c r="AI7" i="21"/>
  <c r="AI8" i="21"/>
  <c r="AI16" i="21"/>
  <c r="AI17" i="21"/>
  <c r="AI21" i="21"/>
  <c r="AI22" i="21"/>
  <c r="AI15" i="21"/>
  <c r="AI34" i="21"/>
  <c r="AI35" i="21"/>
  <c r="AI36" i="21"/>
  <c r="AI37" i="21"/>
  <c r="AI38" i="21"/>
  <c r="AI40" i="21"/>
  <c r="AI41" i="21"/>
  <c r="AI42" i="21"/>
  <c r="AI43" i="21"/>
  <c r="AI45" i="21"/>
  <c r="AI50" i="21"/>
  <c r="AI51" i="21"/>
  <c r="AI54" i="21"/>
  <c r="AI52" i="21"/>
  <c r="AI55" i="21"/>
  <c r="AI58" i="21"/>
  <c r="AI60" i="21"/>
  <c r="AI67" i="21"/>
  <c r="AI68" i="21"/>
  <c r="AI69" i="21"/>
  <c r="AI70" i="21"/>
  <c r="AI71" i="21"/>
  <c r="AI72" i="21"/>
  <c r="AI73" i="21"/>
  <c r="AI74" i="21"/>
  <c r="AI81" i="21"/>
  <c r="AI87" i="21"/>
  <c r="AI88" i="21"/>
  <c r="AI89" i="21"/>
  <c r="AI90" i="21"/>
  <c r="AI100" i="21"/>
  <c r="AI102" i="21"/>
  <c r="AI104" i="21"/>
  <c r="AI105" i="21"/>
  <c r="AI39" i="21"/>
  <c r="AI18" i="21"/>
  <c r="AI20" i="21"/>
  <c r="AI27" i="21"/>
  <c r="AI33" i="21"/>
  <c r="AI14" i="21"/>
  <c r="AI47" i="21"/>
  <c r="AI48" i="21"/>
  <c r="AI53" i="21"/>
  <c r="AI56" i="21"/>
  <c r="AI57" i="21"/>
  <c r="AI59" i="21"/>
  <c r="AI62" i="21"/>
  <c r="AI63" i="21"/>
  <c r="AI64" i="21"/>
  <c r="AI66" i="21"/>
  <c r="AI76" i="21"/>
  <c r="AI77" i="21"/>
  <c r="AI78" i="21"/>
  <c r="AI79" i="21"/>
  <c r="AI82" i="21"/>
  <c r="AI80" i="21"/>
  <c r="AI83" i="21"/>
  <c r="AI84" i="21"/>
  <c r="AI86" i="21"/>
  <c r="AI91" i="21"/>
  <c r="AI93" i="21"/>
  <c r="AI94" i="21"/>
  <c r="AI95" i="21"/>
  <c r="AI96" i="21"/>
  <c r="AI97" i="21"/>
  <c r="AI98" i="21"/>
  <c r="AI99" i="21"/>
  <c r="AI6" i="21"/>
  <c r="AI10" i="21"/>
  <c r="AI12" i="21"/>
  <c r="AI19" i="21"/>
  <c r="AI24" i="21"/>
  <c r="AI26" i="21"/>
  <c r="AI29" i="21"/>
  <c r="AI31" i="21"/>
  <c r="AI75" i="21"/>
  <c r="AI9" i="21"/>
  <c r="AI11" i="21"/>
  <c r="AI13" i="21"/>
  <c r="AI23" i="21"/>
  <c r="AI25" i="21"/>
  <c r="AI28" i="21"/>
  <c r="AI30" i="21"/>
  <c r="AG92" i="21"/>
  <c r="AG101" i="21"/>
  <c r="AH39" i="21"/>
  <c r="AH10" i="21"/>
  <c r="AG18" i="21"/>
  <c r="AH19" i="21"/>
  <c r="AG20" i="21"/>
  <c r="AH25" i="21"/>
  <c r="AH26" i="21"/>
  <c r="AG27" i="21"/>
  <c r="AH28" i="21"/>
  <c r="AG33" i="21"/>
  <c r="AG14" i="21"/>
  <c r="AG34" i="21"/>
  <c r="AG35" i="21"/>
  <c r="AG36" i="21"/>
  <c r="AG37" i="21"/>
  <c r="AG38" i="21"/>
  <c r="AG40" i="21"/>
  <c r="AG41" i="21"/>
  <c r="AG42" i="21"/>
  <c r="AG43" i="21"/>
  <c r="AG45" i="21"/>
  <c r="AH47" i="21"/>
  <c r="AH48" i="21"/>
  <c r="AG50" i="21"/>
  <c r="AG51" i="21"/>
  <c r="AH53" i="21"/>
  <c r="AG54" i="21"/>
  <c r="AG52" i="21"/>
  <c r="AG55" i="21"/>
  <c r="AH56" i="21"/>
  <c r="AH57" i="21"/>
  <c r="AG58" i="21"/>
  <c r="AH59" i="21"/>
  <c r="AG60" i="21"/>
  <c r="AH62" i="21"/>
  <c r="AH63" i="21"/>
  <c r="AH64" i="21"/>
  <c r="AH66" i="21"/>
  <c r="AG67" i="21"/>
  <c r="AG68" i="21"/>
  <c r="AG69" i="21"/>
  <c r="AG70" i="21"/>
  <c r="AG71" i="21"/>
  <c r="AG72" i="21"/>
  <c r="AG73" i="21"/>
  <c r="AG74" i="21"/>
  <c r="AH76" i="21"/>
  <c r="AG77" i="21"/>
  <c r="AG81" i="21"/>
  <c r="AH78" i="21"/>
  <c r="AH79" i="21"/>
  <c r="AH82" i="21"/>
  <c r="AH80" i="21"/>
  <c r="AH83" i="21"/>
  <c r="AG84" i="21"/>
  <c r="AH86" i="21"/>
  <c r="AG87" i="21"/>
  <c r="AG88" i="21"/>
  <c r="AG89" i="21"/>
  <c r="AH90" i="21"/>
  <c r="AH91" i="21"/>
  <c r="AH93" i="21"/>
  <c r="AH94" i="21"/>
  <c r="AH95" i="21"/>
  <c r="AH96" i="21"/>
  <c r="AH97" i="21"/>
  <c r="AH98" i="21"/>
  <c r="AG99" i="21"/>
  <c r="AG100" i="21"/>
  <c r="AG102" i="21"/>
  <c r="AG104" i="21"/>
  <c r="AG105" i="21"/>
  <c r="AH92" i="21"/>
  <c r="AH101" i="21"/>
  <c r="AH6" i="21"/>
  <c r="AG7" i="21"/>
  <c r="AG8" i="21"/>
  <c r="AH9" i="21"/>
  <c r="AH11" i="21"/>
  <c r="AG12" i="21"/>
  <c r="AH13" i="21"/>
  <c r="AG16" i="21"/>
  <c r="AG17" i="21"/>
  <c r="AG21" i="21"/>
  <c r="AG22" i="21"/>
  <c r="AH23" i="21"/>
  <c r="AH24" i="21"/>
  <c r="AH29" i="21"/>
  <c r="AH30" i="21"/>
  <c r="AH31" i="21"/>
  <c r="AG15" i="21"/>
  <c r="AH34" i="21"/>
  <c r="AH35" i="21"/>
  <c r="AH36" i="21"/>
  <c r="AH37" i="21"/>
  <c r="AH38" i="21"/>
  <c r="AH40" i="21"/>
  <c r="AH41" i="21"/>
  <c r="AH42" i="21"/>
  <c r="AH43" i="21"/>
  <c r="AH45" i="21"/>
  <c r="AG47" i="21"/>
  <c r="AG48" i="21"/>
  <c r="AH50" i="21"/>
  <c r="AH51" i="21"/>
  <c r="AG53" i="21"/>
  <c r="AH54" i="21"/>
  <c r="AH52" i="21"/>
  <c r="AH55" i="21"/>
  <c r="AG56" i="21"/>
  <c r="AG57" i="21"/>
  <c r="AH58" i="21"/>
  <c r="AG59" i="21"/>
  <c r="AH60" i="21"/>
  <c r="AG62" i="21"/>
  <c r="AG63" i="21"/>
  <c r="AG64" i="21"/>
  <c r="AG66" i="21"/>
  <c r="AH67" i="21"/>
  <c r="AH68" i="21"/>
  <c r="AH69" i="21"/>
  <c r="AH70" i="21"/>
  <c r="AH71" i="21"/>
  <c r="AH72" i="21"/>
  <c r="AH73" i="21"/>
  <c r="AH74" i="21"/>
  <c r="AG76" i="21"/>
  <c r="AH77" i="21"/>
  <c r="AH81" i="21"/>
  <c r="AG78" i="21"/>
  <c r="AG79" i="21"/>
  <c r="AG82" i="21"/>
  <c r="AG80" i="21"/>
  <c r="AG83" i="21"/>
  <c r="AH84" i="21"/>
  <c r="AG86" i="21"/>
  <c r="AH87" i="21"/>
  <c r="AH88" i="21"/>
  <c r="AH89" i="21"/>
  <c r="AG90" i="21"/>
  <c r="AG91" i="21"/>
  <c r="AG93" i="21"/>
  <c r="AG94" i="21"/>
  <c r="AG95" i="21"/>
  <c r="AG96" i="21"/>
  <c r="AG97" i="21"/>
  <c r="AG98" i="21"/>
  <c r="AH99" i="21"/>
  <c r="AH100" i="21"/>
  <c r="AH102" i="21"/>
  <c r="AH104" i="21"/>
  <c r="AH105" i="21"/>
  <c r="AG75" i="21"/>
  <c r="AG6" i="21"/>
  <c r="AH7" i="21"/>
  <c r="AG9" i="21"/>
  <c r="AG11" i="21"/>
  <c r="AG13" i="21"/>
  <c r="AH17" i="21"/>
  <c r="AG19" i="21"/>
  <c r="AH21" i="21"/>
  <c r="AG23" i="21"/>
  <c r="AG25" i="21"/>
  <c r="AH27" i="21"/>
  <c r="AG29" i="21"/>
  <c r="AG31" i="21"/>
  <c r="AH14" i="21"/>
  <c r="AH75" i="21"/>
  <c r="AG39" i="21"/>
  <c r="AH8" i="21"/>
  <c r="AG10" i="21"/>
  <c r="AH12" i="21"/>
  <c r="AH16" i="21"/>
  <c r="AH18" i="21"/>
  <c r="AH20" i="21"/>
  <c r="AH22" i="21"/>
  <c r="AG24" i="21"/>
  <c r="AG26" i="21"/>
  <c r="AG28" i="21"/>
  <c r="AG30" i="21"/>
  <c r="AH33" i="21"/>
  <c r="AH15" i="21"/>
  <c r="AK92" i="21"/>
  <c r="AK101" i="21"/>
  <c r="AJ75" i="21"/>
  <c r="AJ6" i="21"/>
  <c r="AK39" i="21"/>
  <c r="AK7" i="21"/>
  <c r="AK8" i="21"/>
  <c r="AJ9" i="21"/>
  <c r="AK10" i="21"/>
  <c r="AJ11" i="21"/>
  <c r="AJ12" i="21"/>
  <c r="AJ13" i="21"/>
  <c r="AK16" i="21"/>
  <c r="AK17" i="21"/>
  <c r="AJ18" i="21"/>
  <c r="AK19" i="21"/>
  <c r="AJ20" i="21"/>
  <c r="AK21" i="21"/>
  <c r="AK22" i="21"/>
  <c r="AJ23" i="21"/>
  <c r="AJ24" i="21"/>
  <c r="AK25" i="21"/>
  <c r="AK26" i="21"/>
  <c r="AJ27" i="21"/>
  <c r="AK28" i="21"/>
  <c r="AJ29" i="21"/>
  <c r="AJ30" i="21"/>
  <c r="AJ31" i="21"/>
  <c r="AJ33" i="21"/>
  <c r="AJ14" i="21"/>
  <c r="AK15" i="21"/>
  <c r="AK34" i="21"/>
  <c r="AK35" i="21"/>
  <c r="AK36" i="21"/>
  <c r="AK37" i="21"/>
  <c r="AK38" i="21"/>
  <c r="AK40" i="21"/>
  <c r="AK41" i="21"/>
  <c r="AK43" i="21"/>
  <c r="AK45" i="21"/>
  <c r="AK47" i="21"/>
  <c r="AK48" i="21"/>
  <c r="AK50" i="21"/>
  <c r="AK51" i="21"/>
  <c r="AK53" i="21"/>
  <c r="AK54" i="21"/>
  <c r="AK52" i="21"/>
  <c r="AK55" i="21"/>
  <c r="AJ56" i="21"/>
  <c r="AJ57" i="21"/>
  <c r="AJ58" i="21"/>
  <c r="AJ59" i="21"/>
  <c r="AJ60" i="21"/>
  <c r="AJ62" i="21"/>
  <c r="AJ63" i="21"/>
  <c r="AJ64" i="21"/>
  <c r="AJ66" i="21"/>
  <c r="AK67" i="21"/>
  <c r="AK68" i="21"/>
  <c r="AK69" i="21"/>
  <c r="AK70" i="21"/>
  <c r="AK71" i="21"/>
  <c r="AK72" i="21"/>
  <c r="AK73" i="21"/>
  <c r="AK74" i="21"/>
  <c r="AJ76" i="21"/>
  <c r="AJ77" i="21"/>
  <c r="AJ81" i="21"/>
  <c r="AJ78" i="21"/>
  <c r="AJ79" i="21"/>
  <c r="AJ82" i="21"/>
  <c r="AJ83" i="21"/>
  <c r="AJ84" i="21"/>
  <c r="AJ86" i="21"/>
  <c r="AK87" i="21"/>
  <c r="AK88" i="21"/>
  <c r="AK89" i="21"/>
  <c r="AK90" i="21"/>
  <c r="AJ91" i="21"/>
  <c r="AJ93" i="21"/>
  <c r="AJ94" i="21"/>
  <c r="AJ95" i="21"/>
  <c r="AJ96" i="21"/>
  <c r="AJ97" i="21"/>
  <c r="AJ98" i="21"/>
  <c r="AJ99" i="21"/>
  <c r="AK100" i="21"/>
  <c r="AK102" i="21"/>
  <c r="AK104" i="21"/>
  <c r="AK105" i="21"/>
  <c r="AJ92" i="21"/>
  <c r="AJ101" i="21"/>
  <c r="AK75" i="21"/>
  <c r="AK6" i="21"/>
  <c r="AJ39" i="21"/>
  <c r="AJ7" i="21"/>
  <c r="AJ8" i="21"/>
  <c r="AK9" i="21"/>
  <c r="AJ10" i="21"/>
  <c r="AK11" i="21"/>
  <c r="AK12" i="21"/>
  <c r="AK13" i="21"/>
  <c r="AJ16" i="21"/>
  <c r="AJ17" i="21"/>
  <c r="AK18" i="21"/>
  <c r="AJ19" i="21"/>
  <c r="AK20" i="21"/>
  <c r="AJ21" i="21"/>
  <c r="AJ22" i="21"/>
  <c r="AK23" i="21"/>
  <c r="AK24" i="21"/>
  <c r="AJ25" i="21"/>
  <c r="AJ26" i="21"/>
  <c r="AK27" i="21"/>
  <c r="AJ28" i="21"/>
  <c r="AK29" i="21"/>
  <c r="AK30" i="21"/>
  <c r="AK31" i="21"/>
  <c r="AK33" i="21"/>
  <c r="AK14" i="21"/>
  <c r="AJ15" i="21"/>
  <c r="AJ34" i="21"/>
  <c r="AJ35" i="21"/>
  <c r="AJ36" i="21"/>
  <c r="AJ37" i="21"/>
  <c r="AJ38" i="21"/>
  <c r="AJ40" i="21"/>
  <c r="AJ41" i="21"/>
  <c r="AJ42" i="21"/>
  <c r="AK42" i="21"/>
  <c r="AJ43" i="21"/>
  <c r="AJ45" i="21"/>
  <c r="AJ47" i="21"/>
  <c r="AJ48" i="21"/>
  <c r="AJ50" i="21"/>
  <c r="AJ51" i="21"/>
  <c r="AJ53" i="21"/>
  <c r="AJ54" i="21"/>
  <c r="AJ52" i="21"/>
  <c r="AJ55" i="21"/>
  <c r="AK56" i="21"/>
  <c r="AK57" i="21"/>
  <c r="AK58" i="21"/>
  <c r="AK59" i="21"/>
  <c r="AK60" i="21"/>
  <c r="AK62" i="21"/>
  <c r="AK63" i="21"/>
  <c r="AK64" i="21"/>
  <c r="AK66" i="21"/>
  <c r="AJ67" i="21"/>
  <c r="AJ68" i="21"/>
  <c r="AJ69" i="21"/>
  <c r="AJ70" i="21"/>
  <c r="AJ71" i="21"/>
  <c r="AJ72" i="21"/>
  <c r="AJ73" i="21"/>
  <c r="AJ74" i="21"/>
  <c r="AK76" i="21"/>
  <c r="AK77" i="21"/>
  <c r="AK81" i="21"/>
  <c r="AK78" i="21"/>
  <c r="AK79" i="21"/>
  <c r="AK82" i="21"/>
  <c r="AJ80" i="21"/>
  <c r="AK80" i="21"/>
  <c r="AK83" i="21"/>
  <c r="AK84" i="21"/>
  <c r="AK86" i="21"/>
  <c r="AJ87" i="21"/>
  <c r="AJ88" i="21"/>
  <c r="AJ89" i="21"/>
  <c r="AJ90" i="21"/>
  <c r="AK91" i="21"/>
  <c r="AK93" i="21"/>
  <c r="AK94" i="21"/>
  <c r="AK95" i="21"/>
  <c r="AK96" i="21"/>
  <c r="AK97" i="21"/>
  <c r="AK98" i="21"/>
  <c r="AK99" i="21"/>
  <c r="AJ100" i="21"/>
  <c r="AJ102" i="21"/>
  <c r="AJ104" i="21"/>
  <c r="AJ105" i="21"/>
  <c r="AF75" i="21"/>
  <c r="AF6" i="21"/>
  <c r="AF7" i="21"/>
  <c r="AF8" i="21"/>
  <c r="AF9" i="21"/>
  <c r="AF11" i="21"/>
  <c r="AF12" i="21"/>
  <c r="AF13" i="21"/>
  <c r="AF16" i="21"/>
  <c r="AF17" i="21"/>
  <c r="AF21" i="21"/>
  <c r="AF22" i="21"/>
  <c r="AF23" i="21"/>
  <c r="AF24" i="21"/>
  <c r="AF29" i="21"/>
  <c r="AF30" i="21"/>
  <c r="AF31" i="21"/>
  <c r="AF15" i="21"/>
  <c r="AF47" i="21"/>
  <c r="AF48" i="21"/>
  <c r="AF53" i="21"/>
  <c r="AF56" i="21"/>
  <c r="AF57" i="21"/>
  <c r="AF59" i="21"/>
  <c r="AF62" i="21"/>
  <c r="AF63" i="21"/>
  <c r="AF64" i="21"/>
  <c r="AF66" i="21"/>
  <c r="AF76" i="21"/>
  <c r="AF78" i="21"/>
  <c r="AF79" i="21"/>
  <c r="AF82" i="21"/>
  <c r="AF80" i="21"/>
  <c r="AF83" i="21"/>
  <c r="AF86" i="21"/>
  <c r="AF90" i="21"/>
  <c r="AF91" i="21"/>
  <c r="AF93" i="21"/>
  <c r="AF94" i="21"/>
  <c r="AF95" i="21"/>
  <c r="AF96" i="21"/>
  <c r="AF97" i="21"/>
  <c r="AF92" i="21"/>
  <c r="AF101" i="21"/>
  <c r="AF39" i="21"/>
  <c r="AF10" i="21"/>
  <c r="AF18" i="21"/>
  <c r="AF19" i="21"/>
  <c r="AF20" i="21"/>
  <c r="AF25" i="21"/>
  <c r="AF26" i="21"/>
  <c r="AF27" i="21"/>
  <c r="AF28" i="21"/>
  <c r="AF33" i="21"/>
  <c r="AF14" i="21"/>
  <c r="AF34" i="21"/>
  <c r="AF35" i="21"/>
  <c r="AF36" i="21"/>
  <c r="AF37" i="21"/>
  <c r="AF38" i="21"/>
  <c r="AF40" i="21"/>
  <c r="AF41" i="21"/>
  <c r="AF42" i="21"/>
  <c r="AF43" i="21"/>
  <c r="AF45" i="21"/>
  <c r="AF50" i="21"/>
  <c r="AF51" i="21"/>
  <c r="AF54" i="21"/>
  <c r="AF52" i="21"/>
  <c r="AF55" i="21"/>
  <c r="AF58" i="21"/>
  <c r="AF60" i="21"/>
  <c r="AF67" i="21"/>
  <c r="AF68" i="21"/>
  <c r="AF69" i="21"/>
  <c r="AF70" i="21"/>
  <c r="AF71" i="21"/>
  <c r="AF72" i="21"/>
  <c r="AF73" i="21"/>
  <c r="AF74" i="21"/>
  <c r="AF77" i="21"/>
  <c r="AF81" i="21"/>
  <c r="AF84" i="21"/>
  <c r="AF87" i="21"/>
  <c r="AF88" i="21"/>
  <c r="AF89" i="21"/>
  <c r="AF98" i="21"/>
  <c r="AF99" i="21"/>
  <c r="AF100" i="21"/>
  <c r="AF102" i="21"/>
  <c r="AF104" i="21"/>
  <c r="AF105" i="21"/>
  <c r="AE92" i="21"/>
  <c r="AE101" i="21"/>
  <c r="AD6" i="21"/>
  <c r="AE39" i="21"/>
  <c r="AD7" i="21"/>
  <c r="AD8" i="21"/>
  <c r="AD9" i="21"/>
  <c r="AE10" i="21"/>
  <c r="AD11" i="21"/>
  <c r="AD12" i="21"/>
  <c r="AD13" i="21"/>
  <c r="AD16" i="21"/>
  <c r="AD17" i="21"/>
  <c r="AE18" i="21"/>
  <c r="AE19" i="21"/>
  <c r="AE20" i="21"/>
  <c r="AD21" i="21"/>
  <c r="AD22" i="21"/>
  <c r="AD23" i="21"/>
  <c r="AD24" i="21"/>
  <c r="AE25" i="21"/>
  <c r="AE26" i="21"/>
  <c r="AE27" i="21"/>
  <c r="AE28" i="21"/>
  <c r="AD29" i="21"/>
  <c r="AD30" i="21"/>
  <c r="AD31" i="21"/>
  <c r="AE33" i="21"/>
  <c r="AE14" i="21"/>
  <c r="AD15" i="21"/>
  <c r="AE34" i="21"/>
  <c r="AE35" i="21"/>
  <c r="AE36" i="21"/>
  <c r="AE37" i="21"/>
  <c r="AE38" i="21"/>
  <c r="AE40" i="21"/>
  <c r="AE42" i="21"/>
  <c r="AE43" i="21"/>
  <c r="AE45" i="21"/>
  <c r="AD47" i="21"/>
  <c r="AD48" i="21"/>
  <c r="AE51" i="21"/>
  <c r="AD53" i="21"/>
  <c r="AE52" i="21"/>
  <c r="AE55" i="21"/>
  <c r="AD57" i="21"/>
  <c r="AE58" i="21"/>
  <c r="AD59" i="21"/>
  <c r="AE60" i="21"/>
  <c r="AD62" i="21"/>
  <c r="AD63" i="21"/>
  <c r="AD64" i="21"/>
  <c r="AD66" i="21"/>
  <c r="AE67" i="21"/>
  <c r="AE68" i="21"/>
  <c r="AD69" i="21"/>
  <c r="AE69" i="21"/>
  <c r="AE70" i="21"/>
  <c r="AE71" i="21"/>
  <c r="AD72" i="21"/>
  <c r="AE72" i="21"/>
  <c r="AD73" i="21"/>
  <c r="AE73" i="21"/>
  <c r="AE74" i="21"/>
  <c r="AD76" i="21"/>
  <c r="AE77" i="21"/>
  <c r="AE81" i="21"/>
  <c r="AD78" i="21"/>
  <c r="AD79" i="21"/>
  <c r="AD80" i="21"/>
  <c r="AE84" i="21"/>
  <c r="AD86" i="21"/>
  <c r="AD87" i="21"/>
  <c r="AD88" i="21"/>
  <c r="AE88" i="21"/>
  <c r="AE89" i="21"/>
  <c r="AD90" i="21"/>
  <c r="AD91" i="21"/>
  <c r="AD93" i="21"/>
  <c r="AD95" i="21"/>
  <c r="AD96" i="21"/>
  <c r="AD98" i="21"/>
  <c r="AE98" i="21"/>
  <c r="AE99" i="21"/>
  <c r="AD100" i="21"/>
  <c r="AE100" i="21"/>
  <c r="AD102" i="21"/>
  <c r="AE102" i="21"/>
  <c r="AE104" i="21"/>
  <c r="AE105" i="21"/>
  <c r="AD92" i="21"/>
  <c r="AD101" i="21"/>
  <c r="AD75" i="21"/>
  <c r="AE75" i="21"/>
  <c r="AE6" i="21"/>
  <c r="AD39" i="21"/>
  <c r="AE7" i="21"/>
  <c r="AE8" i="21"/>
  <c r="AE9" i="21"/>
  <c r="AD10" i="21"/>
  <c r="AE11" i="21"/>
  <c r="AE12" i="21"/>
  <c r="AE13" i="21"/>
  <c r="AE16" i="21"/>
  <c r="AE17" i="21"/>
  <c r="AD18" i="21"/>
  <c r="AD19" i="21"/>
  <c r="AD20" i="21"/>
  <c r="AE21" i="21"/>
  <c r="AE22" i="21"/>
  <c r="AE23" i="21"/>
  <c r="AE24" i="21"/>
  <c r="AD25" i="21"/>
  <c r="AD26" i="21"/>
  <c r="AD27" i="21"/>
  <c r="AD28" i="21"/>
  <c r="AE29" i="21"/>
  <c r="AE30" i="21"/>
  <c r="AE31" i="21"/>
  <c r="AD33" i="21"/>
  <c r="AD14" i="21"/>
  <c r="AE15" i="21"/>
  <c r="AD34" i="21"/>
  <c r="AD35" i="21"/>
  <c r="AD36" i="21"/>
  <c r="AD37" i="21"/>
  <c r="AD38" i="21"/>
  <c r="AD40" i="21"/>
  <c r="AD41" i="21"/>
  <c r="AE41" i="21"/>
  <c r="AD42" i="21"/>
  <c r="AD43" i="21"/>
  <c r="AD45" i="21"/>
  <c r="AE47" i="21"/>
  <c r="AE48" i="21"/>
  <c r="AD50" i="21"/>
  <c r="AE50" i="21"/>
  <c r="AD51" i="21"/>
  <c r="AE53" i="21"/>
  <c r="AD54" i="21"/>
  <c r="AE54" i="21"/>
  <c r="AD52" i="21"/>
  <c r="AD55" i="21"/>
  <c r="AD56" i="21"/>
  <c r="AE56" i="21"/>
  <c r="AE57" i="21"/>
  <c r="AD58" i="21"/>
  <c r="AE59" i="21"/>
  <c r="AD60" i="21"/>
  <c r="AE62" i="21"/>
  <c r="AE63" i="21"/>
  <c r="AE64" i="21"/>
  <c r="AE66" i="21"/>
  <c r="AD67" i="21"/>
  <c r="AD68" i="21"/>
  <c r="AD70" i="21"/>
  <c r="AD71" i="21"/>
  <c r="AD74" i="21"/>
  <c r="AE76" i="21"/>
  <c r="AD77" i="21"/>
  <c r="AD81" i="21"/>
  <c r="AE78" i="21"/>
  <c r="AE79" i="21"/>
  <c r="AD82" i="21"/>
  <c r="AE82" i="21"/>
  <c r="AE80" i="21"/>
  <c r="AD83" i="21"/>
  <c r="AE83" i="21"/>
  <c r="AD84" i="21"/>
  <c r="AE86" i="21"/>
  <c r="AE87" i="21"/>
  <c r="AD89" i="21"/>
  <c r="AE90" i="21"/>
  <c r="AE91" i="21"/>
  <c r="AE93" i="21"/>
  <c r="AD94" i="21"/>
  <c r="AE94" i="21"/>
  <c r="AE95" i="21"/>
  <c r="AE96" i="21"/>
  <c r="AD97" i="21"/>
  <c r="AE97" i="21"/>
  <c r="AD99" i="21"/>
  <c r="AD104" i="21"/>
  <c r="AD105" i="21"/>
  <c r="AC92" i="21"/>
  <c r="AC101" i="21"/>
  <c r="AC18" i="21"/>
  <c r="AC20" i="21"/>
  <c r="AC26" i="21"/>
  <c r="AC27" i="21"/>
  <c r="AC34" i="21"/>
  <c r="AC35" i="21"/>
  <c r="AC36" i="21"/>
  <c r="AC37" i="21"/>
  <c r="AC38" i="21"/>
  <c r="AC41" i="21"/>
  <c r="AC42" i="21"/>
  <c r="AC50" i="21"/>
  <c r="AC54" i="21"/>
  <c r="AC56" i="21"/>
  <c r="AC57" i="21"/>
  <c r="AC58" i="21"/>
  <c r="AC59" i="21"/>
  <c r="AC60" i="21"/>
  <c r="AC68" i="21"/>
  <c r="AC69" i="21"/>
  <c r="AC70" i="21"/>
  <c r="AC72" i="21"/>
  <c r="AC73" i="21"/>
  <c r="AC74" i="21"/>
  <c r="AC76" i="21"/>
  <c r="AC77" i="21"/>
  <c r="AC81" i="21"/>
  <c r="AC82" i="21"/>
  <c r="AC84" i="21"/>
  <c r="AC87" i="21"/>
  <c r="AC88" i="21"/>
  <c r="AC89" i="21"/>
  <c r="AC91" i="21"/>
  <c r="AC95" i="21"/>
  <c r="AC99" i="21"/>
  <c r="AC102" i="21"/>
  <c r="AC105" i="21"/>
  <c r="AC6" i="21"/>
  <c r="AC12" i="21"/>
  <c r="AC13" i="21"/>
  <c r="AC16" i="21"/>
  <c r="AC21" i="21"/>
  <c r="AC24" i="21"/>
  <c r="AC30" i="21"/>
  <c r="AC31" i="21"/>
  <c r="AC15" i="21"/>
  <c r="AC40" i="21"/>
  <c r="AC43" i="21"/>
  <c r="AC45" i="21"/>
  <c r="AC47" i="21"/>
  <c r="AC48" i="21"/>
  <c r="AC51" i="21"/>
  <c r="AC53" i="21"/>
  <c r="AC52" i="21"/>
  <c r="AC55" i="21"/>
  <c r="AC62" i="21"/>
  <c r="AC63" i="21"/>
  <c r="AC64" i="21"/>
  <c r="AC66" i="21"/>
  <c r="AC67" i="21"/>
  <c r="AC71" i="21"/>
  <c r="AC78" i="21"/>
  <c r="AC79" i="21"/>
  <c r="AC80" i="21"/>
  <c r="AC83" i="21"/>
  <c r="AC86" i="21"/>
  <c r="AC90" i="21"/>
  <c r="AC93" i="21"/>
  <c r="AC94" i="21"/>
  <c r="AC96" i="21"/>
  <c r="AC97" i="21"/>
  <c r="AC98" i="21"/>
  <c r="AC100" i="21"/>
  <c r="AC104" i="21"/>
  <c r="AC75" i="21"/>
  <c r="AC7" i="21"/>
  <c r="AC9" i="21"/>
  <c r="AC11" i="21"/>
  <c r="AC19" i="21"/>
  <c r="AC23" i="21"/>
  <c r="AC28" i="21"/>
  <c r="AC33" i="21"/>
  <c r="AC39" i="21"/>
  <c r="AC8" i="21"/>
  <c r="AC10" i="21"/>
  <c r="AC17" i="21"/>
  <c r="AC22" i="21"/>
  <c r="AC25" i="21"/>
  <c r="AC29" i="21"/>
  <c r="AC14" i="21"/>
  <c r="K6" i="38" l="1"/>
  <c r="Q28" i="23"/>
  <c r="X28" i="37"/>
  <c r="K16" i="34" l="1"/>
  <c r="R10" i="66" s="1"/>
  <c r="K108" i="38"/>
  <c r="R6" i="66" s="1"/>
  <c r="K28" i="37"/>
  <c r="R7" i="66" s="1"/>
  <c r="K43" i="42"/>
  <c r="R15" i="66" s="1"/>
  <c r="K24" i="39"/>
  <c r="R9" i="66" s="1"/>
  <c r="K31" i="36"/>
  <c r="R12" i="66" s="1"/>
  <c r="K34" i="41"/>
  <c r="R14" i="66" s="1"/>
  <c r="K70" i="35"/>
  <c r="R11" i="66" s="1"/>
  <c r="E6" i="22" l="1"/>
  <c r="O6" i="22" l="1"/>
  <c r="Q43" i="31"/>
  <c r="Q16" i="26"/>
  <c r="V16" i="34" l="1"/>
  <c r="P16" i="26"/>
  <c r="W16" i="34"/>
  <c r="O16" i="26"/>
  <c r="Q108" i="22"/>
  <c r="X108" i="38"/>
  <c r="Q24" i="25"/>
  <c r="Q48" i="24"/>
  <c r="Q31" i="36"/>
  <c r="Q43" i="42"/>
  <c r="P31" i="36"/>
  <c r="P48" i="24"/>
  <c r="P24" i="25"/>
  <c r="W24" i="39"/>
  <c r="S31" i="36"/>
  <c r="P43" i="42"/>
  <c r="R6" i="22"/>
  <c r="W34" i="41"/>
  <c r="V34" i="41"/>
  <c r="T43" i="42"/>
  <c r="M43" i="42"/>
  <c r="X43" i="42"/>
  <c r="O43" i="42"/>
  <c r="W48" i="43"/>
  <c r="T31" i="36"/>
  <c r="N31" i="36"/>
  <c r="N43" i="42"/>
  <c r="V28" i="37"/>
  <c r="Y6" i="38"/>
  <c r="P34" i="30"/>
  <c r="M31" i="36"/>
  <c r="S43" i="42"/>
  <c r="O28" i="23" l="1"/>
  <c r="Y16" i="34"/>
  <c r="T10" i="66" s="1"/>
  <c r="R16" i="26"/>
  <c r="G18" i="34" s="1"/>
  <c r="W108" i="38"/>
  <c r="P108" i="22"/>
  <c r="V108" i="38"/>
  <c r="O108" i="22"/>
  <c r="O24" i="25"/>
  <c r="R25" i="25" s="1"/>
  <c r="X24" i="39"/>
  <c r="X48" i="43"/>
  <c r="O34" i="30"/>
  <c r="R35" i="30" s="1"/>
  <c r="R24" i="25"/>
  <c r="G26" i="39" s="1"/>
  <c r="W28" i="37"/>
  <c r="Y29" i="37" s="1"/>
  <c r="O43" i="31"/>
  <c r="O31" i="33"/>
  <c r="V24" i="39"/>
  <c r="Q70" i="27"/>
  <c r="X70" i="35"/>
  <c r="O70" i="27"/>
  <c r="Y17" i="34"/>
  <c r="O48" i="24"/>
  <c r="R49" i="24" s="1"/>
  <c r="V70" i="35"/>
  <c r="W31" i="36"/>
  <c r="W70" i="35"/>
  <c r="V48" i="43"/>
  <c r="Y35" i="41"/>
  <c r="R48" i="24"/>
  <c r="G50" i="43" s="1"/>
  <c r="V31" i="36"/>
  <c r="R34" i="30"/>
  <c r="G36" i="41" s="1"/>
  <c r="V43" i="42"/>
  <c r="P28" i="23"/>
  <c r="Y24" i="39"/>
  <c r="T9" i="66" s="1"/>
  <c r="R43" i="31"/>
  <c r="G45" i="42" s="1"/>
  <c r="L6" i="38"/>
  <c r="Y28" i="37"/>
  <c r="T7" i="66" s="1"/>
  <c r="W43" i="42"/>
  <c r="P70" i="27"/>
  <c r="R17" i="26"/>
  <c r="Y34" i="41"/>
  <c r="T14" i="66" s="1"/>
  <c r="G6" i="38"/>
  <c r="H6" i="38" s="1"/>
  <c r="J6" i="38" s="1"/>
  <c r="R28" i="23"/>
  <c r="G30" i="37" s="1"/>
  <c r="P43" i="31"/>
  <c r="P31" i="33"/>
  <c r="R29" i="23" l="1"/>
  <c r="L16" i="34"/>
  <c r="S10" i="66" s="1"/>
  <c r="X10" i="66" s="1"/>
  <c r="Y108" i="38"/>
  <c r="T6" i="66" s="1"/>
  <c r="G16" i="34"/>
  <c r="N10" i="66" s="1"/>
  <c r="H16" i="34"/>
  <c r="O10" i="66" s="1"/>
  <c r="W10" i="66" s="1"/>
  <c r="G108" i="38"/>
  <c r="N6" i="66" s="1"/>
  <c r="R108" i="22"/>
  <c r="G110" i="38" s="1"/>
  <c r="L108" i="38"/>
  <c r="S6" i="66" s="1"/>
  <c r="X6" i="66" s="1"/>
  <c r="Y25" i="39"/>
  <c r="Y49" i="43"/>
  <c r="R32" i="33"/>
  <c r="R44" i="31"/>
  <c r="R31" i="33"/>
  <c r="G33" i="36" s="1"/>
  <c r="R70" i="27"/>
  <c r="G72" i="35" s="1"/>
  <c r="L34" i="41"/>
  <c r="S14" i="66" s="1"/>
  <c r="X14" i="66" s="1"/>
  <c r="L70" i="35"/>
  <c r="S11" i="66" s="1"/>
  <c r="X11" i="66" s="1"/>
  <c r="R71" i="27"/>
  <c r="L24" i="39"/>
  <c r="S9" i="66" s="1"/>
  <c r="X9" i="66" s="1"/>
  <c r="L28" i="37"/>
  <c r="S7" i="66" s="1"/>
  <c r="X7" i="66" s="1"/>
  <c r="Y109" i="38"/>
  <c r="Y48" i="43"/>
  <c r="T8" i="66" s="1"/>
  <c r="R109" i="22"/>
  <c r="Y70" i="35"/>
  <c r="T11" i="66" s="1"/>
  <c r="Y71" i="35"/>
  <c r="L48" i="43"/>
  <c r="S8" i="66" s="1"/>
  <c r="X8" i="66" s="1"/>
  <c r="Y32" i="36"/>
  <c r="H35" i="41"/>
  <c r="H17" i="34"/>
  <c r="G31" i="36"/>
  <c r="N12" i="66" s="1"/>
  <c r="Y43" i="42"/>
  <c r="T15" i="66" s="1"/>
  <c r="G34" i="41"/>
  <c r="N14" i="66" s="1"/>
  <c r="G48" i="43"/>
  <c r="N8" i="66" s="1"/>
  <c r="G70" i="35"/>
  <c r="N11" i="66" s="1"/>
  <c r="G28" i="37"/>
  <c r="N7" i="66" s="1"/>
  <c r="H29" i="37"/>
  <c r="G43" i="42"/>
  <c r="N15" i="66" s="1"/>
  <c r="H25" i="39"/>
  <c r="Y44" i="42"/>
  <c r="Y31" i="36"/>
  <c r="T12" i="66" s="1"/>
  <c r="H109" i="38" l="1"/>
  <c r="T16" i="66"/>
  <c r="H108" i="38"/>
  <c r="O6" i="66" s="1"/>
  <c r="W6" i="66" s="1"/>
  <c r="AC18" i="34"/>
  <c r="G24" i="39"/>
  <c r="N9" i="66" s="1"/>
  <c r="N16" i="66" s="1"/>
  <c r="H49" i="43"/>
  <c r="L43" i="42"/>
  <c r="S15" i="66" s="1"/>
  <c r="X15" i="66" s="1"/>
  <c r="L31" i="36"/>
  <c r="S12" i="66" s="1"/>
  <c r="AC72" i="35"/>
  <c r="AC26" i="39"/>
  <c r="AC50" i="43"/>
  <c r="H71" i="35"/>
  <c r="H32" i="36"/>
  <c r="H43" i="42"/>
  <c r="O15" i="66" s="1"/>
  <c r="W15" i="66" s="1"/>
  <c r="J43" i="42"/>
  <c r="Q15" i="66" s="1"/>
  <c r="H28" i="37"/>
  <c r="O7" i="66" s="1"/>
  <c r="W7" i="66" s="1"/>
  <c r="J28" i="37"/>
  <c r="Q7" i="66" s="1"/>
  <c r="H44" i="42"/>
  <c r="H70" i="35"/>
  <c r="O11" i="66" s="1"/>
  <c r="W11" i="66" s="1"/>
  <c r="H34" i="41"/>
  <c r="O14" i="66" s="1"/>
  <c r="W14" i="66" s="1"/>
  <c r="J16" i="34"/>
  <c r="Q10" i="66" s="1"/>
  <c r="H31" i="36"/>
  <c r="O12" i="66" s="1"/>
  <c r="W12" i="66" l="1"/>
  <c r="X12" i="66"/>
  <c r="X16" i="66" s="1"/>
  <c r="S16" i="66"/>
  <c r="U17" i="66" s="1"/>
  <c r="X17" i="66" s="1"/>
  <c r="J108" i="38"/>
  <c r="Q6" i="66" s="1"/>
  <c r="H24" i="39"/>
  <c r="O9" i="66" s="1"/>
  <c r="W9" i="66" s="1"/>
  <c r="I109" i="38"/>
  <c r="J24" i="39"/>
  <c r="Q9" i="66" s="1"/>
  <c r="I6" i="38"/>
  <c r="I28" i="37"/>
  <c r="P7" i="66" s="1"/>
  <c r="I16" i="34"/>
  <c r="P10" i="66" s="1"/>
  <c r="J70" i="35"/>
  <c r="Q11" i="66" s="1"/>
  <c r="I70" i="35"/>
  <c r="P11" i="66" s="1"/>
  <c r="J109" i="38"/>
  <c r="J31" i="36"/>
  <c r="Q12" i="66" s="1"/>
  <c r="I31" i="36"/>
  <c r="P12" i="66" s="1"/>
  <c r="J34" i="41"/>
  <c r="Q14" i="66" s="1"/>
  <c r="I34" i="41"/>
  <c r="P14" i="66" s="1"/>
  <c r="I43" i="42"/>
  <c r="P15" i="66" s="1"/>
  <c r="I108" i="38" l="1"/>
  <c r="P6" i="66" s="1"/>
  <c r="I24" i="39"/>
  <c r="P9" i="66" s="1"/>
  <c r="G29" i="37"/>
  <c r="G44" i="42"/>
  <c r="G71" i="35"/>
  <c r="G17" i="34"/>
  <c r="G35" i="41"/>
  <c r="G32" i="36"/>
  <c r="G109" i="38" l="1"/>
  <c r="G25" i="39"/>
  <c r="K48" i="43" l="1"/>
  <c r="R8" i="66" s="1"/>
  <c r="R16" i="66" s="1"/>
  <c r="H48" i="43" l="1"/>
  <c r="O8" i="66" s="1"/>
  <c r="J48" i="43"/>
  <c r="Q8" i="66" s="1"/>
  <c r="Q16" i="66" s="1"/>
  <c r="W8" i="66" l="1"/>
  <c r="W16" i="66" s="1"/>
  <c r="O16" i="66"/>
  <c r="Q17" i="66" s="1"/>
  <c r="I48" i="43"/>
  <c r="P8" i="66" s="1"/>
  <c r="P16" i="66" s="1"/>
  <c r="P17" i="66" l="1"/>
  <c r="T17" i="66"/>
  <c r="W17" i="66" s="1"/>
  <c r="N17" i="66"/>
  <c r="G49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O61" authorId="0" shapeId="0" xr:uid="{72099F4D-B1F5-4427-878D-0457CC38307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výkaz nevyplněn, vznik od 1. 11. 2023
žádost 89 žáků</t>
        </r>
      </text>
    </comment>
    <comment ref="L82" authorId="0" shapeId="0" xr:uid="{A5459DA6-7241-4BDA-A622-F8E7971990B6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výkaz 130 - chybně !
správný počet 120 (dopis školy)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O10" authorId="0" shapeId="0" xr:uid="{9AEF7142-55E2-4B0A-A368-219B87D529EB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VÝKAZ 172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O32" authorId="0" shapeId="0" xr:uid="{D7C2D7C7-DB2B-41E4-9779-C87B30F48E3D}">
      <text>
        <r>
          <rPr>
            <b/>
            <sz val="11"/>
            <color indexed="81"/>
            <rFont val="Tahoma"/>
            <family val="2"/>
            <charset val="238"/>
          </rPr>
          <t>Luňáčková Miroslava:</t>
        </r>
        <r>
          <rPr>
            <sz val="11"/>
            <color indexed="81"/>
            <rFont val="Tahoma"/>
            <family val="2"/>
            <charset val="238"/>
          </rPr>
          <t xml:space="preserve">
vykázáno 63, překračování kapacity výdejny, započítáno jen 55</t>
        </r>
      </text>
    </comment>
    <comment ref="O55" authorId="0" shapeId="0" xr:uid="{D96ED939-ACE0-4CC2-AC46-B68C90AE6AB2}">
      <text>
        <r>
          <rPr>
            <b/>
            <sz val="11"/>
            <color indexed="81"/>
            <rFont val="Tahoma"/>
            <family val="2"/>
            <charset val="238"/>
          </rPr>
          <t>Luňáčková Miroslava:</t>
        </r>
        <r>
          <rPr>
            <sz val="11"/>
            <color indexed="81"/>
            <rFont val="Tahoma"/>
            <family val="2"/>
            <charset val="238"/>
          </rPr>
          <t xml:space="preserve">
vykázáno 60, překračování kapacity výdejny, započítáno jen 50</t>
        </r>
      </text>
    </comment>
  </commentList>
</comments>
</file>

<file path=xl/sharedStrings.xml><?xml version="1.0" encoding="utf-8"?>
<sst xmlns="http://schemas.openxmlformats.org/spreadsheetml/2006/main" count="2478" uniqueCount="636">
  <si>
    <t>§</t>
  </si>
  <si>
    <t>součást</t>
  </si>
  <si>
    <t>kapacita</t>
  </si>
  <si>
    <t>MŠ Liberec, Bezová 274/1</t>
  </si>
  <si>
    <t>MŠ Liberec, Broumovská 840/7</t>
  </si>
  <si>
    <t>MŠ Liberec, Březinova 389/8</t>
  </si>
  <si>
    <t>MŠ Liberec, Burianova 972/2</t>
  </si>
  <si>
    <t>MŠ Liberec, Dělnická 831/7</t>
  </si>
  <si>
    <t>MŠ Liberec, Dětská 461</t>
  </si>
  <si>
    <t>MŠ Liberec, Jabloňová 446/29</t>
  </si>
  <si>
    <t>MŠ Liberec, Jeřmanická 487/27</t>
  </si>
  <si>
    <t>MŠ Liberec, Jugoslávská 128/1</t>
  </si>
  <si>
    <t>MŠ Liberec, Kaplického 386</t>
  </si>
  <si>
    <t>MŠ Liberec, Klášterní 149/16</t>
  </si>
  <si>
    <t>MŠ Liberec, Klášterní 466/4</t>
  </si>
  <si>
    <t>MŠ Liberec, Matoušova 468/12</t>
  </si>
  <si>
    <t>MŠ Liberec, Na Pískovně 761/3</t>
  </si>
  <si>
    <t>MŠ Liberec, Nezvalova 661/20</t>
  </si>
  <si>
    <t>MŠ Liberec, Oldřichova 836/5</t>
  </si>
  <si>
    <t>MŠ Liberec, Purkyňova 458/19</t>
  </si>
  <si>
    <t>MŠ Liberec, Skloněná 1414</t>
  </si>
  <si>
    <t>MŠ Liberec, Strakonická 211/12</t>
  </si>
  <si>
    <t>MŠ Liberec, Stromovka 285/1</t>
  </si>
  <si>
    <t>MŠ Liberec, Školní vršek 503/3</t>
  </si>
  <si>
    <t>MŠ Liberec, Tanvaldská 282</t>
  </si>
  <si>
    <t>MŠ Liberec, Truhlářská 340/7</t>
  </si>
  <si>
    <t>MŠ Liberec, U Školky 67</t>
  </si>
  <si>
    <t>MŠ Liberec, Východní 270</t>
  </si>
  <si>
    <t>MŠ Liberec, Vzdušná 509/20</t>
  </si>
  <si>
    <t>MŠ Liberec, Žitavská 122/68</t>
  </si>
  <si>
    <t>MŠ Liberec, Žitná 832/19</t>
  </si>
  <si>
    <t>MŠ Český Dub, Kostelní 4/IV</t>
  </si>
  <si>
    <t>MŠ Hodkovice n. M., Podlesí 560</t>
  </si>
  <si>
    <t>MŠ Hrádek n. N., Liberecká 607</t>
  </si>
  <si>
    <t>MŠ Hrádek n. N., Oldřichovská 462</t>
  </si>
  <si>
    <t>MŠ Chrastava, Revoluční 488</t>
  </si>
  <si>
    <t xml:space="preserve">MŠ Chrastava, Luční 661 </t>
  </si>
  <si>
    <t>MŠ Bílá 76</t>
  </si>
  <si>
    <t xml:space="preserve">MŠ Bílý Kostel n. N. 11 </t>
  </si>
  <si>
    <t>ZŠ a MŠ Dlouhý Most 102</t>
  </si>
  <si>
    <t>MŠ Křižany 342</t>
  </si>
  <si>
    <t>ZŠ a MŠ Nová Ves 180</t>
  </si>
  <si>
    <t xml:space="preserve">MŠ Světlá p. J., Dolení Paseky 53 </t>
  </si>
  <si>
    <t>celkem</t>
  </si>
  <si>
    <t>ZŠ Hejnice, Lázeňská 406</t>
  </si>
  <si>
    <t xml:space="preserve">MŠ Hejnice, Nádražní 65 </t>
  </si>
  <si>
    <t>MŠ Nové Město p. S., Mánesova 952</t>
  </si>
  <si>
    <t xml:space="preserve">MŠ Bulovka 10 </t>
  </si>
  <si>
    <t xml:space="preserve">MŠ Dolní Řasnice 334 </t>
  </si>
  <si>
    <t xml:space="preserve">MŠ Kunratice 160 </t>
  </si>
  <si>
    <t>MŠ Lázně Libverda 177</t>
  </si>
  <si>
    <t>MŠ Jablonec n. N., 28.října 16/1858</t>
  </si>
  <si>
    <t>MŠ Jablonec n. N., Husova 3/1444</t>
  </si>
  <si>
    <t xml:space="preserve">MŠ Jablonec n. N., Střelecká 14/1067 </t>
  </si>
  <si>
    <t>MŠ Jablonec n. N., Čs. armády 37</t>
  </si>
  <si>
    <t xml:space="preserve">MŠ Jablonec n. N., Zámecká 10/223 </t>
  </si>
  <si>
    <t>MŠ Jablonec n. N., Jugoslávská 13/1885</t>
  </si>
  <si>
    <t>MŠ Jablonec n. N., Švédská 14/3494</t>
  </si>
  <si>
    <t>MŠ Jablonec n. N., Mechová 10/3645</t>
  </si>
  <si>
    <t xml:space="preserve">MŠ Jablonec n. N., Arbesova 50/3779 </t>
  </si>
  <si>
    <t>MŠ Jablonec n. N., Tichá 19/3892</t>
  </si>
  <si>
    <t>ZŠ Rychnov u Jabl. n. N., Školní 488</t>
  </si>
  <si>
    <t>MŠ Rychnov u Jabl. n. N., Hřbitovní 671</t>
  </si>
  <si>
    <t>MŠ Janov n. N., Hraničná 245</t>
  </si>
  <si>
    <t>ZŠ Josefův Důl 208</t>
  </si>
  <si>
    <t xml:space="preserve">MŠ Josefův Důl 283 </t>
  </si>
  <si>
    <t>MŠ Maršovice 81</t>
  </si>
  <si>
    <t>ZŠ a MŠ Nová Ves n. N. 264</t>
  </si>
  <si>
    <t>MŠ Rádlo 3</t>
  </si>
  <si>
    <t>MŠ Smržovka, Havlíčkova 826</t>
  </si>
  <si>
    <t>MŠ Tanvald, U Školky 579</t>
  </si>
  <si>
    <t>MŠ Velké Hamry I.621</t>
  </si>
  <si>
    <t>MŠ Albrechtice v Jiz. horách 261</t>
  </si>
  <si>
    <t xml:space="preserve">MŠ Kořenov, Horní Polubný 810 </t>
  </si>
  <si>
    <t>MŠ Plavy 24</t>
  </si>
  <si>
    <t>MŠ Harrachov 419</t>
  </si>
  <si>
    <t>ZŠ a ZUŠ Liberec, Jabloňová 564/43</t>
  </si>
  <si>
    <t>ZŠ Liberec, Aloisina výšina 642</t>
  </si>
  <si>
    <t>ZŠ Liberec, Česká 354</t>
  </si>
  <si>
    <t>ZŠ Liberec, Kaplického 384</t>
  </si>
  <si>
    <t>ZŠ Liberec, Lesní 575/12</t>
  </si>
  <si>
    <t>ZŠ Liberec, Na Výběžku 118</t>
  </si>
  <si>
    <t>ZŠ Liberec, Oblačná 101/15</t>
  </si>
  <si>
    <t>ZŠ Liberec, Sokolovská 328</t>
  </si>
  <si>
    <t>ZŠ Liberec, U Soudu 369/8</t>
  </si>
  <si>
    <t>ZŠ Liberec, U Školy 222/6</t>
  </si>
  <si>
    <t>ZŠ Liberec, ul. 5. května 64/49</t>
  </si>
  <si>
    <t>ZŠ Liberec, Vrchlického 262/17</t>
  </si>
  <si>
    <t>ZŠ Český Dub, Komenského 46/I</t>
  </si>
  <si>
    <t>ZŠ Hodkovice n. M., J.A. Komenského 467</t>
  </si>
  <si>
    <t xml:space="preserve">MŠ Hejnice, Ferdinandov 64 </t>
  </si>
  <si>
    <t>MŠ Jablonec n. N., Dolní 3969</t>
  </si>
  <si>
    <t xml:space="preserve">MŠ Jablonec n. N., Slunečná 9/336 </t>
  </si>
  <si>
    <t>ZŠ Jablonec n. N., Arbesova 30</t>
  </si>
  <si>
    <t>ZŠ Jablonec n. N., Liberecká 26</t>
  </si>
  <si>
    <t>ZŠ Jablonec n. N., Mozartova 24</t>
  </si>
  <si>
    <t>ZŠ Jablonec n. N., Na Šumavě 43</t>
  </si>
  <si>
    <t>ZŠ Jablonec n. N., Pasířská 72</t>
  </si>
  <si>
    <t>ZŠ Jablonec n. N., Pivovarská 15</t>
  </si>
  <si>
    <t>ZŠ Jablonec n. N., Pod Vodárnou 10</t>
  </si>
  <si>
    <t>ZŠ Jablonec n. N., Rychnovská 216</t>
  </si>
  <si>
    <t xml:space="preserve">ZŠ Jablonec n.N., Janáčkova 42 </t>
  </si>
  <si>
    <t>ZŠ Rádlo 121</t>
  </si>
  <si>
    <t>ZŠ Smržovka, Komenského 964</t>
  </si>
  <si>
    <t>MŠ Tanvald, Radniční 540</t>
  </si>
  <si>
    <t>ZŠ Plavy 65</t>
  </si>
  <si>
    <t>MŠ  Železný Brod, Slunečná 327</t>
  </si>
  <si>
    <t>MŠ Železný Brod, Na Vápence 766</t>
  </si>
  <si>
    <t>ZŠ Železný Brod, Pelechovská 800</t>
  </si>
  <si>
    <t>ZŠ Železný Brod, Školní 700</t>
  </si>
  <si>
    <t>MŠ Koberovy 140</t>
  </si>
  <si>
    <t>MŠ Pěnčín 62</t>
  </si>
  <si>
    <t>MŠ Zásada 326</t>
  </si>
  <si>
    <t>ZŠ Zásada 264</t>
  </si>
  <si>
    <t>MŠ Česká Lípa,  A.Sovy 1740</t>
  </si>
  <si>
    <t>MŠ Česká Lípa, Arbesova 411</t>
  </si>
  <si>
    <t>MŠ Česká Lípa, Bratří Čapků 2864</t>
  </si>
  <si>
    <t>MŠ Česká Lípa, Severní 2214</t>
  </si>
  <si>
    <t>MŠ Česká Lípa, Zhořelecká 2607</t>
  </si>
  <si>
    <t>ŠJ Česká Lípa, 28. října 2733</t>
  </si>
  <si>
    <t>ZŠ Česká Lípa, A. Sovy 3056</t>
  </si>
  <si>
    <t xml:space="preserve">ZŠ Česká Lípa, Mánesova 1526 </t>
  </si>
  <si>
    <t>ŠJ Česká Lípa, Eliášova 2427</t>
  </si>
  <si>
    <t>ZŠ Česká Lípa, Partyzánská 1053</t>
  </si>
  <si>
    <t xml:space="preserve">ŠJ Česká Lípa, Husova 2966 </t>
  </si>
  <si>
    <t>ZŠ Česká Lípa, Pátova 406</t>
  </si>
  <si>
    <t>ZŠ Česká Lípa, Školní 2520</t>
  </si>
  <si>
    <t>ZŠ Česká Lípa, Šluknovská 2904</t>
  </si>
  <si>
    <t>MŠ Doksy, Libušina 838</t>
  </si>
  <si>
    <t>MŠ Doksy, Pražská 836</t>
  </si>
  <si>
    <t>ZŠ a MŠ Doksy-Staré Splavy, Jezerní 74</t>
  </si>
  <si>
    <t xml:space="preserve">ZŠ Doksy, Valdštejnská 253 </t>
  </si>
  <si>
    <t>MŠ Dubá, Luční 28</t>
  </si>
  <si>
    <t>ZŠ Dubá, Dlouhá 113</t>
  </si>
  <si>
    <t>ZŠ a MŠ Mimoň, Mírová 81</t>
  </si>
  <si>
    <t>ZŠ a MŠ Mimoň, Pod Ralskem 572</t>
  </si>
  <si>
    <t>ZŠ a MŠ Zákupy, Školní 347</t>
  </si>
  <si>
    <t>MŠ Blíževedly 55</t>
  </si>
  <si>
    <t>ZŠ a MŠ Horní Libchava 196</t>
  </si>
  <si>
    <t>MŠ Horní Police, Křižíkova 183</t>
  </si>
  <si>
    <t>ZŠ Horní Police, 9. května 2</t>
  </si>
  <si>
    <t>ZŠ Kravaře, Školní 115</t>
  </si>
  <si>
    <t>ZŠ a MŠ Nový Oldřichov 86</t>
  </si>
  <si>
    <t>MŠ Provodín 1</t>
  </si>
  <si>
    <t>MŠ Sosnová 49</t>
  </si>
  <si>
    <t>ZŠ a MŠ Volfartice 81</t>
  </si>
  <si>
    <t>MŠ Cvikov, Jiráskova 88/I</t>
  </si>
  <si>
    <t>MŠ Nový Bor, Palackého 144</t>
  </si>
  <si>
    <t>MŠ Nový Bor, Svojsíkova 754</t>
  </si>
  <si>
    <t>ZŠ Nový Bor, B. Němcové 539</t>
  </si>
  <si>
    <t>ZŠ Nový Bor, Gen. Svobody 114</t>
  </si>
  <si>
    <t>ZŠ Nový Bor, nám. Míru 128</t>
  </si>
  <si>
    <t>ZŠ a MŠ Kunratice u Cvikova 255</t>
  </si>
  <si>
    <t xml:space="preserve">ZŠ a MŠ Okrouhlá 11 </t>
  </si>
  <si>
    <t>ZŠ a MŠ Polevsko 167</t>
  </si>
  <si>
    <t>ZŠ a MŠ Prysk, Dolní Prysk 56</t>
  </si>
  <si>
    <t>ZŠ a MŠ Skalice u Č. Lípy 264</t>
  </si>
  <si>
    <t xml:space="preserve">MŠ Skalice u Č. Lípy 161 </t>
  </si>
  <si>
    <t>ZŠ a MŠ Sloup v Čechách 81</t>
  </si>
  <si>
    <t>MŠ Svor 208</t>
  </si>
  <si>
    <t>MŠ Semily, Pekárenská 468</t>
  </si>
  <si>
    <t>ZŠ Semily, Jizerská 564</t>
  </si>
  <si>
    <t>ZŠ Semily, Nad Špejcharem 574</t>
  </si>
  <si>
    <t>MŠ Lomnice n. P., Josefa Kábrta 209</t>
  </si>
  <si>
    <t>MŠ Vysoké n. J., V. Metelky 323</t>
  </si>
  <si>
    <t>ZŠ Vysoké n. J., nám. Dr. K.Kramáře 124</t>
  </si>
  <si>
    <t>ZŠ a MŠ Bozkov 40</t>
  </si>
  <si>
    <t xml:space="preserve">MŠ Bozkov 233 </t>
  </si>
  <si>
    <t>ZŠ a MŠ Háje n. J. - Loukov 45</t>
  </si>
  <si>
    <t>ZŠ a MŠ Chuchelna 50</t>
  </si>
  <si>
    <t>ZŠ a MŠ Jesenný 221</t>
  </si>
  <si>
    <t>MŠ Košťálov 201</t>
  </si>
  <si>
    <t xml:space="preserve">ZŠ Košťálov 128 </t>
  </si>
  <si>
    <t>MŠ Libštát 212</t>
  </si>
  <si>
    <t>ZŠ Libštát 17</t>
  </si>
  <si>
    <t>ZŠ a MŠ Slaná 68</t>
  </si>
  <si>
    <t>ZŠ a MŠ Stružinec 102</t>
  </si>
  <si>
    <t>MŠ Záhoří - Pipice 33</t>
  </si>
  <si>
    <t>ZŠ a ZUŠ Jablonec n. J., Školní 370</t>
  </si>
  <si>
    <t xml:space="preserve">MŠ Jablonec n. J. 439 </t>
  </si>
  <si>
    <t xml:space="preserve">MŠ Jilemnice, Zámecká 232 </t>
  </si>
  <si>
    <t>MŠ Jilemnice-Hrabačov,Valteřická 716</t>
  </si>
  <si>
    <t>MŠ Rokytnice n. J., Dolní Rokytnice 210</t>
  </si>
  <si>
    <t>MŠ Rokytnice n. J., Horní Rokytnice 555</t>
  </si>
  <si>
    <t>ZŠ Rokytnice n. J., Dolní 172</t>
  </si>
  <si>
    <t>ZŠ Benecko 150</t>
  </si>
  <si>
    <t>ZŠ Dolní Štěpanice 87</t>
  </si>
  <si>
    <t>ZŠ Horní Branná 257</t>
  </si>
  <si>
    <t>ZŠ a MŠ Martinice v Krkonoších 68</t>
  </si>
  <si>
    <t>MŠ Martinice v Krkonoších 87</t>
  </si>
  <si>
    <t>ZŠ a MŠ Mříčná 191</t>
  </si>
  <si>
    <t>MŠ Paseky n. J. 264</t>
  </si>
  <si>
    <t>MŠ Poniklá 303</t>
  </si>
  <si>
    <t xml:space="preserve">ZŠ Poniklá 148 </t>
  </si>
  <si>
    <t>ZŠ Studenec 367</t>
  </si>
  <si>
    <t xml:space="preserve">MŠ Zálesní Lhota 187 </t>
  </si>
  <si>
    <t>MŠ Víchová n. J. 197</t>
  </si>
  <si>
    <t>ZŠ a MŠ Vítkovice v Krkonoších 28</t>
  </si>
  <si>
    <t xml:space="preserve">MŠ Vítkovice v Krkonoších 380 </t>
  </si>
  <si>
    <t>ZŠ Kobyly 31</t>
  </si>
  <si>
    <t>MŠ Paceřice 100</t>
  </si>
  <si>
    <t>MŠ Pěnčín 109</t>
  </si>
  <si>
    <t>MŠ Příšovice 162</t>
  </si>
  <si>
    <t>ZŠ Příšovice 178</t>
  </si>
  <si>
    <t xml:space="preserve">MŠ Svijanský Újezd 44 </t>
  </si>
  <si>
    <t>MŠ Jenišovice 67</t>
  </si>
  <si>
    <t>ZŠ Jenišovice 180</t>
  </si>
  <si>
    <t>MŠ Rovensko p. T., Revoluční 440</t>
  </si>
  <si>
    <t>MŠ Turnov, 28. října 757</t>
  </si>
  <si>
    <t>MŠ Turnov, Alešova 1140</t>
  </si>
  <si>
    <t>MŠ Turnov, Bezručova 590</t>
  </si>
  <si>
    <t>MŠ Turnov, J. Palacha 1931</t>
  </si>
  <si>
    <t>MŠ Turnov, U školy 85</t>
  </si>
  <si>
    <t>MŠ Turnov, Zborovská 914</t>
  </si>
  <si>
    <t>ZŠ Turnov, 28.října 18</t>
  </si>
  <si>
    <t>ZŠ Turnov, Skálova 600</t>
  </si>
  <si>
    <t>ZŠ Turnov, Žižkova 518</t>
  </si>
  <si>
    <t>ZŠ a MŠ Hrubá Skála, Doubravice 61</t>
  </si>
  <si>
    <t>MŠ Mírová p. K., Chutnovka 56</t>
  </si>
  <si>
    <t>MŠ Ohrazenice 92</t>
  </si>
  <si>
    <t>ZŠ Ohrazenice 88</t>
  </si>
  <si>
    <t>MŠ Olešnice 52</t>
  </si>
  <si>
    <t>MŠ Přepeře 229</t>
  </si>
  <si>
    <t>ZŠ a MŠ Tatobity 74</t>
  </si>
  <si>
    <t>ZŠ a MŠ Všeň 9</t>
  </si>
  <si>
    <t xml:space="preserve">MŠ Všeň 115 </t>
  </si>
  <si>
    <t>MŠ</t>
  </si>
  <si>
    <t>ZŠ</t>
  </si>
  <si>
    <t>SŠ</t>
  </si>
  <si>
    <t>MŠ Noviny pod Ralskem 116</t>
  </si>
  <si>
    <t>MŠ Liberec, Husova 184/72</t>
  </si>
  <si>
    <t>MŠ Liberec, Aloisina výšina 645/55</t>
  </si>
  <si>
    <t>ZŠ a MŠ Skalice u Č. Lípy 261</t>
  </si>
  <si>
    <t>MŠ Slaná 98</t>
  </si>
  <si>
    <t>O MŠ</t>
  </si>
  <si>
    <t>O ZŠ</t>
  </si>
  <si>
    <t>O SŠ</t>
  </si>
  <si>
    <t>OBCE III - Liberec</t>
  </si>
  <si>
    <t>OBCE III - Tanvald</t>
  </si>
  <si>
    <t>OBCE III - Železný Brod</t>
  </si>
  <si>
    <t>OBCE III - Česká Lípa</t>
  </si>
  <si>
    <t>OBCE III - Nový Bor</t>
  </si>
  <si>
    <t>OBCE III - Semily</t>
  </si>
  <si>
    <t>OBCE III - Jilemnice</t>
  </si>
  <si>
    <t>OBCE III - Turnov</t>
  </si>
  <si>
    <t>Odvody</t>
  </si>
  <si>
    <t>ONIV</t>
  </si>
  <si>
    <t>Ost</t>
  </si>
  <si>
    <t>LB</t>
  </si>
  <si>
    <t>FR</t>
  </si>
  <si>
    <t>JN</t>
  </si>
  <si>
    <t>TA</t>
  </si>
  <si>
    <t>ZB</t>
  </si>
  <si>
    <t>CL</t>
  </si>
  <si>
    <t>NB</t>
  </si>
  <si>
    <t>SM</t>
  </si>
  <si>
    <t>TU</t>
  </si>
  <si>
    <t>FKSP</t>
  </si>
  <si>
    <t>ONIV MŠ</t>
  </si>
  <si>
    <t>ONIV ZŠ</t>
  </si>
  <si>
    <t xml:space="preserve">Celkem NIV </t>
  </si>
  <si>
    <t>Finance pro MŠ</t>
  </si>
  <si>
    <t xml:space="preserve">Kontrolní hodnoty </t>
  </si>
  <si>
    <t>No1 MŠ</t>
  </si>
  <si>
    <t>No2 SŠ</t>
  </si>
  <si>
    <t>ONIV SŠ</t>
  </si>
  <si>
    <t>No2 ZŠ</t>
  </si>
  <si>
    <t>Finance pro SŠ</t>
  </si>
  <si>
    <t>Finance pro ZŠ</t>
  </si>
  <si>
    <t xml:space="preserve">Finance </t>
  </si>
  <si>
    <t xml:space="preserve">Ostatní celkem </t>
  </si>
  <si>
    <t>Dětí</t>
  </si>
  <si>
    <t>žáci</t>
  </si>
  <si>
    <t>ost</t>
  </si>
  <si>
    <t xml:space="preserve">ZŠ Liberec, Broumovská 847/7 </t>
  </si>
  <si>
    <t>ZŠ Semily, Komenského nám. 150</t>
  </si>
  <si>
    <t>Ostatní normativy</t>
  </si>
  <si>
    <t>vaří a vydává</t>
  </si>
  <si>
    <t>jen vaří</t>
  </si>
  <si>
    <t>jen vydává</t>
  </si>
  <si>
    <t xml:space="preserve">Průměrný krajský měsíční plat </t>
  </si>
  <si>
    <t>pro všechny typy</t>
  </si>
  <si>
    <t xml:space="preserve">Statistické údaje </t>
  </si>
  <si>
    <t>OBCE III - Jablonec nad Nisou</t>
  </si>
  <si>
    <t>Průměrný krajský měsíční plat neped. ŠJ</t>
  </si>
  <si>
    <t>Základní normativy                     ŠJ vaří a vydává</t>
  </si>
  <si>
    <t>Odvozené normativy                      ŠJ jen vaří</t>
  </si>
  <si>
    <t>Odvozené normativy                      ŠJ jen vydává</t>
  </si>
  <si>
    <t>Základní ONIV                           ŠJ vaří a vydává</t>
  </si>
  <si>
    <t xml:space="preserve">Odvozené ONIV                            ŠJ jen vaří </t>
  </si>
  <si>
    <t>Odvozené ONIV                            ŠJ jen vydává</t>
  </si>
  <si>
    <t>ŠJ vaří a vydává</t>
  </si>
  <si>
    <t>ŠJ jen vaří</t>
  </si>
  <si>
    <t>ŠJ jen vydává</t>
  </si>
  <si>
    <t>Základní částka na 1 dítě MŠ</t>
  </si>
  <si>
    <t>Základní částka na 1 žáka ZŠ</t>
  </si>
  <si>
    <t>Základní částka na 1 žáka SŠ</t>
  </si>
  <si>
    <t>Základní částka na 1 dítě MŠ - vaří</t>
  </si>
  <si>
    <t>Základní částka na 1 žáka ZŠ - vaří</t>
  </si>
  <si>
    <t>Základní částka na 1 žáka SŠ - vaří</t>
  </si>
  <si>
    <t>Základní částka na 1 dítě MŠ - výdej</t>
  </si>
  <si>
    <t>Základní částka na 1 žáka ZŠ - výdej</t>
  </si>
  <si>
    <t>Základní částka na 1 žáka SŠ - výdej</t>
  </si>
  <si>
    <t>MP pro MŠ</t>
  </si>
  <si>
    <t>MP pro ZŠ</t>
  </si>
  <si>
    <t>MP pro SŠ</t>
  </si>
  <si>
    <t>Kontrolní součet MP</t>
  </si>
  <si>
    <t>Celkem NIV</t>
  </si>
  <si>
    <t>x</t>
  </si>
  <si>
    <t>číslo org.</t>
  </si>
  <si>
    <t>ZŠ a MŠ Bílý Kostel n. N. 227</t>
  </si>
  <si>
    <t>ZŠ a MŠ Hlavice 3</t>
  </si>
  <si>
    <t>ZŠ a MŠ Chotyně 79</t>
  </si>
  <si>
    <t>ZŠ a MŠ Chrastava, Vítkov 69</t>
  </si>
  <si>
    <t>ZŠ a MŠ Mníšek 198</t>
  </si>
  <si>
    <t>ZŠ a MŠ Osečná  63</t>
  </si>
  <si>
    <t>ZŠ a MŠ Rynoltice 200</t>
  </si>
  <si>
    <t>ZŠ a MŠ Stráž n. N., Majerova 138</t>
  </si>
  <si>
    <t>ZŠ a MŠ Světlá p. J. 15</t>
  </si>
  <si>
    <t>ZŠ a MŠ Bílý Potok 220</t>
  </si>
  <si>
    <t>ZŠ a MŠ Bulovka 156</t>
  </si>
  <si>
    <t>ZŠ a MŠ Dětřichov 234</t>
  </si>
  <si>
    <t>ZŠ a MŠ Dolní Řasnice 270</t>
  </si>
  <si>
    <t>ZŠ a MŠ Habartice 213</t>
  </si>
  <si>
    <t>ZŠ a MŠ Jindřichovice p. S. 312</t>
  </si>
  <si>
    <t>ZŠ a MŠ Krásný Les 258</t>
  </si>
  <si>
    <t>ZŠ a MŠ Kunratice 124</t>
  </si>
  <si>
    <t>ZŠ a MŠ Raspenava, Fučíkova 430</t>
  </si>
  <si>
    <t>ZŠ a MŠ Janov n. N. 374</t>
  </si>
  <si>
    <t>ZŠ a MŠ Josefův Důl 208</t>
  </si>
  <si>
    <t>ZŠ a MŠ Rychnov u Jabl. n. N., Školní 488</t>
  </si>
  <si>
    <t>ZŠ Jablonec n. N., 5. května 76</t>
  </si>
  <si>
    <t>ZŠ a MŠ Albrechtice v Jiz. horách 226</t>
  </si>
  <si>
    <t>ZŠ a MŠ Desná v Jiz. horách, Krkonošská 613</t>
  </si>
  <si>
    <t xml:space="preserve">ZŠ Harrachov, Nový Svět 77 </t>
  </si>
  <si>
    <t>ZŠ a MŠ Kořenov 800</t>
  </si>
  <si>
    <t>ZŠ a MŠ Velké Hamry II.212</t>
  </si>
  <si>
    <t>ZŠ a MŠ Zlatá Olešnice 34</t>
  </si>
  <si>
    <t>ZŠ a MŠ Skuhrov, Huntířov n. J. 63</t>
  </si>
  <si>
    <t>MŠ Česká Lípa, Moskevská 2434</t>
  </si>
  <si>
    <t>ZŠ a MŠ Brniště 101</t>
  </si>
  <si>
    <t>ZŠ a MŠ Holany 45</t>
  </si>
  <si>
    <t>ZŠ a MŠ Jestřebí 105</t>
  </si>
  <si>
    <t>ZŠ a MŠ Okna 3</t>
  </si>
  <si>
    <t>ZŠ a MŠ Stráž p. R., Pionýrů 141</t>
  </si>
  <si>
    <t>ZŠ a MŠ Zahrádky u Č. L. 19</t>
  </si>
  <si>
    <t>ZŠ a MŠ Žandov, Kostelní 200</t>
  </si>
  <si>
    <t>ZŠ a MŠ Kamenický Šenov, nám. Míru 616</t>
  </si>
  <si>
    <t>ZŠ a MŠ Kamenický Šenov-Prácheň 126</t>
  </si>
  <si>
    <t>ZŠ a MŠ Benešov u Semil 193</t>
  </si>
  <si>
    <t>ZŠ  a MŠ Benešov u Semil 193</t>
  </si>
  <si>
    <t>ZŠ a MŠ Nová Ves n. P. 250</t>
  </si>
  <si>
    <t>ZŠ a MŠ Horní Branná 257</t>
  </si>
  <si>
    <t>ZŠ a MŠ Čistá u Horek 236</t>
  </si>
  <si>
    <t>ZŠ, MŠ a ZUŠ Jablonec n. J., Školní 370</t>
  </si>
  <si>
    <t>ZŠ a MŠ Pěnčín 17</t>
  </si>
  <si>
    <t>ZŠ a MŠ Svijanský Újezd 78</t>
  </si>
  <si>
    <t>ZŠ Smržovka, Školní 828</t>
  </si>
  <si>
    <t>společná kapacita</t>
  </si>
  <si>
    <t>ZŠ Jablonec n. N., Mozartova 26</t>
  </si>
  <si>
    <t>ZŠ a MŠ Hlavice 48</t>
  </si>
  <si>
    <t>ZŠ a MŠ Chotyně 129</t>
  </si>
  <si>
    <t>ŠJ Chrastava, Turpišova 343</t>
  </si>
  <si>
    <t>ZŠ Křižany, Žibřidice 203</t>
  </si>
  <si>
    <t>ZŠ a MŠ Nová Ves 93</t>
  </si>
  <si>
    <t>ZŠ a MŠ Stráž n. N., Majerova 344</t>
  </si>
  <si>
    <t>ZŠ Světlá p. J. 50</t>
  </si>
  <si>
    <t>Počet žáků - vaří a vydává</t>
  </si>
  <si>
    <t xml:space="preserve">Počet žáků - jen vaří </t>
  </si>
  <si>
    <t>Počet žáků - jen vydává</t>
  </si>
  <si>
    <t>JIL</t>
  </si>
  <si>
    <t>MŠ Levínská Olešnice 151</t>
  </si>
  <si>
    <t>místo poskytovaného vzdělávání nebo školských služeb (odlišné od místa ředitelství)</t>
  </si>
  <si>
    <t>zaokrouhl. (odchylka)</t>
  </si>
  <si>
    <t>rozdíl MP      (v Kč)</t>
  </si>
  <si>
    <t>MŠ Chrastava, Revoluční 488 - výdejna</t>
  </si>
  <si>
    <t>MŠ Liberec, Dětská 461 - výdejna</t>
  </si>
  <si>
    <t>ZŠ Liberec, Křížanská 80 - výdejna</t>
  </si>
  <si>
    <t>ZŠ Liberec, Heřmánkova 95 - výdejna</t>
  </si>
  <si>
    <t>ZŠ Liberec, U Soudu 531/9</t>
  </si>
  <si>
    <t>ZŠ a MŠ Hejnice, Lázeňská 406</t>
  </si>
  <si>
    <t>MŠ Hrádek n. N., Donín -  Rybářská 36</t>
  </si>
  <si>
    <t>ZŠ a MŠ Studenec 367</t>
  </si>
  <si>
    <t>ZŠ a MŠ Malá Skála, Vranové I. 60</t>
  </si>
  <si>
    <t>ZŠ Jablonec n. N., Pivovarská 12</t>
  </si>
  <si>
    <t>ZŠ Jablonec n. N., Sokolí 9</t>
  </si>
  <si>
    <t>MŠ Tanvald, Woklerova 378 - výdejna</t>
  </si>
  <si>
    <t>ZŠ Kořenov 800 - výdejna</t>
  </si>
  <si>
    <t>MŠ Kravaře, Úštěcká 43</t>
  </si>
  <si>
    <t>ZŠ a MŠ Česká Lípa, Jižní 1903</t>
  </si>
  <si>
    <t>ZŠ a MŠ Holany 45 - výdejna</t>
  </si>
  <si>
    <t>ŠJ výdejna,Jižní 1970,ČL - výdejna</t>
  </si>
  <si>
    <t>ZŠ a MŠ Ralsko-Kuřivody 700</t>
  </si>
  <si>
    <t>MŠ Kamenický Šenov, Mistrovická 618 - výdejna</t>
  </si>
  <si>
    <t>MŠ Kamenický Šenov, Pískovec I/909 - výdejna</t>
  </si>
  <si>
    <t>ŠJ Kamenický Šenov, nám. Míru 616</t>
  </si>
  <si>
    <t>MŠ Lomnice n. P., Josefa Kábrta 209 - výdejna</t>
  </si>
  <si>
    <t>ZŠ a SŠ Semily, Tyršova 485</t>
  </si>
  <si>
    <t>ZŠ a SŠ Semily, Tyršova 485 - výdejna</t>
  </si>
  <si>
    <t>MŠ Semily, Pekárenská 89 - výdejna</t>
  </si>
  <si>
    <t>ZŠ a MŠ Roztoky u Jilemnice 190</t>
  </si>
  <si>
    <t>MŠ Roztoky u Jilemnice 188 - výdejna</t>
  </si>
  <si>
    <t>MŠ Malá Skála, Vranové I. 387 - výdejna</t>
  </si>
  <si>
    <t>ZŠ Turnov, Žižkova 518 - výdejna</t>
  </si>
  <si>
    <t>MŠ Rovensko p. T., Revoluční 440 - výdejna</t>
  </si>
  <si>
    <t>ZŠ Ohrazenice 81</t>
  </si>
  <si>
    <t>ZŠ Příšovice 187</t>
  </si>
  <si>
    <t>MŠ Jablonec n. N., Havlíčkova 4</t>
  </si>
  <si>
    <t>ZŠ Liberec, Náměstí Míru 212/2</t>
  </si>
  <si>
    <t>Sumář</t>
  </si>
  <si>
    <t>MŠ Hrádek n. N., Václavice 327 -výdejna</t>
  </si>
  <si>
    <t>překračování kapacity</t>
  </si>
  <si>
    <t>611</t>
  </si>
  <si>
    <t>MŠ Horní Branná 18  -výdejna</t>
  </si>
  <si>
    <t xml:space="preserve">MŠ Valteřice 98 - výdejna </t>
  </si>
  <si>
    <t>ZŠ Liberec, Broumovská 847/7 - výdejna</t>
  </si>
  <si>
    <t>MŠ Hrádek n. N. - Donín, Rybářská 36</t>
  </si>
  <si>
    <t>MŠ Jablonné v Podj., Liberecká 76</t>
  </si>
  <si>
    <t>MŠ Železný Brod, Stavbařů 832</t>
  </si>
  <si>
    <t>175</t>
  </si>
  <si>
    <t xml:space="preserve">MŠ Nový Bor, Generála Svobody 355 - výdejna </t>
  </si>
  <si>
    <t>ŠJ Nový Bor, Lesná 742</t>
  </si>
  <si>
    <t>ZŠ a MŠ Malá Skála 60</t>
  </si>
  <si>
    <t>ZŠ Rovensko p. T., Revoluční 413</t>
  </si>
  <si>
    <t>ONIV celkem</t>
  </si>
  <si>
    <t>MŠ Liberec, Husova 991/35</t>
  </si>
  <si>
    <t>MŠ Liberec, Údolní 958/2</t>
  </si>
  <si>
    <t>ZŠ Liberec, Nad Školou 278</t>
  </si>
  <si>
    <t>MŠ Jablonec n. N., V. Nezvala 12</t>
  </si>
  <si>
    <t>ZŠ a MŠ Kamenický Šenov-Prácheň 126 - výdejna</t>
  </si>
  <si>
    <t>ZŠ a MŠ Prysk, Dolní Prysk 56 - výdejna</t>
  </si>
  <si>
    <t>MŠ Kruh u Jilemnice 165</t>
  </si>
  <si>
    <t>MŠ Kruh u Jilemnice 165 - výdejna</t>
  </si>
  <si>
    <t>ZŠ Mírová p. K., Bělá 31</t>
  </si>
  <si>
    <t>ZŠ Mírová p. K., Bělá 31- výdejna</t>
  </si>
  <si>
    <t xml:space="preserve">ŠJ jen vaří </t>
  </si>
  <si>
    <t>MŠ Jablonec n. N., Havlíčkova 4/130</t>
  </si>
  <si>
    <t>ZŠ Lomnice n. P.,  Školní náměstí 1000</t>
  </si>
  <si>
    <t xml:space="preserve">MŠ Jablonec n. N., Dolní 3969 </t>
  </si>
  <si>
    <t xml:space="preserve">MŠ Jablonec n. N., Lovecká 11/249 </t>
  </si>
  <si>
    <t xml:space="preserve">MŠ Jablonec n. N., J. Hory 31/4097 </t>
  </si>
  <si>
    <t>ZŠ, Prakt. škola a MŠ Česká Lípa, Moskevská 679</t>
  </si>
  <si>
    <t>Počty stravovaných žáků                       celkem</t>
  </si>
  <si>
    <t>MŠ Jablonec n. N., Hřbitovní 10/3677</t>
  </si>
  <si>
    <r>
      <t xml:space="preserve">MŠ Nový Bor, Kalinova 572 - </t>
    </r>
    <r>
      <rPr>
        <sz val="8"/>
        <rFont val="Arial CE"/>
        <charset val="238"/>
      </rPr>
      <t>výdejna</t>
    </r>
  </si>
  <si>
    <t>MŠ Studenec, Studenec 367(U Pošty 5)</t>
  </si>
  <si>
    <t>Počty stravovaných žáků celkem</t>
  </si>
  <si>
    <t>ZŠ Radostín 19, Sychrov</t>
  </si>
  <si>
    <t>MŠ Jablonec n. N., Nová Pasířská 10/3825</t>
  </si>
  <si>
    <t>MŠ Lučany n. N. 570</t>
  </si>
  <si>
    <t>ŠJ Lučany n. N. 670</t>
  </si>
  <si>
    <t>MŠ Liberec, Gagarinova 788/9</t>
  </si>
  <si>
    <t>ZŠ Český Dub, Komenského 43/I</t>
  </si>
  <si>
    <t>ZŠ a MŠ Rynoltice 101</t>
  </si>
  <si>
    <t>MŠ Nový Bor, Kalinova 121</t>
  </si>
  <si>
    <t xml:space="preserve">ZŠ Radostín 19, Sychrov - výdejna </t>
  </si>
  <si>
    <t>ZŠ Liberec, Švermova 403/40</t>
  </si>
  <si>
    <t>ZŠ Dětřichov 234 - výdejna</t>
  </si>
  <si>
    <t xml:space="preserve">ŠJ Dubnice 243 </t>
  </si>
  <si>
    <t>MŠ Česká Lípa, Svárovská 3315</t>
  </si>
  <si>
    <t>MŠ Jablonné v Podj., U Školy 194 - výdejna</t>
  </si>
  <si>
    <t xml:space="preserve">MŠ Liberec, Švermova 100 </t>
  </si>
  <si>
    <t>ZŠ a ZUŠ Jablonné v Podj., U Školy 98</t>
  </si>
  <si>
    <t>ZŠ a MŠ Dubnice 240</t>
  </si>
  <si>
    <t>MŠ a ZŠ Turnov, Kosmonautů 1641</t>
  </si>
  <si>
    <t xml:space="preserve">MŠ Turnov, Kosmonautů 1640 </t>
  </si>
  <si>
    <t xml:space="preserve">OBCE III - Frýdlant </t>
  </si>
  <si>
    <t xml:space="preserve"> Mzdové prostředky </t>
  </si>
  <si>
    <t xml:space="preserve">MŠ Liberec, Markova 1334/10 </t>
  </si>
  <si>
    <t>ZŠ, ZUŠ a MŠ Frýdlant, Purkyňova 510</t>
  </si>
  <si>
    <t xml:space="preserve">MŠ Frýdlant, Bělíkova 891 </t>
  </si>
  <si>
    <t xml:space="preserve">MŠ Frýdlant, Jiráskova 1137 </t>
  </si>
  <si>
    <t xml:space="preserve">MŠ Frýdlant, Sídlištní 1228 </t>
  </si>
  <si>
    <t>ZŠ Frýdlant, Bělíkova 977 - výdejna</t>
  </si>
  <si>
    <t>ZŠ Frýdlant, Purkyňova 510 - výdejna</t>
  </si>
  <si>
    <t>ŠJ Frýdlant, Školní 692</t>
  </si>
  <si>
    <t>ZŠ Liberec, Nám. Míru 212/2</t>
  </si>
  <si>
    <t>ZŠ Liberec, Oblačná 11 - výdejna</t>
  </si>
  <si>
    <t>ZŠ a MŠ Osečná, Českolipská 72 - výdejna</t>
  </si>
  <si>
    <t>ZŠ a MŠ Rynoltice 199 - výdejna</t>
  </si>
  <si>
    <t>MŠ Turnov, Hruborohozecká 405</t>
  </si>
  <si>
    <t>ZŠ Turnov, Alešova1059</t>
  </si>
  <si>
    <t>ZŠ a MŠ Raspenava, Moskevská 117 - výdejna</t>
  </si>
  <si>
    <t>MŠ Raspenava, Luhová 160</t>
  </si>
  <si>
    <t>ZŠ Liberec Gollova 394/4 - výdejna</t>
  </si>
  <si>
    <t>ZŠ, Liberec, Orlí 140/7</t>
  </si>
  <si>
    <t>MŠ Semily, Na Olešce 433</t>
  </si>
  <si>
    <t>ZŠ Nový Bor, Gen. Svobody 355 výdejna</t>
  </si>
  <si>
    <t>MŠ Liberec, Horská 166/27</t>
  </si>
  <si>
    <t>MŠ Liberec, Stará 107</t>
  </si>
  <si>
    <t>ZŠ a MŠ Osečná, Školní  63</t>
  </si>
  <si>
    <t>ZŠ a MŠ Liberec, Proboštská 38/6</t>
  </si>
  <si>
    <t>ZŠ a MŠ Liberec, Proboštská 38/6 - výdejna</t>
  </si>
  <si>
    <t>ZŠ Cvikov, Sad 5. května 130/I</t>
  </si>
  <si>
    <t>MŠ Lomnice n. P., K. Čapka 1084 nově od 1.1.2017</t>
  </si>
  <si>
    <t>MŠ Cvikov, Sídliště 592/II nově od 1.1.2017</t>
  </si>
  <si>
    <t>MŠ Nový Bor,  Luční 382</t>
  </si>
  <si>
    <t>ZŠ a MŠ Hrádek n. N., Hartavská 220</t>
  </si>
  <si>
    <t>ZŠ Cvikov, Jiráskova 95</t>
  </si>
  <si>
    <t>ZŠ a MŠ Hrádek n. N., Hartavská 220 - výdejna</t>
  </si>
  <si>
    <t>MŠ Sedmihorky 12</t>
  </si>
  <si>
    <t xml:space="preserve">MŠ Chrastava, Nádražní 370 - výdejna </t>
  </si>
  <si>
    <t>ZŠ a MŠ Mníšek, Oldřichovská 198</t>
  </si>
  <si>
    <t>ZŠ a MŠ Mníšek, Ke Hřišti 309</t>
  </si>
  <si>
    <t>ŠJ Česká Lípa, Jižní 1903</t>
  </si>
  <si>
    <t>ŠJ Česká Lípa, A. Sovy 1795</t>
  </si>
  <si>
    <t>ŠJ Česká Lípa, Pátova 406/1</t>
  </si>
  <si>
    <t>ŠJ Česká Lípa, Školní 2520</t>
  </si>
  <si>
    <t>ŠJ Česká Lípa,  A.Sovy 1740/17 - výdejna</t>
  </si>
  <si>
    <t>ŠJ Česká Lípa, Eliášova 1527 - výdejna</t>
  </si>
  <si>
    <t>ŠJ Česká Lípa, Arbesova 411</t>
  </si>
  <si>
    <t>ŠJ Česká Lípa, Libchavská 107</t>
  </si>
  <si>
    <t>ŠJ Česká Lípa, Roháče z Dubé 2513</t>
  </si>
  <si>
    <t>ŠJ Česká Lípa, Bratří Čapků 2864</t>
  </si>
  <si>
    <t>ŠJ Česká Lípa, Moskevská 2434</t>
  </si>
  <si>
    <t>ŠJ Česká Lípa, Severní 2214</t>
  </si>
  <si>
    <t>ŠJ Česká Lípa, Svárovská 3315</t>
  </si>
  <si>
    <t>ŠJ Česká Lípa, Dobranov 4</t>
  </si>
  <si>
    <t>ŠJ Česká Lípa, Brněnská 2599</t>
  </si>
  <si>
    <t>ŠJ Česká Lípa, Na Výsluní 2893</t>
  </si>
  <si>
    <t>ŠJ Česká Lípa, Východní 2737</t>
  </si>
  <si>
    <t>ŠJ Česká Lípa, Zhořelecká 2607</t>
  </si>
  <si>
    <t xml:space="preserve">ŠJ Česká Lípa, Nerudova 627 </t>
  </si>
  <si>
    <t>ŠJ Blíževedly 55</t>
  </si>
  <si>
    <t>ŠJ Brniště č.p. 28</t>
  </si>
  <si>
    <t>ŠJ Brniště 101 - výdejna</t>
  </si>
  <si>
    <t xml:space="preserve">ŠJ Doksy, Valdštejnská 253 </t>
  </si>
  <si>
    <t>ŠJ a MŠ Doksy-Staré Splavy, Jezerní 74</t>
  </si>
  <si>
    <t>ŠJ Doksy, Libušina 838</t>
  </si>
  <si>
    <t>ŠJ Doksy, Pražská 836</t>
  </si>
  <si>
    <t>ŠJ Dubá, Luční 28 - výdejna</t>
  </si>
  <si>
    <t>ŠJ Dubá, Dlouhá 113</t>
  </si>
  <si>
    <t>ŠJ Horní Libchava 196</t>
  </si>
  <si>
    <t>ŠJ Horní Police, Křižíkova 183</t>
  </si>
  <si>
    <t>ŠJ Horní Police, 9. května 2</t>
  </si>
  <si>
    <t xml:space="preserve">ŠJ Jestřebí 18 </t>
  </si>
  <si>
    <t>ŠJ Kravaře, Úštěcká 43 - výdejna</t>
  </si>
  <si>
    <t>ŠJ Kravaře, Školní 115</t>
  </si>
  <si>
    <t>ŠJ Mimoň, Mírová 81</t>
  </si>
  <si>
    <t xml:space="preserve">ŠJ Mimoň, Letná 236 - výdejna </t>
  </si>
  <si>
    <t>ŠJ Mimoň, Komenského 101 - výdejna</t>
  </si>
  <si>
    <t>ŠJ Mimoň, Pod Ralskem 572</t>
  </si>
  <si>
    <t>ŠJ Noviny pod Ralskem 116</t>
  </si>
  <si>
    <t>ŠJ Nový Oldřichov 86</t>
  </si>
  <si>
    <t>ŠJ Okna 81</t>
  </si>
  <si>
    <t>ŠJ Provodín 1</t>
  </si>
  <si>
    <t>ŠJ Ralsko-Kuřivody 700</t>
  </si>
  <si>
    <t>ŠJ Sosnová 49</t>
  </si>
  <si>
    <t>ŠJ Stráž p. R., Pionýrů 141</t>
  </si>
  <si>
    <t>ŠJ Stráž p. R., U Potoka 137 - výdejna</t>
  </si>
  <si>
    <t>ŠJ Stružnice-Jezvé 137-výdejna</t>
  </si>
  <si>
    <t>ŠJ Volfartice 81</t>
  </si>
  <si>
    <t>ŠJ Zahrádky u Č. L. 19 - výdejna</t>
  </si>
  <si>
    <t>ŠJ Zahrádky u Č. L. 108-vývařovna</t>
  </si>
  <si>
    <t>ŠJ Zákupy, Školní 347</t>
  </si>
  <si>
    <t>ŠJ Nové Zákupy 521 - výdejna</t>
  </si>
  <si>
    <t xml:space="preserve">ŠJ Žandov, Lužická 298 </t>
  </si>
  <si>
    <t>ŠJ Mimoň, Eliášova 637 - výdejna</t>
  </si>
  <si>
    <t>MŠ Lomnice n. P., Bezručova 1534</t>
  </si>
  <si>
    <t>MŠ Liberec, Donská 1835 - výdejna</t>
  </si>
  <si>
    <t>ZŠ Všeň 9 - výdejna</t>
  </si>
  <si>
    <t>ZŠ a MŠ Háje n. J. - Loukov 60 výdejna</t>
  </si>
  <si>
    <t>ZŠ a MŠ Stráž n. N., Majerova 161 - výdejna</t>
  </si>
  <si>
    <t>MŠ Jablonec n. N., J. Hory 33/4110 - výdejna</t>
  </si>
  <si>
    <t>MŠ Desná v Jiz. horách, Údolní I/212 - výdejna</t>
  </si>
  <si>
    <t>ZŠ Hrádek n. N., Donínská 244</t>
  </si>
  <si>
    <t>ZŠ Hrádek n. N., Donínská 244 - výdejna</t>
  </si>
  <si>
    <t>MŠ Liberec, Tanvaldská 1122</t>
  </si>
  <si>
    <t>MŠ Jablonec n. N., Palackého 37</t>
  </si>
  <si>
    <t>MŠ Jablonec n.N., U Přehrady - výdejna</t>
  </si>
  <si>
    <t>REDIZO</t>
  </si>
  <si>
    <t>pořadí</t>
  </si>
  <si>
    <t>RED_IZO</t>
  </si>
  <si>
    <t>ZŠ a MŠ Liberec, Křížanská 80</t>
  </si>
  <si>
    <t>No1</t>
  </si>
  <si>
    <t>No2</t>
  </si>
  <si>
    <t>MP na 1 žáka na neped. MŠ</t>
  </si>
  <si>
    <t>MP na 1 žáka na neped. ZŠ</t>
  </si>
  <si>
    <t>MP na 1 žáka na neped. SŠ</t>
  </si>
  <si>
    <t>MP na 1 žáka na neped. MŠ 2</t>
  </si>
  <si>
    <t>MP na 1 žáka na neped. ZŠ 2</t>
  </si>
  <si>
    <t>MP na 1 žáka na neped. SŠ 2</t>
  </si>
  <si>
    <t>MP na 1 žáka na neped. MŠ 3</t>
  </si>
  <si>
    <t>MP na 1 žáka na neped. ZŠ 3</t>
  </si>
  <si>
    <t>MP na 1 žáka na neped. SŠ 3</t>
  </si>
  <si>
    <t xml:space="preserve">Závazné ukazatele </t>
  </si>
  <si>
    <t>ZŠ Jablonné v Podj., Komenského 453</t>
  </si>
  <si>
    <t>škola - škol. zařízení (zkr. název)</t>
  </si>
  <si>
    <t>MŠ Benecko 104 - výdejna</t>
  </si>
  <si>
    <t>ZŠ Velké Hamry, Školní 541</t>
  </si>
  <si>
    <t xml:space="preserve">MŠ Cvikov-Lindava 278 - výdejna </t>
  </si>
  <si>
    <t>MŠ Lomnice n. P., K. Čapka 1084</t>
  </si>
  <si>
    <t>MŠ Všelibice 100</t>
  </si>
  <si>
    <t xml:space="preserve">MŠ Jablonec n. N., Nemocniční 15a </t>
  </si>
  <si>
    <t>MŠ Jilemnice, Roztocká 994</t>
  </si>
  <si>
    <t>MŠ Treperka a waldorfská Semily, Komenského nám. 146</t>
  </si>
  <si>
    <t>ŠJ Stružnice 69</t>
  </si>
  <si>
    <t>ŠJ výdejna lesní MŠ</t>
  </si>
  <si>
    <t>ZŠ Liberec, Husova 142/44</t>
  </si>
  <si>
    <t>MŠ Šimonovice 482</t>
  </si>
  <si>
    <t>MŠ Šimonovice 482 - výdejna</t>
  </si>
  <si>
    <t>ZŠ Turnov Mašov, U Školy 56 - výdejna</t>
  </si>
  <si>
    <t>ZŠ Liberec, Mařanova 650 - výdejna</t>
  </si>
  <si>
    <t>MŠ Treperka a waldorfská Semily,Pod Vartou 609</t>
  </si>
  <si>
    <t>ŠJ Okna 13 výdejna</t>
  </si>
  <si>
    <t>ZŠ a MŠ Stružnice 69</t>
  </si>
  <si>
    <t>ZŠ Jablonné v Podj., Komenského 453 - výdejna</t>
  </si>
  <si>
    <t>šk.r.2023/2024</t>
  </si>
  <si>
    <t xml:space="preserve">MŠ Benecko 104 </t>
  </si>
  <si>
    <t>Školní jídelny 2024</t>
  </si>
  <si>
    <t>ZŠ a ZUŠ Hrádek n. N., Komenského 478</t>
  </si>
  <si>
    <t>ZŠ a MŠ Křižany, Žibřidice 271</t>
  </si>
  <si>
    <t>ZŠ Liberec, Masarykova 400/1 - výdejna</t>
  </si>
  <si>
    <t>Personnel Welfare</t>
  </si>
  <si>
    <t>Gastron</t>
  </si>
  <si>
    <t>Personnel welfare</t>
  </si>
  <si>
    <t>šj chrastava</t>
  </si>
  <si>
    <t>ZŠ Jablonné Uškoly</t>
  </si>
  <si>
    <t>DD Jablonné v Podještědí</t>
  </si>
  <si>
    <t>MŠ Donín</t>
  </si>
  <si>
    <t>ZŠ T.G.Masaryka Hrádek,Komenského</t>
  </si>
  <si>
    <t>Výdejna Radostín 19 Sychrov</t>
  </si>
  <si>
    <t>Výdejna ZŠ Hartavská a ZŠ Donín</t>
  </si>
  <si>
    <t>ZŠ Husova,ZŠ Purkyňova,ZŠ Bělikova,ZŠ Speciální</t>
  </si>
  <si>
    <t>dováží ze ŠJ Frýdlant, Školní 692</t>
  </si>
  <si>
    <t>vaří pro ZŠ Lázně Libverda</t>
  </si>
  <si>
    <t>Dovoz Višńová (PRIMIREST s.r.o.)</t>
  </si>
  <si>
    <r>
      <t>ZŠ, Liberec, Orlí 140/7 - výdejna -</t>
    </r>
    <r>
      <rPr>
        <b/>
        <sz val="8"/>
        <color rgb="FFFF0000"/>
        <rFont val="Arial"/>
        <family val="2"/>
        <charset val="238"/>
      </rPr>
      <t xml:space="preserve"> nově od 1. 11. 2023</t>
    </r>
  </si>
  <si>
    <t>Základní škola a Středisko volného času, Rokytnice nad Jizerou, příspěvková organizace</t>
  </si>
  <si>
    <t>ŠJ MŠ úplná - vaří + výdej 2024</t>
  </si>
  <si>
    <t>ŠJ ZŠ úplná - vaří + výdej 2024</t>
  </si>
  <si>
    <t xml:space="preserve">Počet stravovaných dětí/žáků/studentů               </t>
  </si>
  <si>
    <t>ZŠ Turnov Mašov, U Školy 56</t>
  </si>
  <si>
    <t>Počet pracovníků neped.</t>
  </si>
  <si>
    <t>Kontrolní hodnota neped.</t>
  </si>
  <si>
    <t>rozdíl neped.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</si>
</sst>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0.000"/>
    <numFmt numFmtId="165" formatCode="#,##0\ &quot;Kč&quot;"/>
    <numFmt numFmtId="166" formatCode="#,##0.000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8"/>
      <color indexed="8"/>
      <name val="Arial CE"/>
    </font>
    <font>
      <sz val="8"/>
      <name val="Arial CE"/>
    </font>
    <font>
      <b/>
      <sz val="8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name val="Arial"/>
      <family val="2"/>
      <charset val="238"/>
    </font>
    <font>
      <sz val="8"/>
      <color indexed="8"/>
      <name val="Arial CE"/>
      <family val="2"/>
      <charset val="238"/>
    </font>
    <font>
      <b/>
      <sz val="9"/>
      <name val="Arial CE"/>
      <charset val="238"/>
    </font>
    <font>
      <b/>
      <sz val="16"/>
      <name val="Arial CE"/>
      <family val="2"/>
      <charset val="238"/>
    </font>
    <font>
      <sz val="8"/>
      <color indexed="20"/>
      <name val="Arial CE"/>
      <family val="2"/>
      <charset val="238"/>
    </font>
    <font>
      <sz val="8"/>
      <color indexed="14"/>
      <name val="Arial CE"/>
      <family val="2"/>
      <charset val="238"/>
    </font>
    <font>
      <b/>
      <sz val="8"/>
      <name val="Arial"/>
      <family val="2"/>
      <charset val="238"/>
    </font>
    <font>
      <sz val="8"/>
      <color indexed="59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 CE"/>
      <charset val="238"/>
    </font>
    <font>
      <sz val="9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Tahoma"/>
      <family val="2"/>
      <charset val="238"/>
    </font>
    <font>
      <b/>
      <sz val="8"/>
      <color rgb="FF000000"/>
      <name val="Arial CE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8"/>
      <color rgb="FFFF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11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11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11"/>
      </patternFill>
    </fill>
    <fill>
      <patternFill patternType="solid">
        <fgColor theme="0"/>
        <bgColor indexed="11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90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2" fillId="0" borderId="10" xfId="0" applyFont="1" applyBorder="1"/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3" xfId="0" applyNumberFormat="1" applyFont="1" applyBorder="1"/>
    <xf numFmtId="0" fontId="2" fillId="0" borderId="12" xfId="0" applyFont="1" applyBorder="1"/>
    <xf numFmtId="2" fontId="2" fillId="0" borderId="12" xfId="0" applyNumberFormat="1" applyFont="1" applyBorder="1"/>
    <xf numFmtId="0" fontId="2" fillId="0" borderId="7" xfId="0" applyFont="1" applyBorder="1"/>
    <xf numFmtId="0" fontId="2" fillId="0" borderId="13" xfId="0" applyFont="1" applyBorder="1"/>
    <xf numFmtId="0" fontId="8" fillId="0" borderId="0" xfId="0" applyFont="1"/>
    <xf numFmtId="0" fontId="9" fillId="0" borderId="0" xfId="0" applyFont="1"/>
    <xf numFmtId="0" fontId="1" fillId="0" borderId="0" xfId="0" applyFont="1"/>
    <xf numFmtId="14" fontId="7" fillId="0" borderId="0" xfId="0" applyNumberFormat="1" applyFont="1" applyAlignment="1">
      <alignment horizontal="left" wrapText="1"/>
    </xf>
    <xf numFmtId="3" fontId="7" fillId="0" borderId="0" xfId="0" applyNumberFormat="1" applyFont="1" applyAlignment="1">
      <alignment horizontal="left" wrapText="1"/>
    </xf>
    <xf numFmtId="1" fontId="2" fillId="0" borderId="0" xfId="0" applyNumberFormat="1" applyFont="1"/>
    <xf numFmtId="3" fontId="2" fillId="0" borderId="0" xfId="0" applyNumberFormat="1" applyFont="1" applyAlignment="1">
      <alignment vertical="center"/>
    </xf>
    <xf numFmtId="3" fontId="2" fillId="0" borderId="3" xfId="0" applyNumberFormat="1" applyFont="1" applyBorder="1"/>
    <xf numFmtId="3" fontId="2" fillId="0" borderId="0" xfId="0" applyNumberFormat="1" applyFont="1"/>
    <xf numFmtId="2" fontId="2" fillId="0" borderId="0" xfId="0" applyNumberFormat="1" applyFont="1"/>
    <xf numFmtId="12" fontId="2" fillId="0" borderId="0" xfId="0" applyNumberFormat="1" applyFont="1" applyAlignment="1">
      <alignment horizontal="center" vertical="center"/>
    </xf>
    <xf numFmtId="0" fontId="2" fillId="4" borderId="3" xfId="0" applyFont="1" applyFill="1" applyBorder="1"/>
    <xf numFmtId="14" fontId="8" fillId="0" borderId="0" xfId="0" applyNumberFormat="1" applyFont="1" applyAlignment="1">
      <alignment horizontal="left" wrapText="1"/>
    </xf>
    <xf numFmtId="0" fontId="12" fillId="0" borderId="0" xfId="0" applyFont="1"/>
    <xf numFmtId="0" fontId="3" fillId="0" borderId="16" xfId="0" applyFont="1" applyBorder="1" applyAlignment="1">
      <alignment horizontal="center" vertical="center" wrapText="1"/>
    </xf>
    <xf numFmtId="3" fontId="11" fillId="0" borderId="3" xfId="0" applyNumberFormat="1" applyFont="1" applyBorder="1"/>
    <xf numFmtId="14" fontId="9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20" xfId="0" applyFont="1" applyBorder="1"/>
    <xf numFmtId="0" fontId="15" fillId="0" borderId="0" xfId="0" applyFont="1"/>
    <xf numFmtId="0" fontId="11" fillId="0" borderId="0" xfId="0" applyFont="1"/>
    <xf numFmtId="1" fontId="2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2" xfId="0" applyFont="1" applyFill="1" applyBorder="1"/>
    <xf numFmtId="3" fontId="11" fillId="0" borderId="0" xfId="0" applyNumberFormat="1" applyFont="1"/>
    <xf numFmtId="4" fontId="2" fillId="0" borderId="0" xfId="0" applyNumberFormat="1" applyFont="1"/>
    <xf numFmtId="4" fontId="17" fillId="0" borderId="0" xfId="0" applyNumberFormat="1" applyFont="1"/>
    <xf numFmtId="4" fontId="11" fillId="0" borderId="0" xfId="0" applyNumberFormat="1" applyFont="1"/>
    <xf numFmtId="2" fontId="11" fillId="0" borderId="0" xfId="0" applyNumberFormat="1" applyFont="1"/>
    <xf numFmtId="0" fontId="7" fillId="3" borderId="23" xfId="0" applyFont="1" applyFill="1" applyBorder="1"/>
    <xf numFmtId="0" fontId="13" fillId="0" borderId="3" xfId="0" applyFon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2" fillId="0" borderId="15" xfId="0" applyFont="1" applyBorder="1"/>
    <xf numFmtId="4" fontId="2" fillId="0" borderId="0" xfId="0" applyNumberFormat="1" applyFont="1" applyAlignment="1">
      <alignment vertical="center"/>
    </xf>
    <xf numFmtId="0" fontId="2" fillId="0" borderId="21" xfId="0" applyFont="1" applyBorder="1"/>
    <xf numFmtId="0" fontId="2" fillId="4" borderId="0" xfId="0" applyFont="1" applyFill="1"/>
    <xf numFmtId="0" fontId="14" fillId="0" borderId="0" xfId="0" applyFont="1" applyAlignment="1">
      <alignment horizontal="left"/>
    </xf>
    <xf numFmtId="0" fontId="2" fillId="0" borderId="24" xfId="0" applyFont="1" applyBorder="1"/>
    <xf numFmtId="0" fontId="19" fillId="0" borderId="0" xfId="0" applyFont="1"/>
    <xf numFmtId="0" fontId="7" fillId="0" borderId="0" xfId="0" applyFont="1"/>
    <xf numFmtId="3" fontId="7" fillId="0" borderId="0" xfId="0" applyNumberFormat="1" applyFont="1"/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0" fillId="0" borderId="0" xfId="0" applyFont="1"/>
    <xf numFmtId="4" fontId="0" fillId="0" borderId="0" xfId="0" applyNumberFormat="1"/>
    <xf numFmtId="0" fontId="2" fillId="0" borderId="3" xfId="0" applyFont="1" applyBorder="1" applyAlignment="1">
      <alignment horizontal="center"/>
    </xf>
    <xf numFmtId="0" fontId="3" fillId="4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4" fontId="11" fillId="0" borderId="29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21" xfId="0" applyFont="1" applyFill="1" applyBorder="1"/>
    <xf numFmtId="0" fontId="2" fillId="0" borderId="4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4" xfId="0" applyFont="1" applyBorder="1"/>
    <xf numFmtId="2" fontId="2" fillId="0" borderId="10" xfId="0" applyNumberFormat="1" applyFont="1" applyBorder="1"/>
    <xf numFmtId="2" fontId="2" fillId="0" borderId="21" xfId="0" applyNumberFormat="1" applyFont="1" applyBorder="1"/>
    <xf numFmtId="2" fontId="2" fillId="0" borderId="13" xfId="0" applyNumberFormat="1" applyFont="1" applyBorder="1"/>
    <xf numFmtId="2" fontId="2" fillId="0" borderId="34" xfId="0" applyNumberFormat="1" applyFont="1" applyBorder="1"/>
    <xf numFmtId="1" fontId="2" fillId="0" borderId="10" xfId="0" applyNumberFormat="1" applyFont="1" applyBorder="1"/>
    <xf numFmtId="1" fontId="2" fillId="0" borderId="21" xfId="0" applyNumberFormat="1" applyFont="1" applyBorder="1"/>
    <xf numFmtId="1" fontId="3" fillId="0" borderId="30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3" fontId="7" fillId="3" borderId="30" xfId="0" applyNumberFormat="1" applyFont="1" applyFill="1" applyBorder="1"/>
    <xf numFmtId="3" fontId="7" fillId="3" borderId="31" xfId="0" applyNumberFormat="1" applyFont="1" applyFill="1" applyBorder="1"/>
    <xf numFmtId="0" fontId="7" fillId="3" borderId="31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center" vertical="center" wrapText="1"/>
    </xf>
    <xf numFmtId="3" fontId="2" fillId="0" borderId="38" xfId="0" applyNumberFormat="1" applyFont="1" applyBorder="1"/>
    <xf numFmtId="3" fontId="2" fillId="0" borderId="10" xfId="0" applyNumberFormat="1" applyFont="1" applyBorder="1"/>
    <xf numFmtId="3" fontId="2" fillId="0" borderId="21" xfId="0" applyNumberFormat="1" applyFont="1" applyBorder="1"/>
    <xf numFmtId="3" fontId="11" fillId="0" borderId="11" xfId="0" applyNumberFormat="1" applyFont="1" applyBorder="1" applyAlignment="1">
      <alignment horizontal="center" vertical="center" wrapText="1"/>
    </xf>
    <xf numFmtId="3" fontId="11" fillId="0" borderId="27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3" fontId="7" fillId="3" borderId="1" xfId="0" applyNumberFormat="1" applyFont="1" applyFill="1" applyBorder="1"/>
    <xf numFmtId="3" fontId="7" fillId="3" borderId="22" xfId="0" applyNumberFormat="1" applyFont="1" applyFill="1" applyBorder="1" applyAlignment="1">
      <alignment horizontal="center"/>
    </xf>
    <xf numFmtId="3" fontId="7" fillId="3" borderId="1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3" fontId="3" fillId="5" borderId="1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wrapText="1"/>
    </xf>
    <xf numFmtId="3" fontId="11" fillId="0" borderId="31" xfId="0" applyNumberFormat="1" applyFont="1" applyBorder="1" applyAlignment="1">
      <alignment horizontal="center" wrapText="1"/>
    </xf>
    <xf numFmtId="3" fontId="11" fillId="0" borderId="31" xfId="0" applyNumberFormat="1" applyFont="1" applyBorder="1" applyAlignment="1">
      <alignment horizontal="center" vertical="center"/>
    </xf>
    <xf numFmtId="4" fontId="11" fillId="0" borderId="31" xfId="0" applyNumberFormat="1" applyFont="1" applyBorder="1" applyAlignment="1">
      <alignment horizontal="center" vertical="center"/>
    </xf>
    <xf numFmtId="4" fontId="11" fillId="0" borderId="32" xfId="0" applyNumberFormat="1" applyFont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4" fontId="7" fillId="3" borderId="27" xfId="0" applyNumberFormat="1" applyFont="1" applyFill="1" applyBorder="1"/>
    <xf numFmtId="0" fontId="7" fillId="3" borderId="11" xfId="0" applyFont="1" applyFill="1" applyBorder="1"/>
    <xf numFmtId="3" fontId="11" fillId="0" borderId="2" xfId="0" applyNumberFormat="1" applyFont="1" applyBorder="1"/>
    <xf numFmtId="3" fontId="7" fillId="3" borderId="23" xfId="0" applyNumberFormat="1" applyFont="1" applyFill="1" applyBorder="1"/>
    <xf numFmtId="4" fontId="11" fillId="0" borderId="21" xfId="0" applyNumberFormat="1" applyFont="1" applyBorder="1"/>
    <xf numFmtId="0" fontId="2" fillId="3" borderId="27" xfId="0" applyFont="1" applyFill="1" applyBorder="1"/>
    <xf numFmtId="3" fontId="7" fillId="3" borderId="11" xfId="0" applyNumberFormat="1" applyFont="1" applyFill="1" applyBorder="1"/>
    <xf numFmtId="0" fontId="7" fillId="3" borderId="1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3" borderId="27" xfId="0" applyNumberFormat="1" applyFont="1" applyFill="1" applyBorder="1" applyAlignment="1">
      <alignment horizontal="center"/>
    </xf>
    <xf numFmtId="0" fontId="2" fillId="0" borderId="33" xfId="0" applyFont="1" applyBorder="1"/>
    <xf numFmtId="0" fontId="2" fillId="0" borderId="40" xfId="0" applyFont="1" applyBorder="1"/>
    <xf numFmtId="3" fontId="7" fillId="3" borderId="22" xfId="0" applyNumberFormat="1" applyFont="1" applyFill="1" applyBorder="1"/>
    <xf numFmtId="3" fontId="7" fillId="3" borderId="41" xfId="0" applyNumberFormat="1" applyFont="1" applyFill="1" applyBorder="1"/>
    <xf numFmtId="0" fontId="7" fillId="3" borderId="1" xfId="0" applyFont="1" applyFill="1" applyBorder="1"/>
    <xf numFmtId="3" fontId="7" fillId="3" borderId="39" xfId="0" applyNumberFormat="1" applyFont="1" applyFill="1" applyBorder="1" applyAlignment="1">
      <alignment horizontal="right"/>
    </xf>
    <xf numFmtId="3" fontId="7" fillId="3" borderId="37" xfId="0" applyNumberFormat="1" applyFont="1" applyFill="1" applyBorder="1" applyAlignment="1">
      <alignment horizontal="right"/>
    </xf>
    <xf numFmtId="3" fontId="7" fillId="3" borderId="27" xfId="0" applyNumberFormat="1" applyFont="1" applyFill="1" applyBorder="1" applyAlignment="1">
      <alignment horizontal="right"/>
    </xf>
    <xf numFmtId="0" fontId="7" fillId="3" borderId="42" xfId="0" applyFont="1" applyFill="1" applyBorder="1"/>
    <xf numFmtId="3" fontId="7" fillId="3" borderId="42" xfId="0" applyNumberFormat="1" applyFont="1" applyFill="1" applyBorder="1"/>
    <xf numFmtId="3" fontId="3" fillId="0" borderId="22" xfId="0" applyNumberFormat="1" applyFont="1" applyBorder="1" applyAlignment="1">
      <alignment horizontal="center" vertical="center" wrapText="1"/>
    </xf>
    <xf numFmtId="3" fontId="7" fillId="3" borderId="27" xfId="0" applyNumberFormat="1" applyFont="1" applyFill="1" applyBorder="1"/>
    <xf numFmtId="3" fontId="11" fillId="0" borderId="32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/>
    <xf numFmtId="3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2" fontId="7" fillId="3" borderId="27" xfId="0" applyNumberFormat="1" applyFont="1" applyFill="1" applyBorder="1"/>
    <xf numFmtId="2" fontId="7" fillId="3" borderId="1" xfId="0" applyNumberFormat="1" applyFont="1" applyFill="1" applyBorder="1"/>
    <xf numFmtId="0" fontId="13" fillId="3" borderId="1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3" fontId="7" fillId="3" borderId="39" xfId="0" applyNumberFormat="1" applyFont="1" applyFill="1" applyBorder="1"/>
    <xf numFmtId="0" fontId="13" fillId="3" borderId="23" xfId="0" applyFont="1" applyFill="1" applyBorder="1" applyAlignment="1">
      <alignment horizontal="center"/>
    </xf>
    <xf numFmtId="0" fontId="3" fillId="0" borderId="47" xfId="0" applyFont="1" applyBorder="1" applyAlignment="1">
      <alignment horizontal="center" vertical="center" wrapText="1"/>
    </xf>
    <xf numFmtId="3" fontId="7" fillId="3" borderId="41" xfId="0" applyNumberFormat="1" applyFont="1" applyFill="1" applyBorder="1" applyAlignment="1">
      <alignment horizontal="center"/>
    </xf>
    <xf numFmtId="0" fontId="2" fillId="0" borderId="44" xfId="0" applyFont="1" applyBorder="1"/>
    <xf numFmtId="0" fontId="11" fillId="0" borderId="21" xfId="0" applyFont="1" applyBorder="1"/>
    <xf numFmtId="0" fontId="7" fillId="3" borderId="41" xfId="0" applyFont="1" applyFill="1" applyBorder="1" applyAlignment="1">
      <alignment horizontal="center"/>
    </xf>
    <xf numFmtId="0" fontId="6" fillId="0" borderId="3" xfId="1" applyFont="1" applyBorder="1" applyAlignment="1">
      <alignment horizontal="center"/>
    </xf>
    <xf numFmtId="3" fontId="2" fillId="0" borderId="44" xfId="0" applyNumberFormat="1" applyFont="1" applyBorder="1"/>
    <xf numFmtId="0" fontId="21" fillId="0" borderId="10" xfId="0" applyFont="1" applyBorder="1"/>
    <xf numFmtId="0" fontId="21" fillId="0" borderId="3" xfId="0" applyFont="1" applyBorder="1"/>
    <xf numFmtId="0" fontId="21" fillId="0" borderId="21" xfId="0" applyFont="1" applyBorder="1"/>
    <xf numFmtId="0" fontId="22" fillId="0" borderId="10" xfId="0" applyFont="1" applyBorder="1"/>
    <xf numFmtId="0" fontId="22" fillId="0" borderId="3" xfId="0" applyFont="1" applyBorder="1"/>
    <xf numFmtId="0" fontId="22" fillId="0" borderId="21" xfId="0" applyFont="1" applyBorder="1"/>
    <xf numFmtId="0" fontId="22" fillId="0" borderId="13" xfId="0" applyFont="1" applyBorder="1"/>
    <xf numFmtId="0" fontId="22" fillId="0" borderId="12" xfId="0" applyFont="1" applyBorder="1"/>
    <xf numFmtId="0" fontId="22" fillId="0" borderId="34" xfId="0" applyFont="1" applyBorder="1"/>
    <xf numFmtId="0" fontId="22" fillId="0" borderId="24" xfId="0" applyFont="1" applyBorder="1"/>
    <xf numFmtId="0" fontId="22" fillId="0" borderId="20" xfId="0" applyFont="1" applyBorder="1"/>
    <xf numFmtId="0" fontId="22" fillId="0" borderId="40" xfId="0" applyFont="1" applyBorder="1"/>
    <xf numFmtId="0" fontId="22" fillId="0" borderId="15" xfId="0" applyFont="1" applyBorder="1"/>
    <xf numFmtId="0" fontId="2" fillId="7" borderId="21" xfId="0" applyFont="1" applyFill="1" applyBorder="1"/>
    <xf numFmtId="0" fontId="2" fillId="7" borderId="44" xfId="0" applyFont="1" applyFill="1" applyBorder="1"/>
    <xf numFmtId="0" fontId="2" fillId="3" borderId="49" xfId="0" applyFont="1" applyFill="1" applyBorder="1"/>
    <xf numFmtId="3" fontId="7" fillId="3" borderId="42" xfId="0" applyNumberFormat="1" applyFont="1" applyFill="1" applyBorder="1" applyAlignment="1">
      <alignment horizontal="center"/>
    </xf>
    <xf numFmtId="4" fontId="11" fillId="0" borderId="34" xfId="0" applyNumberFormat="1" applyFont="1" applyBorder="1"/>
    <xf numFmtId="4" fontId="11" fillId="0" borderId="26" xfId="0" applyNumberFormat="1" applyFont="1" applyBorder="1"/>
    <xf numFmtId="4" fontId="11" fillId="0" borderId="33" xfId="0" applyNumberFormat="1" applyFont="1" applyBorder="1"/>
    <xf numFmtId="0" fontId="7" fillId="0" borderId="37" xfId="0" applyFont="1" applyBorder="1"/>
    <xf numFmtId="4" fontId="7" fillId="0" borderId="27" xfId="0" applyNumberFormat="1" applyFont="1" applyBorder="1"/>
    <xf numFmtId="4" fontId="11" fillId="0" borderId="45" xfId="0" applyNumberFormat="1" applyFont="1" applyBorder="1"/>
    <xf numFmtId="3" fontId="7" fillId="0" borderId="1" xfId="0" applyNumberFormat="1" applyFont="1" applyBorder="1"/>
    <xf numFmtId="4" fontId="7" fillId="0" borderId="53" xfId="0" applyNumberFormat="1" applyFont="1" applyBorder="1"/>
    <xf numFmtId="0" fontId="3" fillId="0" borderId="54" xfId="0" applyFont="1" applyBorder="1"/>
    <xf numFmtId="0" fontId="24" fillId="7" borderId="0" xfId="0" applyFont="1" applyFill="1" applyAlignment="1">
      <alignment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 vertical="center"/>
    </xf>
    <xf numFmtId="4" fontId="11" fillId="0" borderId="2" xfId="0" applyNumberFormat="1" applyFont="1" applyBorder="1"/>
    <xf numFmtId="4" fontId="11" fillId="0" borderId="56" xfId="0" applyNumberFormat="1" applyFont="1" applyBorder="1"/>
    <xf numFmtId="0" fontId="11" fillId="0" borderId="10" xfId="0" applyFont="1" applyBorder="1"/>
    <xf numFmtId="4" fontId="11" fillId="0" borderId="13" xfId="0" applyNumberFormat="1" applyFont="1" applyBorder="1" applyAlignment="1">
      <alignment horizontal="center" vertical="center" wrapText="1"/>
    </xf>
    <xf numFmtId="4" fontId="11" fillId="0" borderId="34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/>
    <xf numFmtId="3" fontId="11" fillId="0" borderId="36" xfId="0" applyNumberFormat="1" applyFont="1" applyBorder="1"/>
    <xf numFmtId="4" fontId="7" fillId="0" borderId="37" xfId="0" applyNumberFormat="1" applyFont="1" applyBorder="1"/>
    <xf numFmtId="4" fontId="11" fillId="0" borderId="59" xfId="0" applyNumberFormat="1" applyFont="1" applyBorder="1"/>
    <xf numFmtId="3" fontId="7" fillId="0" borderId="37" xfId="0" applyNumberFormat="1" applyFont="1" applyBorder="1"/>
    <xf numFmtId="2" fontId="11" fillId="0" borderId="21" xfId="0" applyNumberFormat="1" applyFont="1" applyBorder="1"/>
    <xf numFmtId="0" fontId="7" fillId="3" borderId="46" xfId="0" applyFont="1" applyFill="1" applyBorder="1" applyAlignment="1">
      <alignment vertical="center"/>
    </xf>
    <xf numFmtId="3" fontId="11" fillId="0" borderId="13" xfId="0" applyNumberFormat="1" applyFont="1" applyBorder="1"/>
    <xf numFmtId="3" fontId="11" fillId="0" borderId="8" xfId="0" applyNumberFormat="1" applyFont="1" applyBorder="1"/>
    <xf numFmtId="3" fontId="11" fillId="0" borderId="56" xfId="0" applyNumberFormat="1" applyFont="1" applyBorder="1"/>
    <xf numFmtId="3" fontId="7" fillId="0" borderId="46" xfId="0" applyNumberFormat="1" applyFont="1" applyBorder="1"/>
    <xf numFmtId="3" fontId="7" fillId="0" borderId="31" xfId="0" applyNumberFormat="1" applyFont="1" applyBorder="1"/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3" fontId="7" fillId="0" borderId="44" xfId="0" applyNumberFormat="1" applyFont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/>
    <xf numFmtId="0" fontId="2" fillId="0" borderId="12" xfId="0" applyFont="1" applyBorder="1" applyAlignment="1">
      <alignment horizontal="center"/>
    </xf>
    <xf numFmtId="3" fontId="7" fillId="0" borderId="22" xfId="0" applyNumberFormat="1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/>
    </xf>
    <xf numFmtId="3" fontId="7" fillId="0" borderId="61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54" xfId="0" applyNumberFormat="1" applyFont="1" applyBorder="1"/>
    <xf numFmtId="0" fontId="2" fillId="0" borderId="20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4" borderId="4" xfId="0" applyNumberFormat="1" applyFont="1" applyFill="1" applyBorder="1" applyAlignment="1">
      <alignment horizontal="center"/>
    </xf>
    <xf numFmtId="3" fontId="7" fillId="0" borderId="6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7" fillId="3" borderId="46" xfId="0" applyFont="1" applyFill="1" applyBorder="1"/>
    <xf numFmtId="0" fontId="2" fillId="3" borderId="1" xfId="0" applyFont="1" applyFill="1" applyBorder="1"/>
    <xf numFmtId="0" fontId="3" fillId="0" borderId="48" xfId="0" applyFont="1" applyBorder="1" applyAlignment="1">
      <alignment horizontal="center" vertical="center"/>
    </xf>
    <xf numFmtId="0" fontId="7" fillId="0" borderId="42" xfId="0" applyFont="1" applyBorder="1"/>
    <xf numFmtId="0" fontId="2" fillId="0" borderId="56" xfId="0" applyFont="1" applyBorder="1"/>
    <xf numFmtId="0" fontId="7" fillId="0" borderId="54" xfId="0" applyFont="1" applyBorder="1"/>
    <xf numFmtId="0" fontId="2" fillId="0" borderId="63" xfId="0" applyFont="1" applyBorder="1"/>
    <xf numFmtId="0" fontId="2" fillId="7" borderId="40" xfId="0" applyFont="1" applyFill="1" applyBorder="1"/>
    <xf numFmtId="3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/>
    </xf>
    <xf numFmtId="0" fontId="2" fillId="4" borderId="2" xfId="0" applyFont="1" applyFill="1" applyBorder="1"/>
    <xf numFmtId="3" fontId="3" fillId="0" borderId="42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2" fillId="7" borderId="5" xfId="0" applyFont="1" applyFill="1" applyBorder="1"/>
    <xf numFmtId="0" fontId="2" fillId="7" borderId="65" xfId="0" applyFont="1" applyFill="1" applyBorder="1"/>
    <xf numFmtId="0" fontId="3" fillId="4" borderId="41" xfId="0" applyFont="1" applyFill="1" applyBorder="1" applyAlignment="1">
      <alignment horizontal="center" vertical="center"/>
    </xf>
    <xf numFmtId="0" fontId="15" fillId="4" borderId="0" xfId="0" applyFont="1" applyFill="1"/>
    <xf numFmtId="0" fontId="7" fillId="3" borderId="37" xfId="0" applyFont="1" applyFill="1" applyBorder="1"/>
    <xf numFmtId="3" fontId="7" fillId="3" borderId="39" xfId="0" applyNumberFormat="1" applyFont="1" applyFill="1" applyBorder="1" applyAlignment="1">
      <alignment horizontal="center"/>
    </xf>
    <xf numFmtId="0" fontId="7" fillId="3" borderId="41" xfId="0" applyFont="1" applyFill="1" applyBorder="1"/>
    <xf numFmtId="0" fontId="2" fillId="0" borderId="19" xfId="0" applyFont="1" applyBorder="1"/>
    <xf numFmtId="0" fontId="2" fillId="0" borderId="60" xfId="0" applyFont="1" applyBorder="1"/>
    <xf numFmtId="0" fontId="2" fillId="0" borderId="52" xfId="0" applyFont="1" applyBorder="1"/>
    <xf numFmtId="0" fontId="2" fillId="0" borderId="66" xfId="0" applyFont="1" applyBorder="1"/>
    <xf numFmtId="0" fontId="2" fillId="3" borderId="37" xfId="0" applyFont="1" applyFill="1" applyBorder="1"/>
    <xf numFmtId="0" fontId="2" fillId="3" borderId="41" xfId="0" applyFont="1" applyFill="1" applyBorder="1"/>
    <xf numFmtId="0" fontId="7" fillId="3" borderId="37" xfId="0" applyFont="1" applyFill="1" applyBorder="1" applyAlignment="1">
      <alignment vertical="center"/>
    </xf>
    <xf numFmtId="0" fontId="7" fillId="3" borderId="4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7" fillId="0" borderId="0" xfId="0" applyNumberFormat="1" applyFont="1" applyAlignment="1">
      <alignment horizontal="center" wrapText="1"/>
    </xf>
    <xf numFmtId="0" fontId="10" fillId="0" borderId="0" xfId="0" applyFont="1"/>
    <xf numFmtId="0" fontId="2" fillId="7" borderId="66" xfId="0" applyFont="1" applyFill="1" applyBorder="1"/>
    <xf numFmtId="1" fontId="7" fillId="3" borderId="39" xfId="0" applyNumberFormat="1" applyFont="1" applyFill="1" applyBorder="1" applyAlignment="1">
      <alignment horizontal="center"/>
    </xf>
    <xf numFmtId="0" fontId="2" fillId="8" borderId="0" xfId="0" applyFont="1" applyFill="1"/>
    <xf numFmtId="1" fontId="2" fillId="0" borderId="10" xfId="0" applyNumberFormat="1" applyFont="1" applyBorder="1" applyProtection="1">
      <protection locked="0"/>
    </xf>
    <xf numFmtId="0" fontId="6" fillId="0" borderId="10" xfId="1" applyFont="1" applyBorder="1"/>
    <xf numFmtId="3" fontId="11" fillId="5" borderId="1" xfId="0" applyNumberFormat="1" applyFont="1" applyFill="1" applyBorder="1" applyAlignment="1">
      <alignment horizontal="center" vertical="center" wrapText="1"/>
    </xf>
    <xf numFmtId="4" fontId="7" fillId="3" borderId="41" xfId="0" applyNumberFormat="1" applyFont="1" applyFill="1" applyBorder="1"/>
    <xf numFmtId="3" fontId="11" fillId="5" borderId="11" xfId="0" applyNumberFormat="1" applyFont="1" applyFill="1" applyBorder="1" applyAlignment="1">
      <alignment horizontal="center" vertical="center" wrapText="1"/>
    </xf>
    <xf numFmtId="4" fontId="11" fillId="5" borderId="27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/>
    <xf numFmtId="0" fontId="2" fillId="3" borderId="53" xfId="0" applyFont="1" applyFill="1" applyBorder="1"/>
    <xf numFmtId="0" fontId="2" fillId="0" borderId="4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3" fontId="3" fillId="3" borderId="32" xfId="0" applyNumberFormat="1" applyFont="1" applyFill="1" applyBorder="1"/>
    <xf numFmtId="3" fontId="7" fillId="3" borderId="46" xfId="0" applyNumberFormat="1" applyFont="1" applyFill="1" applyBorder="1"/>
    <xf numFmtId="0" fontId="7" fillId="3" borderId="32" xfId="0" applyFont="1" applyFill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1" fillId="0" borderId="3" xfId="0" applyFont="1" applyBorder="1"/>
    <xf numFmtId="0" fontId="2" fillId="0" borderId="17" xfId="0" applyFont="1" applyBorder="1"/>
    <xf numFmtId="0" fontId="2" fillId="0" borderId="68" xfId="0" applyFont="1" applyBorder="1"/>
    <xf numFmtId="3" fontId="7" fillId="9" borderId="44" xfId="0" applyNumberFormat="1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2" fillId="0" borderId="38" xfId="0" applyFont="1" applyBorder="1"/>
    <xf numFmtId="0" fontId="6" fillId="0" borderId="5" xfId="1" applyFont="1" applyBorder="1"/>
    <xf numFmtId="3" fontId="7" fillId="0" borderId="30" xfId="0" applyNumberFormat="1" applyFont="1" applyBorder="1"/>
    <xf numFmtId="3" fontId="11" fillId="0" borderId="21" xfId="0" applyNumberFormat="1" applyFont="1" applyBorder="1"/>
    <xf numFmtId="3" fontId="11" fillId="0" borderId="12" xfId="0" applyNumberFormat="1" applyFont="1" applyBorder="1"/>
    <xf numFmtId="3" fontId="11" fillId="0" borderId="34" xfId="0" applyNumberFormat="1" applyFont="1" applyBorder="1"/>
    <xf numFmtId="3" fontId="2" fillId="10" borderId="54" xfId="0" applyNumberFormat="1" applyFont="1" applyFill="1" applyBorder="1"/>
    <xf numFmtId="0" fontId="2" fillId="9" borderId="0" xfId="0" applyFont="1" applyFill="1"/>
    <xf numFmtId="3" fontId="7" fillId="9" borderId="6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4" borderId="69" xfId="0" applyFont="1" applyFill="1" applyBorder="1" applyAlignment="1">
      <alignment horizontal="center" vertical="center"/>
    </xf>
    <xf numFmtId="0" fontId="2" fillId="4" borderId="10" xfId="0" applyFont="1" applyFill="1" applyBorder="1"/>
    <xf numFmtId="3" fontId="7" fillId="0" borderId="6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6" fillId="0" borderId="3" xfId="1" applyFont="1" applyBorder="1"/>
    <xf numFmtId="0" fontId="6" fillId="0" borderId="21" xfId="1" applyFont="1" applyBorder="1"/>
    <xf numFmtId="0" fontId="6" fillId="0" borderId="24" xfId="1" applyFont="1" applyBorder="1"/>
    <xf numFmtId="0" fontId="6" fillId="0" borderId="20" xfId="1" applyFont="1" applyBorder="1"/>
    <xf numFmtId="0" fontId="6" fillId="0" borderId="40" xfId="1" applyFont="1" applyBorder="1"/>
    <xf numFmtId="0" fontId="7" fillId="3" borderId="1" xfId="1" applyFont="1" applyFill="1" applyBorder="1"/>
    <xf numFmtId="0" fontId="6" fillId="0" borderId="65" xfId="1" applyFont="1" applyBorder="1"/>
    <xf numFmtId="0" fontId="7" fillId="3" borderId="39" xfId="1" applyFont="1" applyFill="1" applyBorder="1"/>
    <xf numFmtId="3" fontId="7" fillId="3" borderId="11" xfId="1" applyNumberFormat="1" applyFont="1" applyFill="1" applyBorder="1"/>
    <xf numFmtId="3" fontId="7" fillId="3" borderId="1" xfId="1" applyNumberFormat="1" applyFont="1" applyFill="1" applyBorder="1"/>
    <xf numFmtId="4" fontId="7" fillId="3" borderId="1" xfId="1" applyNumberFormat="1" applyFont="1" applyFill="1" applyBorder="1"/>
    <xf numFmtId="0" fontId="7" fillId="3" borderId="22" xfId="0" applyFont="1" applyFill="1" applyBorder="1" applyAlignment="1">
      <alignment horizontal="center"/>
    </xf>
    <xf numFmtId="3" fontId="7" fillId="0" borderId="53" xfId="0" applyNumberFormat="1" applyFont="1" applyBorder="1"/>
    <xf numFmtId="3" fontId="7" fillId="5" borderId="1" xfId="0" applyNumberFormat="1" applyFont="1" applyFill="1" applyBorder="1" applyAlignment="1">
      <alignment horizontal="center" vertical="center" wrapText="1"/>
    </xf>
    <xf numFmtId="3" fontId="7" fillId="3" borderId="49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0" xfId="0" applyFont="1" applyBorder="1" applyAlignment="1">
      <alignment readingOrder="1"/>
    </xf>
    <xf numFmtId="3" fontId="11" fillId="0" borderId="25" xfId="0" applyNumberFormat="1" applyFont="1" applyBorder="1"/>
    <xf numFmtId="3" fontId="11" fillId="0" borderId="26" xfId="0" applyNumberFormat="1" applyFont="1" applyBorder="1"/>
    <xf numFmtId="3" fontId="7" fillId="0" borderId="11" xfId="0" applyNumberFormat="1" applyFont="1" applyBorder="1"/>
    <xf numFmtId="3" fontId="7" fillId="0" borderId="27" xfId="0" applyNumberFormat="1" applyFont="1" applyBorder="1"/>
    <xf numFmtId="0" fontId="2" fillId="12" borderId="0" xfId="0" applyFont="1" applyFill="1"/>
    <xf numFmtId="3" fontId="7" fillId="4" borderId="19" xfId="0" applyNumberFormat="1" applyFont="1" applyFill="1" applyBorder="1" applyAlignment="1">
      <alignment horizontal="center"/>
    </xf>
    <xf numFmtId="3" fontId="7" fillId="0" borderId="50" xfId="0" applyNumberFormat="1" applyFont="1" applyBorder="1" applyAlignment="1">
      <alignment horizontal="center"/>
    </xf>
    <xf numFmtId="0" fontId="18" fillId="0" borderId="3" xfId="0" applyFont="1" applyBorder="1"/>
    <xf numFmtId="164" fontId="0" fillId="0" borderId="0" xfId="0" applyNumberFormat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14" borderId="27" xfId="0" applyFont="1" applyFill="1" applyBorder="1"/>
    <xf numFmtId="3" fontId="7" fillId="14" borderId="71" xfId="0" applyNumberFormat="1" applyFont="1" applyFill="1" applyBorder="1" applyAlignment="1">
      <alignment horizontal="center"/>
    </xf>
    <xf numFmtId="3" fontId="7" fillId="14" borderId="11" xfId="0" applyNumberFormat="1" applyFont="1" applyFill="1" applyBorder="1"/>
    <xf numFmtId="3" fontId="7" fillId="14" borderId="1" xfId="0" applyNumberFormat="1" applyFont="1" applyFill="1" applyBorder="1"/>
    <xf numFmtId="3" fontId="7" fillId="14" borderId="27" xfId="0" applyNumberFormat="1" applyFont="1" applyFill="1" applyBorder="1"/>
    <xf numFmtId="3" fontId="7" fillId="14" borderId="23" xfId="0" applyNumberFormat="1" applyFont="1" applyFill="1" applyBorder="1"/>
    <xf numFmtId="0" fontId="7" fillId="14" borderId="23" xfId="0" applyFont="1" applyFill="1" applyBorder="1" applyAlignment="1">
      <alignment horizontal="center"/>
    </xf>
    <xf numFmtId="0" fontId="7" fillId="14" borderId="27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1" fontId="7" fillId="14" borderId="11" xfId="0" applyNumberFormat="1" applyFont="1" applyFill="1" applyBorder="1" applyAlignment="1">
      <alignment horizontal="center"/>
    </xf>
    <xf numFmtId="1" fontId="7" fillId="14" borderId="1" xfId="0" applyNumberFormat="1" applyFont="1" applyFill="1" applyBorder="1" applyAlignment="1">
      <alignment horizontal="center"/>
    </xf>
    <xf numFmtId="1" fontId="7" fillId="14" borderId="27" xfId="0" applyNumberFormat="1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" xfId="0" applyFont="1" applyFill="1" applyBorder="1"/>
    <xf numFmtId="0" fontId="3" fillId="3" borderId="27" xfId="0" applyFont="1" applyFill="1" applyBorder="1"/>
    <xf numFmtId="0" fontId="7" fillId="3" borderId="39" xfId="0" applyFont="1" applyFill="1" applyBorder="1" applyAlignment="1">
      <alignment horizontal="center"/>
    </xf>
    <xf numFmtId="1" fontId="7" fillId="3" borderId="23" xfId="0" applyNumberFormat="1" applyFont="1" applyFill="1" applyBorder="1" applyAlignment="1">
      <alignment horizontal="center"/>
    </xf>
    <xf numFmtId="0" fontId="2" fillId="7" borderId="32" xfId="0" applyFont="1" applyFill="1" applyBorder="1"/>
    <xf numFmtId="0" fontId="2" fillId="0" borderId="59" xfId="0" applyFont="1" applyBorder="1"/>
    <xf numFmtId="0" fontId="2" fillId="0" borderId="72" xfId="0" applyFont="1" applyBorder="1"/>
    <xf numFmtId="0" fontId="2" fillId="0" borderId="73" xfId="0" applyFont="1" applyBorder="1"/>
    <xf numFmtId="0" fontId="5" fillId="6" borderId="32" xfId="1" applyFont="1" applyFill="1" applyBorder="1"/>
    <xf numFmtId="0" fontId="5" fillId="6" borderId="54" xfId="1" applyFont="1" applyFill="1" applyBorder="1"/>
    <xf numFmtId="0" fontId="7" fillId="3" borderId="46" xfId="0" applyFont="1" applyFill="1" applyBorder="1" applyAlignment="1">
      <alignment horizontal="center"/>
    </xf>
    <xf numFmtId="0" fontId="24" fillId="15" borderId="0" xfId="0" applyFont="1" applyFill="1" applyAlignment="1">
      <alignment wrapText="1"/>
    </xf>
    <xf numFmtId="0" fontId="6" fillId="0" borderId="13" xfId="1" applyFont="1" applyBorder="1"/>
    <xf numFmtId="0" fontId="6" fillId="0" borderId="12" xfId="1" applyFont="1" applyBorder="1" applyAlignment="1">
      <alignment horizontal="center"/>
    </xf>
    <xf numFmtId="0" fontId="6" fillId="15" borderId="5" xfId="1" applyFont="1" applyFill="1" applyBorder="1"/>
    <xf numFmtId="0" fontId="18" fillId="0" borderId="5" xfId="1" applyFont="1" applyBorder="1"/>
    <xf numFmtId="0" fontId="6" fillId="11" borderId="5" xfId="1" applyFont="1" applyFill="1" applyBorder="1"/>
    <xf numFmtId="0" fontId="6" fillId="0" borderId="68" xfId="1" applyFont="1" applyBorder="1"/>
    <xf numFmtId="0" fontId="23" fillId="0" borderId="4" xfId="1" applyFont="1" applyBorder="1" applyAlignment="1">
      <alignment horizontal="center"/>
    </xf>
    <xf numFmtId="3" fontId="23" fillId="0" borderId="4" xfId="1" applyNumberFormat="1" applyFont="1" applyBorder="1" applyAlignment="1">
      <alignment horizontal="center"/>
    </xf>
    <xf numFmtId="0" fontId="23" fillId="4" borderId="4" xfId="1" applyFont="1" applyFill="1" applyBorder="1" applyAlignment="1">
      <alignment horizontal="center"/>
    </xf>
    <xf numFmtId="0" fontId="23" fillId="0" borderId="57" xfId="1" applyFont="1" applyBorder="1" applyAlignment="1">
      <alignment horizontal="center"/>
    </xf>
    <xf numFmtId="0" fontId="28" fillId="6" borderId="1" xfId="1" applyFont="1" applyFill="1" applyBorder="1"/>
    <xf numFmtId="0" fontId="28" fillId="6" borderId="27" xfId="1" applyFont="1" applyFill="1" applyBorder="1"/>
    <xf numFmtId="0" fontId="29" fillId="0" borderId="0" xfId="0" applyFont="1"/>
    <xf numFmtId="0" fontId="6" fillId="0" borderId="19" xfId="1" applyFont="1" applyBorder="1"/>
    <xf numFmtId="0" fontId="6" fillId="0" borderId="52" xfId="1" applyFont="1" applyBorder="1"/>
    <xf numFmtId="3" fontId="2" fillId="3" borderId="22" xfId="0" applyNumberFormat="1" applyFont="1" applyFill="1" applyBorder="1"/>
    <xf numFmtId="0" fontId="2" fillId="16" borderId="0" xfId="0" applyFont="1" applyFill="1"/>
    <xf numFmtId="3" fontId="7" fillId="16" borderId="19" xfId="0" applyNumberFormat="1" applyFont="1" applyFill="1" applyBorder="1" applyAlignment="1">
      <alignment horizontal="center"/>
    </xf>
    <xf numFmtId="49" fontId="7" fillId="16" borderId="19" xfId="0" applyNumberFormat="1" applyFont="1" applyFill="1" applyBorder="1" applyAlignment="1">
      <alignment horizontal="center"/>
    </xf>
    <xf numFmtId="0" fontId="7" fillId="16" borderId="44" xfId="0" applyFon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11" fillId="0" borderId="2" xfId="0" applyFont="1" applyBorder="1"/>
    <xf numFmtId="0" fontId="11" fillId="0" borderId="56" xfId="0" applyFont="1" applyBorder="1"/>
    <xf numFmtId="3" fontId="7" fillId="13" borderId="4" xfId="0" applyNumberFormat="1" applyFont="1" applyFill="1" applyBorder="1" applyAlignment="1">
      <alignment horizontal="center"/>
    </xf>
    <xf numFmtId="0" fontId="2" fillId="15" borderId="21" xfId="0" applyFont="1" applyFill="1" applyBorder="1"/>
    <xf numFmtId="0" fontId="2" fillId="15" borderId="5" xfId="0" applyFont="1" applyFill="1" applyBorder="1"/>
    <xf numFmtId="0" fontId="28" fillId="6" borderId="23" xfId="1" applyFont="1" applyFill="1" applyBorder="1"/>
    <xf numFmtId="4" fontId="11" fillId="0" borderId="8" xfId="0" applyNumberFormat="1" applyFont="1" applyBorder="1"/>
    <xf numFmtId="0" fontId="7" fillId="3" borderId="27" xfId="1" applyFont="1" applyFill="1" applyBorder="1"/>
    <xf numFmtId="0" fontId="6" fillId="0" borderId="4" xfId="1" applyFont="1" applyBorder="1" applyAlignment="1">
      <alignment horizontal="center"/>
    </xf>
    <xf numFmtId="0" fontId="6" fillId="0" borderId="2" xfId="1" applyFont="1" applyBorder="1"/>
    <xf numFmtId="3" fontId="28" fillId="6" borderId="27" xfId="1" applyNumberFormat="1" applyFont="1" applyFill="1" applyBorder="1"/>
    <xf numFmtId="0" fontId="25" fillId="0" borderId="10" xfId="0" applyFont="1" applyBorder="1"/>
    <xf numFmtId="0" fontId="2" fillId="15" borderId="2" xfId="0" applyFont="1" applyFill="1" applyBorder="1"/>
    <xf numFmtId="0" fontId="0" fillId="0" borderId="0" xfId="0" applyAlignment="1">
      <alignment horizontal="right"/>
    </xf>
    <xf numFmtId="0" fontId="13" fillId="13" borderId="3" xfId="0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" fontId="13" fillId="0" borderId="0" xfId="0" applyNumberFormat="1" applyFont="1" applyAlignment="1">
      <alignment horizontal="left"/>
    </xf>
    <xf numFmtId="0" fontId="13" fillId="0" borderId="0" xfId="0" applyFont="1"/>
    <xf numFmtId="0" fontId="11" fillId="0" borderId="4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2" fillId="3" borderId="49" xfId="0" applyFont="1" applyFill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/>
      <protection locked="0"/>
    </xf>
    <xf numFmtId="0" fontId="6" fillId="0" borderId="44" xfId="1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1" fontId="0" fillId="0" borderId="0" xfId="0" applyNumberFormat="1" applyAlignment="1">
      <alignment horizontal="left"/>
    </xf>
    <xf numFmtId="1" fontId="13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" fontId="27" fillId="0" borderId="3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6" fontId="11" fillId="0" borderId="30" xfId="0" applyNumberFormat="1" applyFont="1" applyBorder="1" applyAlignment="1">
      <alignment horizontal="center"/>
    </xf>
    <xf numFmtId="165" fontId="11" fillId="0" borderId="31" xfId="0" applyNumberFormat="1" applyFont="1" applyBorder="1" applyAlignment="1">
      <alignment horizontal="center"/>
    </xf>
    <xf numFmtId="165" fontId="11" fillId="0" borderId="32" xfId="0" applyNumberFormat="1" applyFont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2" fillId="0" borderId="5" xfId="0" applyNumberFormat="1" applyFont="1" applyBorder="1"/>
    <xf numFmtId="0" fontId="3" fillId="4" borderId="39" xfId="0" applyFont="1" applyFill="1" applyBorder="1" applyAlignment="1">
      <alignment horizontal="center" vertical="center"/>
    </xf>
    <xf numFmtId="1" fontId="2" fillId="0" borderId="24" xfId="0" applyNumberFormat="1" applyFont="1" applyBorder="1"/>
    <xf numFmtId="1" fontId="2" fillId="0" borderId="20" xfId="0" applyNumberFormat="1" applyFont="1" applyBorder="1"/>
    <xf numFmtId="1" fontId="2" fillId="0" borderId="40" xfId="0" applyNumberFormat="1" applyFont="1" applyBorder="1"/>
    <xf numFmtId="1" fontId="7" fillId="3" borderId="32" xfId="0" applyNumberFormat="1" applyFont="1" applyFill="1" applyBorder="1" applyAlignment="1">
      <alignment horizontal="center"/>
    </xf>
    <xf numFmtId="1" fontId="7" fillId="3" borderId="30" xfId="0" applyNumberFormat="1" applyFont="1" applyFill="1" applyBorder="1" applyAlignment="1">
      <alignment horizontal="center"/>
    </xf>
    <xf numFmtId="1" fontId="7" fillId="3" borderId="31" xfId="0" applyNumberFormat="1" applyFont="1" applyFill="1" applyBorder="1" applyAlignment="1">
      <alignment horizontal="center"/>
    </xf>
    <xf numFmtId="0" fontId="7" fillId="14" borderId="22" xfId="0" applyFont="1" applyFill="1" applyBorder="1" applyAlignment="1">
      <alignment horizontal="center"/>
    </xf>
    <xf numFmtId="0" fontId="2" fillId="15" borderId="44" xfId="0" applyFont="1" applyFill="1" applyBorder="1"/>
    <xf numFmtId="4" fontId="0" fillId="0" borderId="3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17" fillId="0" borderId="49" xfId="0" applyFont="1" applyBorder="1" applyAlignment="1" applyProtection="1">
      <alignment horizontal="center"/>
      <protection locked="0"/>
    </xf>
    <xf numFmtId="0" fontId="2" fillId="0" borderId="60" xfId="0" applyFont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4" borderId="24" xfId="0" applyFont="1" applyFill="1" applyBorder="1"/>
    <xf numFmtId="0" fontId="2" fillId="4" borderId="20" xfId="0" applyFont="1" applyFill="1" applyBorder="1"/>
    <xf numFmtId="0" fontId="2" fillId="0" borderId="38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4" fontId="7" fillId="3" borderId="39" xfId="0" applyNumberFormat="1" applyFont="1" applyFill="1" applyBorder="1"/>
    <xf numFmtId="0" fontId="2" fillId="4" borderId="5" xfId="0" applyFont="1" applyFill="1" applyBorder="1"/>
    <xf numFmtId="0" fontId="7" fillId="3" borderId="71" xfId="0" applyFont="1" applyFill="1" applyBorder="1"/>
    <xf numFmtId="0" fontId="3" fillId="0" borderId="23" xfId="0" applyFont="1" applyBorder="1" applyAlignment="1">
      <alignment horizontal="center" vertical="center" wrapText="1"/>
    </xf>
    <xf numFmtId="0" fontId="2" fillId="4" borderId="15" xfId="0" applyFont="1" applyFill="1" applyBorder="1"/>
    <xf numFmtId="0" fontId="2" fillId="4" borderId="7" xfId="0" applyFont="1" applyFill="1" applyBorder="1"/>
    <xf numFmtId="0" fontId="2" fillId="0" borderId="14" xfId="0" applyFont="1" applyBorder="1"/>
    <xf numFmtId="0" fontId="2" fillId="0" borderId="6" xfId="0" applyFont="1" applyBorder="1" applyAlignment="1">
      <alignment horizontal="center"/>
    </xf>
    <xf numFmtId="0" fontId="17" fillId="0" borderId="17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63" xfId="0" applyFont="1" applyBorder="1" applyAlignment="1" applyProtection="1">
      <alignment horizontal="center"/>
      <protection locked="0"/>
    </xf>
    <xf numFmtId="0" fontId="2" fillId="3" borderId="41" xfId="0" applyFont="1" applyFill="1" applyBorder="1" applyAlignment="1">
      <alignment horizont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60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2" fillId="3" borderId="22" xfId="0" applyFont="1" applyFill="1" applyBorder="1" applyAlignment="1">
      <alignment horizontal="center" vertical="center"/>
    </xf>
    <xf numFmtId="49" fontId="7" fillId="16" borderId="18" xfId="0" applyNumberFormat="1" applyFont="1" applyFill="1" applyBorder="1" applyAlignment="1">
      <alignment horizontal="center"/>
    </xf>
    <xf numFmtId="0" fontId="17" fillId="0" borderId="14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7" fillId="0" borderId="65" xfId="0" applyFont="1" applyBorder="1" applyAlignment="1" applyProtection="1">
      <alignment horizontal="center"/>
      <protection locked="0"/>
    </xf>
    <xf numFmtId="0" fontId="2" fillId="3" borderId="37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/>
    <xf numFmtId="0" fontId="3" fillId="0" borderId="71" xfId="0" applyFont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7" borderId="43" xfId="0" applyFont="1" applyFill="1" applyBorder="1"/>
    <xf numFmtId="0" fontId="7" fillId="0" borderId="18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0" fontId="6" fillId="0" borderId="15" xfId="1" applyFont="1" applyBorder="1"/>
    <xf numFmtId="0" fontId="6" fillId="0" borderId="7" xfId="1" applyFont="1" applyBorder="1" applyAlignment="1">
      <alignment horizontal="center"/>
    </xf>
    <xf numFmtId="0" fontId="6" fillId="0" borderId="14" xfId="1" applyFont="1" applyBorder="1"/>
    <xf numFmtId="0" fontId="23" fillId="0" borderId="6" xfId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/>
    </xf>
    <xf numFmtId="0" fontId="6" fillId="6" borderId="41" xfId="1" applyFont="1" applyFill="1" applyBorder="1" applyAlignment="1">
      <alignment horizontal="center"/>
    </xf>
    <xf numFmtId="0" fontId="6" fillId="0" borderId="18" xfId="1" applyFont="1" applyBorder="1"/>
    <xf numFmtId="0" fontId="6" fillId="0" borderId="7" xfId="1" applyFont="1" applyBorder="1"/>
    <xf numFmtId="0" fontId="6" fillId="0" borderId="33" xfId="1" applyFont="1" applyBorder="1"/>
    <xf numFmtId="0" fontId="7" fillId="3" borderId="23" xfId="1" applyFont="1" applyFill="1" applyBorder="1"/>
    <xf numFmtId="0" fontId="7" fillId="3" borderId="22" xfId="1" applyFont="1" applyFill="1" applyBorder="1"/>
    <xf numFmtId="0" fontId="6" fillId="0" borderId="17" xfId="1" applyFont="1" applyBorder="1"/>
    <xf numFmtId="0" fontId="6" fillId="0" borderId="63" xfId="1" applyFont="1" applyBorder="1"/>
    <xf numFmtId="0" fontId="7" fillId="0" borderId="51" xfId="0" applyFont="1" applyBorder="1"/>
    <xf numFmtId="0" fontId="7" fillId="0" borderId="19" xfId="0" applyFont="1" applyBorder="1"/>
    <xf numFmtId="0" fontId="7" fillId="0" borderId="52" xfId="0" applyFont="1" applyBorder="1"/>
    <xf numFmtId="1" fontId="3" fillId="0" borderId="53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7" fillId="0" borderId="0" xfId="0" applyNumberFormat="1" applyFont="1" applyAlignment="1">
      <alignment wrapText="1"/>
    </xf>
    <xf numFmtId="0" fontId="3" fillId="3" borderId="57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6" fillId="0" borderId="70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18" fillId="0" borderId="38" xfId="1" applyFont="1" applyBorder="1" applyAlignment="1">
      <alignment horizontal="center"/>
    </xf>
    <xf numFmtId="0" fontId="6" fillId="0" borderId="62" xfId="1" applyFont="1" applyBorder="1" applyAlignment="1">
      <alignment horizontal="center"/>
    </xf>
    <xf numFmtId="0" fontId="5" fillId="6" borderId="41" xfId="1" applyFont="1" applyFill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6" fillId="0" borderId="60" xfId="1" applyFont="1" applyBorder="1" applyAlignment="1">
      <alignment horizontal="center"/>
    </xf>
    <xf numFmtId="0" fontId="5" fillId="6" borderId="22" xfId="1" applyFont="1" applyFill="1" applyBorder="1" applyAlignment="1">
      <alignment horizontal="center"/>
    </xf>
    <xf numFmtId="0" fontId="7" fillId="3" borderId="27" xfId="0" applyFont="1" applyFill="1" applyBorder="1"/>
    <xf numFmtId="0" fontId="2" fillId="0" borderId="49" xfId="0" applyFont="1" applyBorder="1" applyAlignment="1">
      <alignment horizontal="center"/>
    </xf>
    <xf numFmtId="0" fontId="2" fillId="0" borderId="46" xfId="0" applyFont="1" applyBorder="1"/>
    <xf numFmtId="3" fontId="7" fillId="17" borderId="11" xfId="0" applyNumberFormat="1" applyFont="1" applyFill="1" applyBorder="1"/>
    <xf numFmtId="3" fontId="7" fillId="17" borderId="1" xfId="0" applyNumberFormat="1" applyFont="1" applyFill="1" applyBorder="1"/>
    <xf numFmtId="3" fontId="7" fillId="17" borderId="27" xfId="0" applyNumberFormat="1" applyFont="1" applyFill="1" applyBorder="1"/>
    <xf numFmtId="3" fontId="7" fillId="17" borderId="39" xfId="0" applyNumberFormat="1" applyFont="1" applyFill="1" applyBorder="1"/>
    <xf numFmtId="0" fontId="7" fillId="3" borderId="23" xfId="0" applyFont="1" applyFill="1" applyBorder="1" applyAlignment="1">
      <alignment horizontal="center"/>
    </xf>
    <xf numFmtId="4" fontId="7" fillId="3" borderId="27" xfId="0" applyNumberFormat="1" applyFont="1" applyFill="1" applyBorder="1" applyAlignment="1">
      <alignment horizontal="center"/>
    </xf>
    <xf numFmtId="4" fontId="7" fillId="3" borderId="1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2" fillId="0" borderId="64" xfId="0" applyFont="1" applyBorder="1"/>
    <xf numFmtId="0" fontId="2" fillId="0" borderId="25" xfId="0" applyFont="1" applyBorder="1" applyAlignment="1">
      <alignment horizontal="center"/>
    </xf>
    <xf numFmtId="0" fontId="3" fillId="4" borderId="48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3" fillId="0" borderId="5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15" borderId="21" xfId="0" applyFont="1" applyFill="1" applyBorder="1" applyAlignment="1">
      <alignment horizontal="left"/>
    </xf>
    <xf numFmtId="3" fontId="7" fillId="0" borderId="43" xfId="0" applyNumberFormat="1" applyFont="1" applyBorder="1" applyAlignment="1">
      <alignment horizontal="center"/>
    </xf>
    <xf numFmtId="0" fontId="2" fillId="3" borderId="42" xfId="0" applyFont="1" applyFill="1" applyBorder="1"/>
    <xf numFmtId="0" fontId="2" fillId="0" borderId="36" xfId="0" applyFont="1" applyBorder="1"/>
    <xf numFmtId="0" fontId="2" fillId="0" borderId="26" xfId="0" applyFont="1" applyBorder="1"/>
    <xf numFmtId="0" fontId="2" fillId="0" borderId="8" xfId="0" applyFont="1" applyBorder="1"/>
    <xf numFmtId="0" fontId="2" fillId="15" borderId="34" xfId="0" applyFont="1" applyFill="1" applyBorder="1"/>
    <xf numFmtId="0" fontId="2" fillId="3" borderId="31" xfId="0" applyFont="1" applyFill="1" applyBorder="1"/>
    <xf numFmtId="0" fontId="2" fillId="3" borderId="35" xfId="0" applyFont="1" applyFill="1" applyBorder="1" applyAlignment="1">
      <alignment horizontal="center"/>
    </xf>
    <xf numFmtId="0" fontId="7" fillId="3" borderId="54" xfId="0" applyFont="1" applyFill="1" applyBorder="1"/>
    <xf numFmtId="0" fontId="2" fillId="15" borderId="34" xfId="0" applyFont="1" applyFill="1" applyBorder="1" applyAlignment="1">
      <alignment horizontal="left"/>
    </xf>
    <xf numFmtId="0" fontId="17" fillId="0" borderId="57" xfId="0" applyFont="1" applyBorder="1" applyAlignment="1">
      <alignment horizontal="center"/>
    </xf>
    <xf numFmtId="0" fontId="17" fillId="0" borderId="57" xfId="0" applyFont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2" fillId="3" borderId="30" xfId="0" applyFont="1" applyFill="1" applyBorder="1"/>
    <xf numFmtId="0" fontId="33" fillId="16" borderId="44" xfId="0" applyFont="1" applyFill="1" applyBorder="1" applyAlignment="1">
      <alignment horizontal="center"/>
    </xf>
    <xf numFmtId="3" fontId="7" fillId="2" borderId="60" xfId="0" applyNumberFormat="1" applyFont="1" applyFill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0" fontId="2" fillId="12" borderId="3" xfId="0" applyFont="1" applyFill="1" applyBorder="1"/>
    <xf numFmtId="3" fontId="7" fillId="17" borderId="23" xfId="0" applyNumberFormat="1" applyFont="1" applyFill="1" applyBorder="1"/>
    <xf numFmtId="0" fontId="17" fillId="0" borderId="3" xfId="0" applyFont="1" applyBorder="1" applyProtection="1">
      <protection locked="0"/>
    </xf>
    <xf numFmtId="0" fontId="7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4" fontId="7" fillId="3" borderId="32" xfId="0" applyNumberFormat="1" applyFont="1" applyFill="1" applyBorder="1"/>
    <xf numFmtId="0" fontId="6" fillId="0" borderId="20" xfId="1" applyFont="1" applyBorder="1" applyAlignment="1">
      <alignment horizontal="center"/>
    </xf>
    <xf numFmtId="0" fontId="11" fillId="12" borderId="0" xfId="0" applyFont="1" applyFill="1" applyAlignment="1">
      <alignment horizontal="left"/>
    </xf>
    <xf numFmtId="3" fontId="7" fillId="14" borderId="37" xfId="0" applyNumberFormat="1" applyFont="1" applyFill="1" applyBorder="1" applyAlignment="1">
      <alignment horizontal="center"/>
    </xf>
    <xf numFmtId="0" fontId="11" fillId="0" borderId="2" xfId="1" applyFont="1" applyBorder="1"/>
    <xf numFmtId="166" fontId="0" fillId="0" borderId="0" xfId="0" applyNumberFormat="1" applyAlignment="1">
      <alignment horizontal="right"/>
    </xf>
    <xf numFmtId="166" fontId="13" fillId="13" borderId="3" xfId="0" applyNumberFormat="1" applyFont="1" applyFill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18" borderId="10" xfId="0" applyFont="1" applyFill="1" applyBorder="1"/>
    <xf numFmtId="0" fontId="10" fillId="18" borderId="0" xfId="0" applyFont="1" applyFill="1"/>
    <xf numFmtId="0" fontId="11" fillId="0" borderId="0" xfId="0" applyFont="1" applyAlignment="1">
      <alignment horizontal="left"/>
    </xf>
    <xf numFmtId="0" fontId="11" fillId="0" borderId="4" xfId="0" applyFont="1" applyBorder="1"/>
    <xf numFmtId="0" fontId="7" fillId="3" borderId="49" xfId="0" applyFont="1" applyFill="1" applyBorder="1" applyAlignment="1">
      <alignment horizontal="left"/>
    </xf>
    <xf numFmtId="0" fontId="2" fillId="3" borderId="54" xfId="0" applyFont="1" applyFill="1" applyBorder="1" applyAlignment="1">
      <alignment horizontal="center"/>
    </xf>
    <xf numFmtId="3" fontId="7" fillId="0" borderId="41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/>
    </xf>
    <xf numFmtId="0" fontId="3" fillId="4" borderId="22" xfId="0" applyFont="1" applyFill="1" applyBorder="1" applyAlignment="1">
      <alignment horizontal="center" vertical="center"/>
    </xf>
    <xf numFmtId="0" fontId="2" fillId="0" borderId="65" xfId="0" applyFont="1" applyBorder="1"/>
    <xf numFmtId="0" fontId="7" fillId="14" borderId="71" xfId="0" applyFont="1" applyFill="1" applyBorder="1" applyAlignment="1">
      <alignment horizontal="center"/>
    </xf>
    <xf numFmtId="0" fontId="7" fillId="14" borderId="11" xfId="0" applyFont="1" applyFill="1" applyBorder="1"/>
    <xf numFmtId="3" fontId="28" fillId="20" borderId="11" xfId="1" applyNumberFormat="1" applyFont="1" applyFill="1" applyBorder="1"/>
    <xf numFmtId="3" fontId="3" fillId="17" borderId="46" xfId="0" applyNumberFormat="1" applyFont="1" applyFill="1" applyBorder="1"/>
    <xf numFmtId="3" fontId="3" fillId="17" borderId="31" xfId="0" applyNumberFormat="1" applyFont="1" applyFill="1" applyBorder="1"/>
    <xf numFmtId="3" fontId="3" fillId="17" borderId="53" xfId="0" applyNumberFormat="1" applyFont="1" applyFill="1" applyBorder="1"/>
    <xf numFmtId="3" fontId="3" fillId="17" borderId="30" xfId="0" applyNumberFormat="1" applyFont="1" applyFill="1" applyBorder="1"/>
    <xf numFmtId="3" fontId="3" fillId="17" borderId="32" xfId="0" applyNumberFormat="1" applyFont="1" applyFill="1" applyBorder="1"/>
    <xf numFmtId="0" fontId="2" fillId="18" borderId="4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2" fillId="18" borderId="7" xfId="0" applyFont="1" applyFill="1" applyBorder="1" applyAlignment="1">
      <alignment horizontal="center"/>
    </xf>
    <xf numFmtId="0" fontId="2" fillId="18" borderId="60" xfId="0" applyFont="1" applyFill="1" applyBorder="1" applyAlignment="1">
      <alignment horizontal="center"/>
    </xf>
    <xf numFmtId="0" fontId="2" fillId="18" borderId="24" xfId="0" applyFont="1" applyFill="1" applyBorder="1"/>
    <xf numFmtId="0" fontId="2" fillId="18" borderId="20" xfId="0" applyFont="1" applyFill="1" applyBorder="1" applyAlignment="1">
      <alignment horizontal="center"/>
    </xf>
    <xf numFmtId="0" fontId="6" fillId="18" borderId="15" xfId="1" applyFont="1" applyFill="1" applyBorder="1"/>
    <xf numFmtId="0" fontId="6" fillId="18" borderId="10" xfId="1" applyFont="1" applyFill="1" applyBorder="1"/>
    <xf numFmtId="0" fontId="11" fillId="21" borderId="10" xfId="1" applyFont="1" applyFill="1" applyBorder="1"/>
    <xf numFmtId="0" fontId="11" fillId="18" borderId="19" xfId="1" applyFont="1" applyFill="1" applyBorder="1"/>
    <xf numFmtId="0" fontId="6" fillId="18" borderId="2" xfId="1" applyFont="1" applyFill="1" applyBorder="1"/>
    <xf numFmtId="0" fontId="18" fillId="18" borderId="10" xfId="1" applyFont="1" applyFill="1" applyBorder="1"/>
    <xf numFmtId="3" fontId="28" fillId="20" borderId="1" xfId="1" applyNumberFormat="1" applyFont="1" applyFill="1" applyBorder="1"/>
    <xf numFmtId="3" fontId="28" fillId="20" borderId="39" xfId="1" applyNumberFormat="1" applyFont="1" applyFill="1" applyBorder="1"/>
    <xf numFmtId="0" fontId="2" fillId="19" borderId="0" xfId="0" applyFont="1" applyFill="1"/>
    <xf numFmtId="166" fontId="0" fillId="0" borderId="3" xfId="0" applyNumberFormat="1" applyBorder="1" applyAlignment="1">
      <alignment horizontal="right"/>
    </xf>
    <xf numFmtId="0" fontId="0" fillId="0" borderId="3" xfId="0" applyBorder="1"/>
    <xf numFmtId="0" fontId="2" fillId="0" borderId="61" xfId="0" applyFont="1" applyBorder="1" applyAlignment="1">
      <alignment horizontal="center"/>
    </xf>
    <xf numFmtId="0" fontId="7" fillId="13" borderId="43" xfId="0" applyFont="1" applyFill="1" applyBorder="1" applyAlignment="1">
      <alignment horizontal="center"/>
    </xf>
    <xf numFmtId="0" fontId="7" fillId="13" borderId="44" xfId="0" applyFont="1" applyFill="1" applyBorder="1" applyAlignment="1">
      <alignment horizontal="center"/>
    </xf>
    <xf numFmtId="3" fontId="7" fillId="16" borderId="44" xfId="0" applyNumberFormat="1" applyFont="1" applyFill="1" applyBorder="1" applyAlignment="1">
      <alignment horizontal="center"/>
    </xf>
    <xf numFmtId="3" fontId="7" fillId="12" borderId="19" xfId="0" applyNumberFormat="1" applyFont="1" applyFill="1" applyBorder="1" applyAlignment="1">
      <alignment horizontal="center"/>
    </xf>
    <xf numFmtId="0" fontId="17" fillId="7" borderId="21" xfId="0" applyFont="1" applyFill="1" applyBorder="1" applyAlignment="1">
      <alignment wrapText="1"/>
    </xf>
    <xf numFmtId="0" fontId="2" fillId="12" borderId="10" xfId="0" applyFont="1" applyFill="1" applyBorder="1"/>
    <xf numFmtId="0" fontId="11" fillId="0" borderId="34" xfId="0" applyFont="1" applyBorder="1"/>
    <xf numFmtId="0" fontId="2" fillId="0" borderId="5" xfId="0" applyFont="1" applyBorder="1" applyAlignment="1">
      <alignment horizontal="left"/>
    </xf>
    <xf numFmtId="0" fontId="2" fillId="0" borderId="74" xfId="0" applyFont="1" applyBorder="1"/>
    <xf numFmtId="0" fontId="2" fillId="0" borderId="45" xfId="0" applyFont="1" applyBorder="1"/>
    <xf numFmtId="0" fontId="7" fillId="0" borderId="1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4" fontId="2" fillId="0" borderId="21" xfId="0" applyNumberFormat="1" applyFont="1" applyBorder="1"/>
    <xf numFmtId="3" fontId="17" fillId="0" borderId="10" xfId="0" applyNumberFormat="1" applyFont="1" applyBorder="1"/>
    <xf numFmtId="3" fontId="17" fillId="0" borderId="3" xfId="0" applyNumberFormat="1" applyFont="1" applyBorder="1"/>
    <xf numFmtId="4" fontId="2" fillId="0" borderId="3" xfId="0" applyNumberFormat="1" applyFont="1" applyBorder="1"/>
    <xf numFmtId="3" fontId="2" fillId="0" borderId="25" xfId="0" applyNumberFormat="1" applyFont="1" applyBorder="1"/>
    <xf numFmtId="4" fontId="2" fillId="0" borderId="26" xfId="0" applyNumberFormat="1" applyFont="1" applyBorder="1"/>
    <xf numFmtId="3" fontId="2" fillId="0" borderId="12" xfId="0" applyNumberFormat="1" applyFont="1" applyBorder="1"/>
    <xf numFmtId="4" fontId="2" fillId="0" borderId="34" xfId="0" applyNumberFormat="1" applyFont="1" applyBorder="1"/>
    <xf numFmtId="0" fontId="6" fillId="0" borderId="38" xfId="1" applyFont="1" applyBorder="1"/>
    <xf numFmtId="0" fontId="6" fillId="0" borderId="4" xfId="1" applyFont="1" applyBorder="1" applyAlignment="1">
      <alignment horizontal="right"/>
    </xf>
    <xf numFmtId="0" fontId="7" fillId="0" borderId="37" xfId="0" applyFont="1" applyBorder="1" applyAlignment="1">
      <alignment horizontal="center" wrapText="1"/>
    </xf>
    <xf numFmtId="0" fontId="7" fillId="0" borderId="71" xfId="0" applyFont="1" applyBorder="1" applyAlignment="1">
      <alignment horizontal="center" wrapText="1"/>
    </xf>
    <xf numFmtId="0" fontId="7" fillId="0" borderId="41" xfId="0" applyFont="1" applyBorder="1" applyAlignment="1">
      <alignment horizontal="center" wrapText="1"/>
    </xf>
    <xf numFmtId="3" fontId="7" fillId="0" borderId="71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58" xfId="0" applyFont="1" applyBorder="1" applyAlignment="1">
      <alignment horizontal="center" wrapText="1"/>
    </xf>
    <xf numFmtId="0" fontId="7" fillId="0" borderId="75" xfId="0" applyFont="1" applyBorder="1" applyAlignment="1">
      <alignment horizontal="center" wrapText="1"/>
    </xf>
    <xf numFmtId="0" fontId="7" fillId="0" borderId="69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11" fillId="0" borderId="71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51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3" fontId="7" fillId="0" borderId="37" xfId="0" applyNumberFormat="1" applyFont="1" applyBorder="1" applyAlignment="1">
      <alignment horizontal="center" wrapText="1"/>
    </xf>
    <xf numFmtId="3" fontId="17" fillId="0" borderId="2" xfId="0" applyNumberFormat="1" applyFont="1" applyBorder="1"/>
    <xf numFmtId="3" fontId="3" fillId="5" borderId="28" xfId="0" applyNumberFormat="1" applyFont="1" applyFill="1" applyBorder="1" applyAlignment="1">
      <alignment horizontal="center" vertical="center" wrapText="1"/>
    </xf>
    <xf numFmtId="3" fontId="3" fillId="5" borderId="16" xfId="0" applyNumberFormat="1" applyFont="1" applyFill="1" applyBorder="1" applyAlignment="1">
      <alignment horizontal="center" vertical="center" wrapText="1"/>
    </xf>
    <xf numFmtId="3" fontId="7" fillId="5" borderId="16" xfId="0" applyNumberFormat="1" applyFont="1" applyFill="1" applyBorder="1" applyAlignment="1">
      <alignment horizontal="center" vertical="center" wrapText="1"/>
    </xf>
    <xf numFmtId="4" fontId="3" fillId="5" borderId="29" xfId="0" applyNumberFormat="1" applyFont="1" applyFill="1" applyBorder="1" applyAlignment="1">
      <alignment horizontal="center" vertical="center" wrapText="1"/>
    </xf>
    <xf numFmtId="3" fontId="7" fillId="3" borderId="30" xfId="1" applyNumberFormat="1" applyFont="1" applyFill="1" applyBorder="1"/>
    <xf numFmtId="3" fontId="7" fillId="3" borderId="31" xfId="1" applyNumberFormat="1" applyFont="1" applyFill="1" applyBorder="1"/>
    <xf numFmtId="4" fontId="7" fillId="3" borderId="32" xfId="1" applyNumberFormat="1" applyFont="1" applyFill="1" applyBorder="1"/>
  </cellXfs>
  <cellStyles count="3">
    <cellStyle name="Normální" xfId="0" builtinId="0"/>
    <cellStyle name="Normální 2" xfId="2" xr:uid="{00000000-0005-0000-0000-000001000000}"/>
    <cellStyle name="normální_OIII.TURN.e" xfId="1" xr:uid="{00000000-0005-0000-0000-000002000000}"/>
  </cellStyles>
  <dxfs count="0"/>
  <tableStyles count="0" defaultTableStyle="TableStyleMedium2" defaultPivotStyle="PivotStyleLight16"/>
  <colors>
    <mruColors>
      <color rgb="FFCC99FF"/>
      <color rgb="FFFF66CC"/>
      <color rgb="FFFFFF99"/>
      <color rgb="FFCCFFCC"/>
      <color rgb="FFFF6699"/>
      <color rgb="FFC0C0C0"/>
      <color rgb="FFFF9900"/>
      <color rgb="FF000000"/>
      <color rgb="FF99FF66"/>
      <color rgb="FFC4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113"/>
  <sheetViews>
    <sheetView zoomScaleNormal="100" workbookViewId="0">
      <pane xSplit="7" ySplit="5" topLeftCell="H6" activePane="bottomRight" state="frozen"/>
      <selection activeCell="D108" sqref="D108"/>
      <selection pane="topRight" activeCell="D108" sqref="D108"/>
      <selection pane="bottomLeft" activeCell="D108" sqref="D108"/>
      <selection pane="bottomRight" activeCell="AN6" sqref="AN6"/>
    </sheetView>
  </sheetViews>
  <sheetFormatPr defaultColWidth="11.28515625" defaultRowHeight="24.75" customHeight="1" x14ac:dyDescent="0.2"/>
  <cols>
    <col min="1" max="1" width="7.140625" style="7" customWidth="1"/>
    <col min="2" max="2" width="8.7109375" style="1" bestFit="1" customWidth="1"/>
    <col min="3" max="3" width="7.140625" style="7" customWidth="1"/>
    <col min="4" max="4" width="26.85546875" style="1" customWidth="1"/>
    <col min="5" max="5" width="5.140625" style="1" customWidth="1"/>
    <col min="6" max="6" width="39.42578125" style="1" bestFit="1" customWidth="1"/>
    <col min="7" max="7" width="7.42578125" style="64" customWidth="1"/>
    <col min="8" max="37" width="6.5703125" style="1" customWidth="1"/>
    <col min="38" max="58" width="8" style="1" customWidth="1"/>
    <col min="59" max="16384" width="11.28515625" style="1"/>
  </cols>
  <sheetData>
    <row r="1" spans="1:39" ht="24.75" customHeight="1" x14ac:dyDescent="0.3">
      <c r="A1" s="22" t="s">
        <v>609</v>
      </c>
      <c r="C1" s="1"/>
      <c r="E1" s="22"/>
      <c r="H1" s="64"/>
      <c r="I1" s="64"/>
      <c r="AD1" s="27"/>
      <c r="AG1" s="27"/>
      <c r="AH1" s="27"/>
      <c r="AI1" s="27"/>
      <c r="AJ1" s="27"/>
    </row>
    <row r="2" spans="1:39" ht="21" thickBot="1" x14ac:dyDescent="0.35">
      <c r="A2" s="69" t="s">
        <v>282</v>
      </c>
      <c r="C2" s="1"/>
      <c r="E2" s="24"/>
      <c r="F2" s="24"/>
      <c r="H2" s="300" t="s">
        <v>607</v>
      </c>
      <c r="AD2" s="27"/>
      <c r="AG2" s="27"/>
      <c r="AH2" s="27"/>
      <c r="AI2" s="27"/>
      <c r="AJ2" s="27"/>
    </row>
    <row r="3" spans="1:39" ht="16.5" thickBot="1" x14ac:dyDescent="0.3">
      <c r="A3" s="42"/>
      <c r="C3" s="1"/>
      <c r="E3" s="12"/>
      <c r="F3" s="3" t="s">
        <v>358</v>
      </c>
      <c r="H3" s="654" t="s">
        <v>631</v>
      </c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6"/>
      <c r="AD3" s="27"/>
      <c r="AG3" s="27"/>
      <c r="AH3" s="27"/>
      <c r="AI3" s="27"/>
      <c r="AJ3" s="27"/>
    </row>
    <row r="4" spans="1:39" ht="24" thickBot="1" x14ac:dyDescent="0.3">
      <c r="A4" s="23" t="s">
        <v>237</v>
      </c>
      <c r="C4" s="1"/>
      <c r="E4" s="2"/>
      <c r="F4" s="194" t="s">
        <v>372</v>
      </c>
      <c r="H4" s="654" t="s">
        <v>291</v>
      </c>
      <c r="I4" s="655"/>
      <c r="J4" s="656"/>
      <c r="K4" s="654" t="s">
        <v>435</v>
      </c>
      <c r="L4" s="655"/>
      <c r="M4" s="656"/>
      <c r="N4" s="654" t="s">
        <v>293</v>
      </c>
      <c r="O4" s="655"/>
      <c r="P4" s="656"/>
      <c r="Q4" s="654" t="s">
        <v>442</v>
      </c>
      <c r="R4" s="655"/>
      <c r="S4" s="656"/>
      <c r="T4" s="654" t="s">
        <v>285</v>
      </c>
      <c r="U4" s="655"/>
      <c r="V4" s="656"/>
      <c r="W4" s="654" t="s">
        <v>286</v>
      </c>
      <c r="X4" s="655"/>
      <c r="Y4" s="656"/>
      <c r="Z4" s="654" t="s">
        <v>287</v>
      </c>
      <c r="AA4" s="655"/>
      <c r="AB4" s="656"/>
      <c r="AC4" s="654" t="s">
        <v>288</v>
      </c>
      <c r="AD4" s="655"/>
      <c r="AE4" s="656"/>
      <c r="AF4" s="654" t="s">
        <v>289</v>
      </c>
      <c r="AG4" s="655"/>
      <c r="AH4" s="656"/>
      <c r="AI4" s="654" t="s">
        <v>290</v>
      </c>
      <c r="AJ4" s="655"/>
      <c r="AK4" s="656"/>
    </row>
    <row r="5" spans="1:39" ht="23.25" thickBot="1" x14ac:dyDescent="0.25">
      <c r="A5" s="98" t="s">
        <v>571</v>
      </c>
      <c r="B5" s="98" t="s">
        <v>572</v>
      </c>
      <c r="C5" s="98" t="s">
        <v>309</v>
      </c>
      <c r="D5" s="428" t="s">
        <v>587</v>
      </c>
      <c r="E5" s="4" t="s">
        <v>0</v>
      </c>
      <c r="F5" s="72" t="s">
        <v>1</v>
      </c>
      <c r="G5" s="220" t="s">
        <v>2</v>
      </c>
      <c r="H5" s="82" t="s">
        <v>226</v>
      </c>
      <c r="I5" s="83" t="s">
        <v>227</v>
      </c>
      <c r="J5" s="84" t="s">
        <v>228</v>
      </c>
      <c r="K5" s="82" t="s">
        <v>226</v>
      </c>
      <c r="L5" s="83" t="s">
        <v>227</v>
      </c>
      <c r="M5" s="84" t="s">
        <v>228</v>
      </c>
      <c r="N5" s="82" t="s">
        <v>226</v>
      </c>
      <c r="O5" s="83" t="s">
        <v>227</v>
      </c>
      <c r="P5" s="84" t="s">
        <v>228</v>
      </c>
      <c r="Q5" s="82" t="s">
        <v>226</v>
      </c>
      <c r="R5" s="83" t="s">
        <v>227</v>
      </c>
      <c r="S5" s="84" t="s">
        <v>228</v>
      </c>
      <c r="T5" s="82" t="s">
        <v>263</v>
      </c>
      <c r="U5" s="83" t="s">
        <v>266</v>
      </c>
      <c r="V5" s="84" t="s">
        <v>264</v>
      </c>
      <c r="W5" s="82" t="s">
        <v>263</v>
      </c>
      <c r="X5" s="83" t="s">
        <v>266</v>
      </c>
      <c r="Y5" s="84" t="s">
        <v>264</v>
      </c>
      <c r="Z5" s="82" t="s">
        <v>263</v>
      </c>
      <c r="AA5" s="83" t="s">
        <v>266</v>
      </c>
      <c r="AB5" s="84" t="s">
        <v>264</v>
      </c>
      <c r="AC5" s="82" t="s">
        <v>258</v>
      </c>
      <c r="AD5" s="83" t="s">
        <v>259</v>
      </c>
      <c r="AE5" s="84" t="s">
        <v>265</v>
      </c>
      <c r="AF5" s="92" t="s">
        <v>258</v>
      </c>
      <c r="AG5" s="93" t="s">
        <v>259</v>
      </c>
      <c r="AH5" s="94" t="s">
        <v>265</v>
      </c>
      <c r="AI5" s="92" t="s">
        <v>258</v>
      </c>
      <c r="AJ5" s="93" t="s">
        <v>259</v>
      </c>
      <c r="AK5" s="94" t="s">
        <v>265</v>
      </c>
      <c r="AL5" s="32"/>
      <c r="AM5" s="32"/>
    </row>
    <row r="6" spans="1:39" ht="20.100000000000001" customHeight="1" x14ac:dyDescent="0.2">
      <c r="A6" s="81">
        <v>2</v>
      </c>
      <c r="B6" s="10">
        <v>600079465</v>
      </c>
      <c r="C6" s="81">
        <v>2415</v>
      </c>
      <c r="D6" s="290" t="s">
        <v>231</v>
      </c>
      <c r="E6" s="239">
        <v>3141</v>
      </c>
      <c r="F6" s="139" t="s">
        <v>231</v>
      </c>
      <c r="G6" s="387">
        <v>90</v>
      </c>
      <c r="H6" s="13">
        <v>79</v>
      </c>
      <c r="I6" s="11"/>
      <c r="J6" s="59"/>
      <c r="K6" s="13"/>
      <c r="L6" s="11"/>
      <c r="M6" s="59"/>
      <c r="N6" s="13"/>
      <c r="O6" s="11"/>
      <c r="P6" s="59"/>
      <c r="Q6" s="13">
        <f t="shared" ref="Q6:Q37" si="0">H6+K6+N6</f>
        <v>79</v>
      </c>
      <c r="R6" s="11">
        <f t="shared" ref="R6:R37" si="1">I6+L6+O6</f>
        <v>0</v>
      </c>
      <c r="S6" s="59">
        <f t="shared" ref="S6:S37" si="2">J6+M6+P6</f>
        <v>0</v>
      </c>
      <c r="T6" s="86">
        <f>VLOOKUP(H6,SJMS_normativy!$A$3:$B$334,2,0)</f>
        <v>37.612320480000001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  <c r="AL6" s="31"/>
      <c r="AM6" s="31"/>
    </row>
    <row r="7" spans="1:39" ht="20.100000000000001" customHeight="1" x14ac:dyDescent="0.2">
      <c r="A7" s="81">
        <v>3</v>
      </c>
      <c r="B7" s="10">
        <v>600079066</v>
      </c>
      <c r="C7" s="81">
        <v>2442</v>
      </c>
      <c r="D7" s="5" t="s">
        <v>3</v>
      </c>
      <c r="E7" s="71">
        <v>3141</v>
      </c>
      <c r="F7" s="59" t="s">
        <v>3</v>
      </c>
      <c r="G7" s="387">
        <v>125</v>
      </c>
      <c r="H7" s="13">
        <v>112</v>
      </c>
      <c r="I7" s="11"/>
      <c r="J7" s="59"/>
      <c r="K7" s="13"/>
      <c r="L7" s="11"/>
      <c r="M7" s="59"/>
      <c r="N7" s="13"/>
      <c r="O7" s="11"/>
      <c r="P7" s="59"/>
      <c r="Q7" s="13">
        <f t="shared" si="0"/>
        <v>112</v>
      </c>
      <c r="R7" s="11">
        <f t="shared" si="1"/>
        <v>0</v>
      </c>
      <c r="S7" s="59">
        <f t="shared" si="2"/>
        <v>0</v>
      </c>
      <c r="T7" s="86">
        <f>VLOOKUP(H7,SJMS_normativy!$A$3:$B$334,2,0)</f>
        <v>41.578545600000005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  <c r="AL7" s="31"/>
      <c r="AM7" s="31"/>
    </row>
    <row r="8" spans="1:39" ht="20.100000000000001" customHeight="1" x14ac:dyDescent="0.2">
      <c r="A8" s="81">
        <v>4</v>
      </c>
      <c r="B8" s="10">
        <v>600079074</v>
      </c>
      <c r="C8" s="81">
        <v>2437</v>
      </c>
      <c r="D8" s="5" t="s">
        <v>4</v>
      </c>
      <c r="E8" s="71">
        <v>3141</v>
      </c>
      <c r="F8" s="59" t="s">
        <v>4</v>
      </c>
      <c r="G8" s="387">
        <v>200</v>
      </c>
      <c r="H8" s="13">
        <v>157</v>
      </c>
      <c r="I8" s="11"/>
      <c r="J8" s="59"/>
      <c r="K8" s="13"/>
      <c r="L8" s="11"/>
      <c r="M8" s="59"/>
      <c r="N8" s="13"/>
      <c r="O8" s="11"/>
      <c r="P8" s="59"/>
      <c r="Q8" s="13">
        <f t="shared" si="0"/>
        <v>157</v>
      </c>
      <c r="R8" s="11">
        <f t="shared" si="1"/>
        <v>0</v>
      </c>
      <c r="S8" s="59">
        <f t="shared" si="2"/>
        <v>0</v>
      </c>
      <c r="T8" s="86">
        <f>VLOOKUP(H8,SJMS_normativy!$A$3:$B$334,2,0)</f>
        <v>43.668188999999998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  <c r="AL8" s="31"/>
      <c r="AM8" s="31"/>
    </row>
    <row r="9" spans="1:39" ht="20.100000000000001" customHeight="1" x14ac:dyDescent="0.2">
      <c r="A9" s="81">
        <v>5</v>
      </c>
      <c r="B9" s="10">
        <v>600079554</v>
      </c>
      <c r="C9" s="81">
        <v>2411</v>
      </c>
      <c r="D9" s="5" t="s">
        <v>5</v>
      </c>
      <c r="E9" s="71">
        <v>3141</v>
      </c>
      <c r="F9" s="59" t="s">
        <v>5</v>
      </c>
      <c r="G9" s="387">
        <v>100</v>
      </c>
      <c r="H9" s="13">
        <v>90</v>
      </c>
      <c r="I9" s="11"/>
      <c r="J9" s="59"/>
      <c r="K9" s="13"/>
      <c r="L9" s="11"/>
      <c r="M9" s="59"/>
      <c r="N9" s="13"/>
      <c r="O9" s="11"/>
      <c r="P9" s="59"/>
      <c r="Q9" s="13">
        <f t="shared" si="0"/>
        <v>90</v>
      </c>
      <c r="R9" s="11">
        <f t="shared" si="1"/>
        <v>0</v>
      </c>
      <c r="S9" s="59">
        <f t="shared" si="2"/>
        <v>0</v>
      </c>
      <c r="T9" s="86">
        <f>VLOOKUP(H9,SJMS_normativy!$A$3:$B$334,2,0)</f>
        <v>39.163216199999994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  <c r="AL9" s="31"/>
      <c r="AM9" s="31"/>
    </row>
    <row r="10" spans="1:39" ht="20.100000000000001" customHeight="1" x14ac:dyDescent="0.2">
      <c r="A10" s="81">
        <v>6</v>
      </c>
      <c r="B10" s="10">
        <v>600079520</v>
      </c>
      <c r="C10" s="81">
        <v>2407</v>
      </c>
      <c r="D10" s="5" t="s">
        <v>6</v>
      </c>
      <c r="E10" s="71">
        <v>3141</v>
      </c>
      <c r="F10" s="59" t="s">
        <v>6</v>
      </c>
      <c r="G10" s="387">
        <v>220</v>
      </c>
      <c r="H10" s="13">
        <v>191</v>
      </c>
      <c r="I10" s="11"/>
      <c r="J10" s="59"/>
      <c r="K10" s="13"/>
      <c r="L10" s="11"/>
      <c r="M10" s="59"/>
      <c r="N10" s="13"/>
      <c r="O10" s="11"/>
      <c r="P10" s="59"/>
      <c r="Q10" s="13">
        <f t="shared" si="0"/>
        <v>191</v>
      </c>
      <c r="R10" s="11">
        <f t="shared" si="1"/>
        <v>0</v>
      </c>
      <c r="S10" s="59">
        <f t="shared" si="2"/>
        <v>0</v>
      </c>
      <c r="T10" s="86">
        <f>VLOOKUP(H10,SJMS_normativy!$A$3:$B$334,2,0)</f>
        <v>43.911880203045683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  <c r="AL10" s="31"/>
      <c r="AM10" s="31"/>
    </row>
    <row r="11" spans="1:39" ht="20.100000000000001" customHeight="1" x14ac:dyDescent="0.2">
      <c r="A11" s="81">
        <v>7</v>
      </c>
      <c r="B11" s="10">
        <v>600079082</v>
      </c>
      <c r="C11" s="81">
        <v>2422</v>
      </c>
      <c r="D11" s="5" t="s">
        <v>7</v>
      </c>
      <c r="E11" s="71">
        <v>3141</v>
      </c>
      <c r="F11" s="59" t="s">
        <v>7</v>
      </c>
      <c r="G11" s="387">
        <v>130</v>
      </c>
      <c r="H11" s="13">
        <v>111</v>
      </c>
      <c r="I11" s="11"/>
      <c r="J11" s="59"/>
      <c r="K11" s="13"/>
      <c r="L11" s="11"/>
      <c r="M11" s="59"/>
      <c r="N11" s="13"/>
      <c r="O11" s="11"/>
      <c r="P11" s="59"/>
      <c r="Q11" s="13">
        <f t="shared" si="0"/>
        <v>111</v>
      </c>
      <c r="R11" s="11">
        <f t="shared" si="1"/>
        <v>0</v>
      </c>
      <c r="S11" s="59">
        <f t="shared" si="2"/>
        <v>0</v>
      </c>
      <c r="T11" s="86">
        <f>VLOOKUP(H11,SJMS_normativy!$A$3:$B$334,2,0)</f>
        <v>41.488614240000004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  <c r="AL11" s="31"/>
      <c r="AM11" s="31"/>
    </row>
    <row r="12" spans="1:39" ht="20.100000000000001" customHeight="1" x14ac:dyDescent="0.2">
      <c r="A12" s="81">
        <v>8</v>
      </c>
      <c r="B12" s="10">
        <v>600079091</v>
      </c>
      <c r="C12" s="81">
        <v>2427</v>
      </c>
      <c r="D12" s="5" t="s">
        <v>8</v>
      </c>
      <c r="E12" s="71">
        <v>3141</v>
      </c>
      <c r="F12" s="59" t="s">
        <v>376</v>
      </c>
      <c r="G12" s="387">
        <v>100</v>
      </c>
      <c r="H12" s="275"/>
      <c r="I12" s="11"/>
      <c r="J12" s="59"/>
      <c r="K12" s="13"/>
      <c r="L12" s="11"/>
      <c r="M12" s="59"/>
      <c r="N12" s="13">
        <v>67</v>
      </c>
      <c r="O12" s="11"/>
      <c r="P12" s="59"/>
      <c r="Q12" s="13">
        <f t="shared" si="0"/>
        <v>67</v>
      </c>
      <c r="R12" s="11">
        <f t="shared" si="1"/>
        <v>0</v>
      </c>
      <c r="S12" s="59">
        <f t="shared" si="2"/>
        <v>0</v>
      </c>
      <c r="T12" s="86">
        <f>VLOOKUP(H12,SJMS_normativy!$A$3:$B$334,2,0)</f>
        <v>0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89.148662999999971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  <c r="AL12" s="31" t="s">
        <v>613</v>
      </c>
      <c r="AM12" s="31"/>
    </row>
    <row r="13" spans="1:39" ht="20.100000000000001" customHeight="1" x14ac:dyDescent="0.2">
      <c r="A13" s="81">
        <v>9</v>
      </c>
      <c r="B13" s="10">
        <v>691002606</v>
      </c>
      <c r="C13" s="81">
        <v>2327</v>
      </c>
      <c r="D13" s="5" t="s">
        <v>451</v>
      </c>
      <c r="E13" s="71">
        <v>3141</v>
      </c>
      <c r="F13" s="59" t="s">
        <v>451</v>
      </c>
      <c r="G13" s="387">
        <v>140</v>
      </c>
      <c r="H13" s="275">
        <v>114</v>
      </c>
      <c r="I13" s="11"/>
      <c r="J13" s="59"/>
      <c r="K13" s="13"/>
      <c r="L13" s="11"/>
      <c r="M13" s="59"/>
      <c r="N13" s="13"/>
      <c r="O13" s="11"/>
      <c r="P13" s="59"/>
      <c r="Q13" s="13">
        <f t="shared" si="0"/>
        <v>114</v>
      </c>
      <c r="R13" s="11">
        <f t="shared" si="1"/>
        <v>0</v>
      </c>
      <c r="S13" s="59">
        <f t="shared" si="2"/>
        <v>0</v>
      </c>
      <c r="T13" s="86">
        <f>VLOOKUP(H13,SJMS_normativy!$A$3:$B$334,2,0)</f>
        <v>41.752735080000001</v>
      </c>
      <c r="U13" s="17">
        <f>IF(I13=0,0,VLOOKUP(SUM(I13+J13),SJZS_normativy!$A$4:$C$1075,2,0))</f>
        <v>0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  <c r="AL13" s="31"/>
      <c r="AM13" s="31"/>
    </row>
    <row r="14" spans="1:39" ht="20.100000000000001" customHeight="1" x14ac:dyDescent="0.2">
      <c r="A14" s="81">
        <v>10</v>
      </c>
      <c r="B14" s="10">
        <v>600079287</v>
      </c>
      <c r="C14" s="81">
        <v>2321</v>
      </c>
      <c r="D14" s="5" t="s">
        <v>488</v>
      </c>
      <c r="E14" s="71">
        <v>3141</v>
      </c>
      <c r="F14" s="59" t="s">
        <v>488</v>
      </c>
      <c r="G14" s="388">
        <v>134</v>
      </c>
      <c r="H14" s="13">
        <v>48</v>
      </c>
      <c r="I14" s="11"/>
      <c r="J14" s="59"/>
      <c r="K14" s="13"/>
      <c r="L14" s="11"/>
      <c r="M14" s="59"/>
      <c r="N14" s="13"/>
      <c r="O14" s="11"/>
      <c r="P14" s="59"/>
      <c r="Q14" s="13">
        <f t="shared" si="0"/>
        <v>48</v>
      </c>
      <c r="R14" s="11">
        <f t="shared" si="1"/>
        <v>0</v>
      </c>
      <c r="S14" s="59">
        <f t="shared" si="2"/>
        <v>0</v>
      </c>
      <c r="T14" s="86">
        <f>VLOOKUP(H14,SJMS_normativy!$A$3:$B$334,2,0)</f>
        <v>32.010521279999999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  <c r="AL14" s="31"/>
      <c r="AM14" s="31"/>
    </row>
    <row r="15" spans="1:39" ht="20.100000000000001" customHeight="1" x14ac:dyDescent="0.2">
      <c r="A15" s="81">
        <v>10</v>
      </c>
      <c r="B15" s="10">
        <v>600079287</v>
      </c>
      <c r="C15" s="81">
        <v>2321</v>
      </c>
      <c r="D15" s="5" t="s">
        <v>488</v>
      </c>
      <c r="E15" s="71">
        <v>3141</v>
      </c>
      <c r="F15" s="181" t="s">
        <v>468</v>
      </c>
      <c r="G15" s="388">
        <v>134</v>
      </c>
      <c r="H15" s="13">
        <v>74</v>
      </c>
      <c r="I15" s="11"/>
      <c r="J15" s="59"/>
      <c r="K15" s="13"/>
      <c r="L15" s="11"/>
      <c r="M15" s="59"/>
      <c r="N15" s="13"/>
      <c r="O15" s="11"/>
      <c r="P15" s="59"/>
      <c r="Q15" s="13">
        <f t="shared" si="0"/>
        <v>74</v>
      </c>
      <c r="R15" s="11">
        <f t="shared" si="1"/>
        <v>0</v>
      </c>
      <c r="S15" s="59">
        <f t="shared" si="2"/>
        <v>0</v>
      </c>
      <c r="T15" s="86">
        <f>VLOOKUP(H15,SJMS_normativy!$A$3:$B$334,2,0)</f>
        <v>36.831724680000001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  <c r="AL15" s="31"/>
      <c r="AM15" s="31"/>
    </row>
    <row r="16" spans="1:39" ht="20.100000000000001" customHeight="1" x14ac:dyDescent="0.2">
      <c r="A16" s="81">
        <v>11</v>
      </c>
      <c r="B16" s="10">
        <v>600079368</v>
      </c>
      <c r="C16" s="81">
        <v>2423</v>
      </c>
      <c r="D16" s="5" t="s">
        <v>230</v>
      </c>
      <c r="E16" s="71">
        <v>3141</v>
      </c>
      <c r="F16" s="59" t="s">
        <v>230</v>
      </c>
      <c r="G16" s="387">
        <v>50</v>
      </c>
      <c r="H16" s="13">
        <v>50</v>
      </c>
      <c r="I16" s="11"/>
      <c r="J16" s="59"/>
      <c r="K16" s="13"/>
      <c r="L16" s="11"/>
      <c r="M16" s="59"/>
      <c r="N16" s="13"/>
      <c r="O16" s="11"/>
      <c r="P16" s="59"/>
      <c r="Q16" s="13">
        <f t="shared" si="0"/>
        <v>50</v>
      </c>
      <c r="R16" s="11">
        <f t="shared" si="1"/>
        <v>0</v>
      </c>
      <c r="S16" s="59">
        <f t="shared" si="2"/>
        <v>0</v>
      </c>
      <c r="T16" s="86">
        <f>VLOOKUP(H16,SJMS_normativy!$A$3:$B$334,2,0)</f>
        <v>32.426768999999993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  <c r="AL16" s="31"/>
      <c r="AM16" s="31"/>
    </row>
    <row r="17" spans="1:39" ht="20.100000000000001" customHeight="1" x14ac:dyDescent="0.2">
      <c r="A17" s="81">
        <v>12</v>
      </c>
      <c r="B17" s="10">
        <v>600079112</v>
      </c>
      <c r="C17" s="81">
        <v>2428</v>
      </c>
      <c r="D17" s="5" t="s">
        <v>9</v>
      </c>
      <c r="E17" s="71">
        <v>3141</v>
      </c>
      <c r="F17" s="59" t="s">
        <v>9</v>
      </c>
      <c r="G17" s="387">
        <v>112</v>
      </c>
      <c r="H17" s="13">
        <v>96</v>
      </c>
      <c r="I17" s="11"/>
      <c r="J17" s="59"/>
      <c r="K17" s="13"/>
      <c r="L17" s="11"/>
      <c r="M17" s="59"/>
      <c r="N17" s="13"/>
      <c r="O17" s="11"/>
      <c r="P17" s="59"/>
      <c r="Q17" s="13">
        <f t="shared" si="0"/>
        <v>96</v>
      </c>
      <c r="R17" s="11">
        <f t="shared" si="1"/>
        <v>0</v>
      </c>
      <c r="S17" s="59">
        <f t="shared" si="2"/>
        <v>0</v>
      </c>
      <c r="T17" s="86">
        <f>VLOOKUP(H17,SJMS_normativy!$A$3:$B$334,2,0)</f>
        <v>39.91271424</v>
      </c>
      <c r="U17" s="17">
        <f>IF(I17=0,0,VLOOKUP(SUM(I17+J17),SJZS_normativy!$A$4:$C$1075,2,0))</f>
        <v>0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  <c r="AL17" s="31"/>
      <c r="AM17" s="31"/>
    </row>
    <row r="18" spans="1:39" ht="20.100000000000001" customHeight="1" x14ac:dyDescent="0.2">
      <c r="A18" s="81">
        <v>13</v>
      </c>
      <c r="B18" s="10">
        <v>600079601</v>
      </c>
      <c r="C18" s="81">
        <v>2413</v>
      </c>
      <c r="D18" s="5" t="s">
        <v>10</v>
      </c>
      <c r="E18" s="71">
        <v>3141</v>
      </c>
      <c r="F18" s="59" t="s">
        <v>10</v>
      </c>
      <c r="G18" s="387">
        <v>75</v>
      </c>
      <c r="H18" s="13">
        <v>68</v>
      </c>
      <c r="I18" s="11"/>
      <c r="J18" s="59"/>
      <c r="K18" s="13"/>
      <c r="L18" s="11"/>
      <c r="M18" s="59"/>
      <c r="N18" s="13"/>
      <c r="O18" s="11"/>
      <c r="P18" s="59"/>
      <c r="Q18" s="13">
        <f t="shared" si="0"/>
        <v>68</v>
      </c>
      <c r="R18" s="11">
        <f t="shared" si="1"/>
        <v>0</v>
      </c>
      <c r="S18" s="59">
        <f t="shared" si="2"/>
        <v>0</v>
      </c>
      <c r="T18" s="86">
        <f>VLOOKUP(H18,SJMS_normativy!$A$3:$B$334,2,0)</f>
        <v>35.832604080000003</v>
      </c>
      <c r="U18" s="17">
        <f>IF(I18=0,0,VLOOKUP(SUM(I18+J18),SJZS_normativy!$A$4:$C$1075,2,0))</f>
        <v>0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  <c r="AL18" s="31"/>
      <c r="AM18" s="31"/>
    </row>
    <row r="19" spans="1:39" ht="20.100000000000001" customHeight="1" x14ac:dyDescent="0.2">
      <c r="A19" s="81">
        <v>14</v>
      </c>
      <c r="B19" s="10">
        <v>600079121</v>
      </c>
      <c r="C19" s="81">
        <v>2410</v>
      </c>
      <c r="D19" s="5" t="s">
        <v>11</v>
      </c>
      <c r="E19" s="71">
        <v>3141</v>
      </c>
      <c r="F19" s="59" t="s">
        <v>11</v>
      </c>
      <c r="G19" s="387">
        <v>90</v>
      </c>
      <c r="H19" s="13">
        <v>85</v>
      </c>
      <c r="I19" s="11"/>
      <c r="J19" s="59"/>
      <c r="K19" s="13"/>
      <c r="L19" s="11"/>
      <c r="M19" s="59"/>
      <c r="N19" s="13"/>
      <c r="O19" s="11"/>
      <c r="P19" s="59"/>
      <c r="Q19" s="13">
        <f t="shared" si="0"/>
        <v>85</v>
      </c>
      <c r="R19" s="11">
        <f t="shared" si="1"/>
        <v>0</v>
      </c>
      <c r="S19" s="59">
        <f t="shared" si="2"/>
        <v>0</v>
      </c>
      <c r="T19" s="86">
        <f>VLOOKUP(H19,SJMS_normativy!$A$3:$B$334,2,0)</f>
        <v>38.486629799999989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  <c r="AL19" s="31"/>
      <c r="AM19" s="31"/>
    </row>
    <row r="20" spans="1:39" ht="20.100000000000001" customHeight="1" x14ac:dyDescent="0.2">
      <c r="A20" s="81">
        <v>15</v>
      </c>
      <c r="B20" s="10">
        <v>600079538</v>
      </c>
      <c r="C20" s="81">
        <v>2436</v>
      </c>
      <c r="D20" s="5" t="s">
        <v>12</v>
      </c>
      <c r="E20" s="71">
        <v>3141</v>
      </c>
      <c r="F20" s="59" t="s">
        <v>12</v>
      </c>
      <c r="G20" s="387">
        <v>132</v>
      </c>
      <c r="H20" s="13">
        <v>105</v>
      </c>
      <c r="I20" s="11"/>
      <c r="J20" s="59"/>
      <c r="K20" s="13"/>
      <c r="L20" s="11"/>
      <c r="M20" s="59"/>
      <c r="N20" s="13"/>
      <c r="O20" s="11"/>
      <c r="P20" s="59"/>
      <c r="Q20" s="13">
        <f t="shared" si="0"/>
        <v>105</v>
      </c>
      <c r="R20" s="11">
        <f t="shared" si="1"/>
        <v>0</v>
      </c>
      <c r="S20" s="59">
        <f t="shared" si="2"/>
        <v>0</v>
      </c>
      <c r="T20" s="86">
        <f>VLOOKUP(H20,SJMS_normativy!$A$3:$B$334,2,0)</f>
        <v>40.909313400000002</v>
      </c>
      <c r="U20" s="17">
        <f>IF(I20=0,0,VLOOKUP(SUM(I20+J20),SJZS_normativy!$A$4:$C$1075,2,0))</f>
        <v>0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  <c r="AL20" s="31"/>
      <c r="AM20" s="31"/>
    </row>
    <row r="21" spans="1:39" ht="20.100000000000001" customHeight="1" x14ac:dyDescent="0.2">
      <c r="A21" s="81">
        <v>16</v>
      </c>
      <c r="B21" s="10">
        <v>600079147</v>
      </c>
      <c r="C21" s="81">
        <v>2424</v>
      </c>
      <c r="D21" s="5" t="s">
        <v>13</v>
      </c>
      <c r="E21" s="71">
        <v>3141</v>
      </c>
      <c r="F21" s="59" t="s">
        <v>13</v>
      </c>
      <c r="G21" s="387">
        <v>55</v>
      </c>
      <c r="H21" s="13">
        <v>48</v>
      </c>
      <c r="I21" s="11"/>
      <c r="J21" s="59"/>
      <c r="K21" s="13"/>
      <c r="L21" s="11"/>
      <c r="M21" s="59"/>
      <c r="N21" s="13"/>
      <c r="O21" s="11"/>
      <c r="P21" s="59"/>
      <c r="Q21" s="13">
        <f t="shared" si="0"/>
        <v>48</v>
      </c>
      <c r="R21" s="11">
        <f t="shared" si="1"/>
        <v>0</v>
      </c>
      <c r="S21" s="59">
        <f t="shared" si="2"/>
        <v>0</v>
      </c>
      <c r="T21" s="86">
        <f>VLOOKUP(H21,SJMS_normativy!$A$3:$B$334,2,0)</f>
        <v>32.010521279999999</v>
      </c>
      <c r="U21" s="17">
        <f>IF(I21=0,0,VLOOKUP(SUM(I21+J21),SJZS_normativy!$A$4:$C$1075,2,0))</f>
        <v>0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  <c r="AL21" s="31"/>
      <c r="AM21" s="31"/>
    </row>
    <row r="22" spans="1:39" ht="20.100000000000001" customHeight="1" x14ac:dyDescent="0.2">
      <c r="A22" s="504">
        <v>17</v>
      </c>
      <c r="B22" s="414">
        <v>600079562</v>
      </c>
      <c r="C22" s="81">
        <v>2417</v>
      </c>
      <c r="D22" s="5" t="s">
        <v>14</v>
      </c>
      <c r="E22" s="71">
        <v>3141</v>
      </c>
      <c r="F22" s="59" t="s">
        <v>14</v>
      </c>
      <c r="G22" s="388">
        <v>188</v>
      </c>
      <c r="H22" s="13">
        <v>138</v>
      </c>
      <c r="I22" s="11"/>
      <c r="J22" s="59"/>
      <c r="K22" s="13"/>
      <c r="L22" s="11"/>
      <c r="M22" s="59"/>
      <c r="N22" s="13"/>
      <c r="O22" s="11"/>
      <c r="P22" s="59"/>
      <c r="Q22" s="13">
        <f t="shared" si="0"/>
        <v>138</v>
      </c>
      <c r="R22" s="11">
        <f t="shared" si="1"/>
        <v>0</v>
      </c>
      <c r="S22" s="59">
        <f t="shared" si="2"/>
        <v>0</v>
      </c>
      <c r="T22" s="86">
        <f>VLOOKUP(H22,SJMS_normativy!$A$3:$B$334,2,0)</f>
        <v>43.252991880000003</v>
      </c>
      <c r="U22" s="17">
        <f>IF(I22=0,0,VLOOKUP(SUM(I22+J22),SJZS_normativy!$A$4:$C$1075,2,0))</f>
        <v>0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  <c r="AL22" s="31"/>
      <c r="AM22" s="31"/>
    </row>
    <row r="23" spans="1:39" ht="20.100000000000001" customHeight="1" x14ac:dyDescent="0.2">
      <c r="A23" s="504">
        <v>17</v>
      </c>
      <c r="B23" s="414">
        <v>600079562</v>
      </c>
      <c r="C23" s="81">
        <v>2417</v>
      </c>
      <c r="D23" s="5" t="s">
        <v>14</v>
      </c>
      <c r="E23" s="71">
        <v>3141</v>
      </c>
      <c r="F23" s="181" t="s">
        <v>425</v>
      </c>
      <c r="G23" s="388">
        <v>188</v>
      </c>
      <c r="H23" s="13">
        <v>43</v>
      </c>
      <c r="I23" s="11"/>
      <c r="J23" s="59"/>
      <c r="K23" s="13"/>
      <c r="L23" s="11"/>
      <c r="M23" s="59"/>
      <c r="N23" s="13"/>
      <c r="O23" s="11"/>
      <c r="P23" s="59"/>
      <c r="Q23" s="13">
        <f t="shared" si="0"/>
        <v>43</v>
      </c>
      <c r="R23" s="11">
        <f t="shared" si="1"/>
        <v>0</v>
      </c>
      <c r="S23" s="59">
        <f t="shared" si="2"/>
        <v>0</v>
      </c>
      <c r="T23" s="86">
        <f>VLOOKUP(H23,SJMS_normativy!$A$3:$B$334,2,0)</f>
        <v>30.936808080000006</v>
      </c>
      <c r="U23" s="17">
        <f>IF(I23=0,0,VLOOKUP(SUM(I23+J23),SJZS_normativy!$A$4:$C$1075,2,0))</f>
        <v>0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  <c r="AL23" s="31"/>
      <c r="AM23" s="31"/>
    </row>
    <row r="24" spans="1:39" ht="20.100000000000001" customHeight="1" x14ac:dyDescent="0.2">
      <c r="A24" s="504">
        <v>18</v>
      </c>
      <c r="B24" s="414">
        <v>600079571</v>
      </c>
      <c r="C24" s="81">
        <v>2416</v>
      </c>
      <c r="D24" s="5" t="s">
        <v>15</v>
      </c>
      <c r="E24" s="71">
        <v>3141</v>
      </c>
      <c r="F24" s="59" t="s">
        <v>15</v>
      </c>
      <c r="G24" s="387">
        <v>70</v>
      </c>
      <c r="H24" s="13">
        <v>42</v>
      </c>
      <c r="I24" s="11"/>
      <c r="J24" s="59"/>
      <c r="K24" s="13"/>
      <c r="L24" s="11"/>
      <c r="M24" s="59"/>
      <c r="N24" s="13"/>
      <c r="O24" s="11"/>
      <c r="P24" s="59"/>
      <c r="Q24" s="13">
        <f t="shared" si="0"/>
        <v>42</v>
      </c>
      <c r="R24" s="11">
        <f t="shared" si="1"/>
        <v>0</v>
      </c>
      <c r="S24" s="59">
        <f t="shared" si="2"/>
        <v>0</v>
      </c>
      <c r="T24" s="86">
        <f>VLOOKUP(H24,SJMS_normativy!$A$3:$B$334,2,0)</f>
        <v>30.716392200000001</v>
      </c>
      <c r="U24" s="17">
        <f>IF(I24=0,0,VLOOKUP(SUM(I24+J24),SJZS_normativy!$A$4:$C$1075,2,0))</f>
        <v>0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  <c r="AL24" s="31"/>
      <c r="AM24" s="31"/>
    </row>
    <row r="25" spans="1:39" ht="20.100000000000001" customHeight="1" x14ac:dyDescent="0.2">
      <c r="A25" s="504">
        <v>19</v>
      </c>
      <c r="B25" s="414">
        <v>600079163</v>
      </c>
      <c r="C25" s="81">
        <v>2421</v>
      </c>
      <c r="D25" s="5" t="s">
        <v>16</v>
      </c>
      <c r="E25" s="71">
        <v>3141</v>
      </c>
      <c r="F25" s="59" t="s">
        <v>16</v>
      </c>
      <c r="G25" s="387">
        <v>165</v>
      </c>
      <c r="H25" s="13">
        <v>144</v>
      </c>
      <c r="I25" s="11"/>
      <c r="J25" s="59"/>
      <c r="K25" s="13"/>
      <c r="L25" s="11"/>
      <c r="M25" s="59"/>
      <c r="N25" s="13"/>
      <c r="O25" s="11"/>
      <c r="P25" s="59"/>
      <c r="Q25" s="13">
        <f t="shared" si="0"/>
        <v>144</v>
      </c>
      <c r="R25" s="11">
        <f t="shared" si="1"/>
        <v>0</v>
      </c>
      <c r="S25" s="59">
        <f t="shared" si="2"/>
        <v>0</v>
      </c>
      <c r="T25" s="86">
        <f>VLOOKUP(H25,SJMS_normativy!$A$3:$B$334,2,0)</f>
        <v>43.457858880000003</v>
      </c>
      <c r="U25" s="17">
        <f>IF(I25=0,0,VLOOKUP(SUM(I25+J25),SJZS_normativy!$A$4:$C$1075,2,0))</f>
        <v>0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  <c r="AL25" s="31"/>
      <c r="AM25" s="31"/>
    </row>
    <row r="26" spans="1:39" ht="20.100000000000001" customHeight="1" x14ac:dyDescent="0.2">
      <c r="A26" s="504">
        <v>20</v>
      </c>
      <c r="B26" s="414">
        <v>600079171</v>
      </c>
      <c r="C26" s="81">
        <v>2419</v>
      </c>
      <c r="D26" s="5" t="s">
        <v>17</v>
      </c>
      <c r="E26" s="71">
        <v>3141</v>
      </c>
      <c r="F26" s="59" t="s">
        <v>17</v>
      </c>
      <c r="G26" s="387">
        <v>120</v>
      </c>
      <c r="H26" s="13">
        <v>68</v>
      </c>
      <c r="I26" s="11"/>
      <c r="J26" s="59"/>
      <c r="K26" s="13"/>
      <c r="L26" s="11"/>
      <c r="M26" s="59"/>
      <c r="N26" s="13"/>
      <c r="O26" s="11"/>
      <c r="P26" s="59"/>
      <c r="Q26" s="13">
        <f t="shared" si="0"/>
        <v>68</v>
      </c>
      <c r="R26" s="11">
        <f t="shared" si="1"/>
        <v>0</v>
      </c>
      <c r="S26" s="59">
        <f t="shared" si="2"/>
        <v>0</v>
      </c>
      <c r="T26" s="86">
        <f>VLOOKUP(H26,SJMS_normativy!$A$3:$B$334,2,0)</f>
        <v>35.832604080000003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  <c r="AL26" s="31"/>
      <c r="AM26" s="31"/>
    </row>
    <row r="27" spans="1:39" ht="20.100000000000001" customHeight="1" x14ac:dyDescent="0.2">
      <c r="A27" s="504">
        <v>21</v>
      </c>
      <c r="B27" s="414">
        <v>600079180</v>
      </c>
      <c r="C27" s="81">
        <v>2430</v>
      </c>
      <c r="D27" s="5" t="s">
        <v>18</v>
      </c>
      <c r="E27" s="71">
        <v>3141</v>
      </c>
      <c r="F27" s="59" t="s">
        <v>18</v>
      </c>
      <c r="G27" s="387">
        <v>100</v>
      </c>
      <c r="H27" s="13">
        <v>71</v>
      </c>
      <c r="I27" s="11"/>
      <c r="J27" s="59"/>
      <c r="K27" s="13"/>
      <c r="L27" s="11"/>
      <c r="M27" s="59"/>
      <c r="N27" s="13"/>
      <c r="O27" s="11"/>
      <c r="P27" s="59"/>
      <c r="Q27" s="13">
        <f t="shared" si="0"/>
        <v>71</v>
      </c>
      <c r="R27" s="11">
        <f t="shared" si="1"/>
        <v>0</v>
      </c>
      <c r="S27" s="59">
        <f t="shared" si="2"/>
        <v>0</v>
      </c>
      <c r="T27" s="86">
        <f>VLOOKUP(H27,SJMS_normativy!$A$3:$B$334,2,0)</f>
        <v>36.340674240000006</v>
      </c>
      <c r="U27" s="17">
        <f>IF(I27=0,0,VLOOKUP(SUM(I27+J27),SJZS_normativy!$A$4:$C$1075,2,0))</f>
        <v>0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  <c r="AL27" s="31"/>
      <c r="AM27" s="31"/>
    </row>
    <row r="28" spans="1:39" ht="20.100000000000001" customHeight="1" x14ac:dyDescent="0.2">
      <c r="A28" s="504">
        <v>22</v>
      </c>
      <c r="B28" s="414">
        <v>600079635</v>
      </c>
      <c r="C28" s="81">
        <v>2409</v>
      </c>
      <c r="D28" s="5" t="s">
        <v>19</v>
      </c>
      <c r="E28" s="71">
        <v>3141</v>
      </c>
      <c r="F28" s="59" t="s">
        <v>19</v>
      </c>
      <c r="G28" s="388">
        <v>100</v>
      </c>
      <c r="H28" s="13">
        <v>50</v>
      </c>
      <c r="I28" s="11"/>
      <c r="J28" s="59"/>
      <c r="K28" s="13"/>
      <c r="L28" s="11"/>
      <c r="M28" s="59"/>
      <c r="N28" s="13"/>
      <c r="O28" s="11"/>
      <c r="P28" s="59"/>
      <c r="Q28" s="13">
        <f t="shared" si="0"/>
        <v>50</v>
      </c>
      <c r="R28" s="11">
        <f t="shared" si="1"/>
        <v>0</v>
      </c>
      <c r="S28" s="59">
        <f t="shared" si="2"/>
        <v>0</v>
      </c>
      <c r="T28" s="86">
        <f>VLOOKUP(H28,SJMS_normativy!$A$3:$B$334,2,0)</f>
        <v>32.426768999999993</v>
      </c>
      <c r="U28" s="17">
        <f>IF(I28=0,0,VLOOKUP(SUM(I28+J28),SJZS_normativy!$A$4:$C$1075,2,0))</f>
        <v>0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0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  <c r="AL28" s="31"/>
      <c r="AM28" s="31"/>
    </row>
    <row r="29" spans="1:39" ht="20.100000000000001" customHeight="1" x14ac:dyDescent="0.2">
      <c r="A29" s="504">
        <v>22</v>
      </c>
      <c r="B29" s="414">
        <v>600079635</v>
      </c>
      <c r="C29" s="81">
        <v>2409</v>
      </c>
      <c r="D29" s="5" t="s">
        <v>19</v>
      </c>
      <c r="E29" s="71">
        <v>3141</v>
      </c>
      <c r="F29" s="181" t="s">
        <v>426</v>
      </c>
      <c r="G29" s="388">
        <v>100</v>
      </c>
      <c r="H29" s="13">
        <v>50</v>
      </c>
      <c r="I29" s="11"/>
      <c r="J29" s="59"/>
      <c r="K29" s="13"/>
      <c r="L29" s="11"/>
      <c r="M29" s="59"/>
      <c r="N29" s="13"/>
      <c r="O29" s="11"/>
      <c r="P29" s="59"/>
      <c r="Q29" s="13">
        <f t="shared" si="0"/>
        <v>50</v>
      </c>
      <c r="R29" s="11">
        <f t="shared" si="1"/>
        <v>0</v>
      </c>
      <c r="S29" s="59">
        <f t="shared" si="2"/>
        <v>0</v>
      </c>
      <c r="T29" s="86">
        <f>VLOOKUP(H29,SJMS_normativy!$A$3:$B$334,2,0)</f>
        <v>32.426768999999993</v>
      </c>
      <c r="U29" s="17">
        <f>IF(I29=0,0,VLOOKUP(SUM(I29+J29),SJZS_normativy!$A$4:$C$1075,2,0))</f>
        <v>0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  <c r="AL29" s="31"/>
      <c r="AM29" s="31"/>
    </row>
    <row r="30" spans="1:39" ht="20.100000000000001" customHeight="1" x14ac:dyDescent="0.2">
      <c r="A30" s="504">
        <v>23</v>
      </c>
      <c r="B30" s="414">
        <v>600079244</v>
      </c>
      <c r="C30" s="81">
        <v>2429</v>
      </c>
      <c r="D30" s="5" t="s">
        <v>21</v>
      </c>
      <c r="E30" s="71">
        <v>3141</v>
      </c>
      <c r="F30" s="59" t="s">
        <v>21</v>
      </c>
      <c r="G30" s="387">
        <v>100</v>
      </c>
      <c r="H30" s="13">
        <v>96</v>
      </c>
      <c r="I30" s="11"/>
      <c r="J30" s="59"/>
      <c r="K30" s="13"/>
      <c r="L30" s="11"/>
      <c r="M30" s="59"/>
      <c r="N30" s="13"/>
      <c r="O30" s="11"/>
      <c r="P30" s="59"/>
      <c r="Q30" s="13">
        <f t="shared" si="0"/>
        <v>96</v>
      </c>
      <c r="R30" s="11">
        <f t="shared" si="1"/>
        <v>0</v>
      </c>
      <c r="S30" s="59">
        <f t="shared" si="2"/>
        <v>0</v>
      </c>
      <c r="T30" s="86">
        <f>VLOOKUP(H30,SJMS_normativy!$A$3:$B$334,2,0)</f>
        <v>39.91271424</v>
      </c>
      <c r="U30" s="17">
        <f>IF(I30=0,0,VLOOKUP(SUM(I30+J30),SJZS_normativy!$A$4:$C$1075,2,0))</f>
        <v>0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  <c r="AL30" s="31"/>
      <c r="AM30" s="31"/>
    </row>
    <row r="31" spans="1:39" ht="20.100000000000001" customHeight="1" x14ac:dyDescent="0.2">
      <c r="A31" s="504">
        <v>24</v>
      </c>
      <c r="B31" s="414">
        <v>600079252</v>
      </c>
      <c r="C31" s="81">
        <v>2412</v>
      </c>
      <c r="D31" s="5" t="s">
        <v>22</v>
      </c>
      <c r="E31" s="71">
        <v>3141</v>
      </c>
      <c r="F31" s="59" t="s">
        <v>22</v>
      </c>
      <c r="G31" s="389">
        <v>148</v>
      </c>
      <c r="H31" s="13">
        <v>92</v>
      </c>
      <c r="I31" s="11"/>
      <c r="J31" s="59"/>
      <c r="K31" s="13"/>
      <c r="L31" s="11"/>
      <c r="M31" s="59"/>
      <c r="N31" s="13"/>
      <c r="O31" s="11"/>
      <c r="P31" s="59"/>
      <c r="Q31" s="13">
        <f t="shared" si="0"/>
        <v>92</v>
      </c>
      <c r="R31" s="11">
        <f t="shared" si="1"/>
        <v>0</v>
      </c>
      <c r="S31" s="59">
        <f t="shared" si="2"/>
        <v>0</v>
      </c>
      <c r="T31" s="86">
        <f>VLOOKUP(H31,SJMS_normativy!$A$3:$B$334,2,0)</f>
        <v>39.420613200000005</v>
      </c>
      <c r="U31" s="17">
        <f>IF(I31=0,0,VLOOKUP(SUM(I31+J31),SJZS_normativy!$A$4:$C$1075,2,0))</f>
        <v>0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0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  <c r="AL31" s="31"/>
      <c r="AM31" s="31"/>
    </row>
    <row r="32" spans="1:39" ht="20.100000000000001" customHeight="1" x14ac:dyDescent="0.2">
      <c r="A32" s="504">
        <v>24</v>
      </c>
      <c r="B32" s="414">
        <v>600079252</v>
      </c>
      <c r="C32" s="81">
        <v>2412</v>
      </c>
      <c r="D32" s="5" t="s">
        <v>22</v>
      </c>
      <c r="E32" s="71">
        <v>3141</v>
      </c>
      <c r="F32" s="181" t="s">
        <v>489</v>
      </c>
      <c r="G32" s="389">
        <v>148</v>
      </c>
      <c r="H32" s="13">
        <v>35</v>
      </c>
      <c r="I32" s="11"/>
      <c r="J32" s="59"/>
      <c r="K32" s="13"/>
      <c r="L32" s="11"/>
      <c r="M32" s="59"/>
      <c r="N32" s="13"/>
      <c r="O32" s="11"/>
      <c r="P32" s="59"/>
      <c r="Q32" s="13">
        <f t="shared" si="0"/>
        <v>35</v>
      </c>
      <c r="R32" s="11">
        <f t="shared" si="1"/>
        <v>0</v>
      </c>
      <c r="S32" s="59">
        <f t="shared" si="2"/>
        <v>0</v>
      </c>
      <c r="T32" s="86">
        <f>VLOOKUP(H32,SJMS_normativy!$A$3:$B$334,2,0)</f>
        <v>29.120530800000001</v>
      </c>
      <c r="U32" s="17">
        <f>IF(I32=0,0,VLOOKUP(SUM(I32+J32),SJZS_normativy!$A$4:$C$1075,2,0))</f>
        <v>0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0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  <c r="AL32" s="31"/>
      <c r="AM32" s="31"/>
    </row>
    <row r="33" spans="1:112" ht="20.100000000000001" customHeight="1" x14ac:dyDescent="0.2">
      <c r="A33" s="504">
        <v>25</v>
      </c>
      <c r="B33" s="414">
        <v>600079261</v>
      </c>
      <c r="C33" s="81">
        <v>2418</v>
      </c>
      <c r="D33" s="5" t="s">
        <v>23</v>
      </c>
      <c r="E33" s="71">
        <v>3141</v>
      </c>
      <c r="F33" s="59" t="s">
        <v>23</v>
      </c>
      <c r="G33" s="387">
        <v>55</v>
      </c>
      <c r="H33" s="13">
        <v>42</v>
      </c>
      <c r="I33" s="11"/>
      <c r="J33" s="59"/>
      <c r="K33" s="13"/>
      <c r="L33" s="11"/>
      <c r="M33" s="59"/>
      <c r="N33" s="13"/>
      <c r="O33" s="11"/>
      <c r="P33" s="59"/>
      <c r="Q33" s="13">
        <f t="shared" si="0"/>
        <v>42</v>
      </c>
      <c r="R33" s="11">
        <f t="shared" si="1"/>
        <v>0</v>
      </c>
      <c r="S33" s="59">
        <f t="shared" si="2"/>
        <v>0</v>
      </c>
      <c r="T33" s="86">
        <f>VLOOKUP(H33,SJMS_normativy!$A$3:$B$334,2,0)</f>
        <v>30.716392200000001</v>
      </c>
      <c r="U33" s="17">
        <f>IF(I33=0,0,VLOOKUP(SUM(I33+J33),SJZS_normativy!$A$4:$C$1075,2,0))</f>
        <v>0</v>
      </c>
      <c r="V33" s="87">
        <f>IF(J33=0,0,VLOOKUP(SUM(I33+J33),SJZS_normativy!$A$4:$C$1075,2,0))</f>
        <v>0</v>
      </c>
      <c r="W33" s="86">
        <f>VLOOKUP(K33,SJMS_normativy!$A$3:$B$334,2,0)/0.6</f>
        <v>0</v>
      </c>
      <c r="X33" s="17">
        <f>IF(L33=0,0,VLOOKUP(SUM(L33+M33),SJZS_normativy!$A$4:$C$1075,2,0))/0.6</f>
        <v>0</v>
      </c>
      <c r="Y33" s="87">
        <f>IF(M33=0,0,VLOOKUP(SUM(L33+M33),SJZS_normativy!$A$4:$C$1075,2,0))/0.6</f>
        <v>0</v>
      </c>
      <c r="Z33" s="86">
        <f>VLOOKUP(N33,SJMS_normativy!$A$3:$B$334,2,0)/0.4</f>
        <v>0</v>
      </c>
      <c r="AA33" s="17">
        <f>IF(O33=0,0,VLOOKUP(SUM(O33+P33),SJZS_normativy!$A$4:$C$1075,2,0))/0.4</f>
        <v>0</v>
      </c>
      <c r="AB33" s="87">
        <f>IF(P33=0,0,VLOOKUP(SUM(O33+P33),SJZS_normativy!$A$4:$C$1075,2,0))/0.4</f>
        <v>0</v>
      </c>
      <c r="AC33" s="90">
        <f>SJMS_normativy!$I$5</f>
        <v>52</v>
      </c>
      <c r="AD33" s="44">
        <f>SJZS_normativy!$I$5</f>
        <v>52</v>
      </c>
      <c r="AE33" s="91">
        <f>SJZS_normativy!$I$5</f>
        <v>52</v>
      </c>
      <c r="AF33" s="90">
        <f>SJMS_normativy!$J$5</f>
        <v>34</v>
      </c>
      <c r="AG33" s="44">
        <f>SJZS_normativy!$J$5</f>
        <v>34</v>
      </c>
      <c r="AH33" s="91">
        <f>SJZS_normativy!$J$5</f>
        <v>34</v>
      </c>
      <c r="AI33" s="90">
        <f>SJMS_normativy!$K$5</f>
        <v>34</v>
      </c>
      <c r="AJ33" s="44">
        <f>SJZS_normativy!$K$5</f>
        <v>34</v>
      </c>
      <c r="AK33" s="91">
        <f>SJZS_normativy!$K$5</f>
        <v>34</v>
      </c>
      <c r="AL33" s="31"/>
      <c r="AM33" s="31"/>
    </row>
    <row r="34" spans="1:112" ht="20.100000000000001" customHeight="1" x14ac:dyDescent="0.2">
      <c r="A34" s="504">
        <v>26</v>
      </c>
      <c r="B34" s="414">
        <v>600079295</v>
      </c>
      <c r="C34" s="81">
        <v>2414</v>
      </c>
      <c r="D34" s="5" t="s">
        <v>25</v>
      </c>
      <c r="E34" s="71">
        <v>3141</v>
      </c>
      <c r="F34" s="59" t="s">
        <v>25</v>
      </c>
      <c r="G34" s="387">
        <v>60</v>
      </c>
      <c r="H34" s="13">
        <v>60</v>
      </c>
      <c r="I34" s="11"/>
      <c r="J34" s="59"/>
      <c r="K34" s="13"/>
      <c r="L34" s="11"/>
      <c r="M34" s="59"/>
      <c r="N34" s="13"/>
      <c r="O34" s="11"/>
      <c r="P34" s="59"/>
      <c r="Q34" s="13">
        <f t="shared" si="0"/>
        <v>60</v>
      </c>
      <c r="R34" s="11">
        <f t="shared" si="1"/>
        <v>0</v>
      </c>
      <c r="S34" s="59">
        <f t="shared" si="2"/>
        <v>0</v>
      </c>
      <c r="T34" s="86">
        <f>VLOOKUP(H34,SJMS_normativy!$A$3:$B$334,2,0)</f>
        <v>34.394542800000004</v>
      </c>
      <c r="U34" s="17">
        <f>IF(I34=0,0,VLOOKUP(SUM(I34+J34),SJZS_normativy!$A$4:$C$1075,2,0))</f>
        <v>0</v>
      </c>
      <c r="V34" s="87">
        <f>IF(J34=0,0,VLOOKUP(SUM(I34+J34),SJZS_normativy!$A$4:$C$1075,2,0))</f>
        <v>0</v>
      </c>
      <c r="W34" s="86">
        <f>VLOOKUP(K34,SJMS_normativy!$A$3:$B$334,2,0)/0.6</f>
        <v>0</v>
      </c>
      <c r="X34" s="17">
        <f>IF(L34=0,0,VLOOKUP(SUM(L34+M34),SJZS_normativy!$A$4:$C$1075,2,0))/0.6</f>
        <v>0</v>
      </c>
      <c r="Y34" s="87">
        <f>IF(M34=0,0,VLOOKUP(SUM(L34+M34),SJZS_normativy!$A$4:$C$1075,2,0))/0.6</f>
        <v>0</v>
      </c>
      <c r="Z34" s="86">
        <f>VLOOKUP(N34,SJMS_normativy!$A$3:$B$334,2,0)/0.4</f>
        <v>0</v>
      </c>
      <c r="AA34" s="17">
        <f>IF(O34=0,0,VLOOKUP(SUM(O34+P34),SJZS_normativy!$A$4:$C$1075,2,0))/0.4</f>
        <v>0</v>
      </c>
      <c r="AB34" s="87">
        <f>IF(P34=0,0,VLOOKUP(SUM(O34+P34),SJZS_normativy!$A$4:$C$1075,2,0))/0.4</f>
        <v>0</v>
      </c>
      <c r="AC34" s="90">
        <f>SJMS_normativy!$I$5</f>
        <v>52</v>
      </c>
      <c r="AD34" s="44">
        <f>SJZS_normativy!$I$5</f>
        <v>52</v>
      </c>
      <c r="AE34" s="91">
        <f>SJZS_normativy!$I$5</f>
        <v>52</v>
      </c>
      <c r="AF34" s="90">
        <f>SJMS_normativy!$J$5</f>
        <v>34</v>
      </c>
      <c r="AG34" s="44">
        <f>SJZS_normativy!$J$5</f>
        <v>34</v>
      </c>
      <c r="AH34" s="91">
        <f>SJZS_normativy!$J$5</f>
        <v>34</v>
      </c>
      <c r="AI34" s="90">
        <f>SJMS_normativy!$K$5</f>
        <v>34</v>
      </c>
      <c r="AJ34" s="44">
        <f>SJZS_normativy!$K$5</f>
        <v>34</v>
      </c>
      <c r="AK34" s="91">
        <f>SJZS_normativy!$K$5</f>
        <v>34</v>
      </c>
      <c r="AL34" s="31"/>
      <c r="AM34" s="31"/>
    </row>
    <row r="35" spans="1:112" ht="20.100000000000001" customHeight="1" x14ac:dyDescent="0.2">
      <c r="A35" s="504">
        <v>27</v>
      </c>
      <c r="B35" s="414">
        <v>600079309</v>
      </c>
      <c r="C35" s="81">
        <v>2443</v>
      </c>
      <c r="D35" s="5" t="s">
        <v>26</v>
      </c>
      <c r="E35" s="71">
        <v>3141</v>
      </c>
      <c r="F35" s="59" t="s">
        <v>26</v>
      </c>
      <c r="G35" s="387">
        <v>60</v>
      </c>
      <c r="H35" s="13">
        <v>60</v>
      </c>
      <c r="I35" s="11"/>
      <c r="J35" s="59"/>
      <c r="K35" s="13"/>
      <c r="L35" s="11"/>
      <c r="M35" s="59"/>
      <c r="N35" s="13"/>
      <c r="O35" s="11"/>
      <c r="P35" s="59"/>
      <c r="Q35" s="13">
        <f t="shared" si="0"/>
        <v>60</v>
      </c>
      <c r="R35" s="11">
        <f t="shared" si="1"/>
        <v>0</v>
      </c>
      <c r="S35" s="59">
        <f t="shared" si="2"/>
        <v>0</v>
      </c>
      <c r="T35" s="86">
        <f>VLOOKUP(H35,SJMS_normativy!$A$3:$B$334,2,0)</f>
        <v>34.394542800000004</v>
      </c>
      <c r="U35" s="17">
        <f>IF(I35=0,0,VLOOKUP(SUM(I35+J35),SJZS_normativy!$A$4:$C$1075,2,0))</f>
        <v>0</v>
      </c>
      <c r="V35" s="87">
        <f>IF(J35=0,0,VLOOKUP(SUM(I35+J35),SJZS_normativy!$A$4:$C$1075,2,0))</f>
        <v>0</v>
      </c>
      <c r="W35" s="86">
        <f>VLOOKUP(K35,SJMS_normativy!$A$3:$B$334,2,0)/0.6</f>
        <v>0</v>
      </c>
      <c r="X35" s="17">
        <f>IF(L35=0,0,VLOOKUP(SUM(L35+M35),SJZS_normativy!$A$4:$C$1075,2,0))/0.6</f>
        <v>0</v>
      </c>
      <c r="Y35" s="87">
        <f>IF(M35=0,0,VLOOKUP(SUM(L35+M35),SJZS_normativy!$A$4:$C$1075,2,0))/0.6</f>
        <v>0</v>
      </c>
      <c r="Z35" s="86">
        <f>VLOOKUP(N35,SJMS_normativy!$A$3:$B$334,2,0)/0.4</f>
        <v>0</v>
      </c>
      <c r="AA35" s="17">
        <f>IF(O35=0,0,VLOOKUP(SUM(O35+P35),SJZS_normativy!$A$4:$C$1075,2,0))/0.4</f>
        <v>0</v>
      </c>
      <c r="AB35" s="87">
        <f>IF(P35=0,0,VLOOKUP(SUM(O35+P35),SJZS_normativy!$A$4:$C$1075,2,0))/0.4</f>
        <v>0</v>
      </c>
      <c r="AC35" s="90">
        <f>SJMS_normativy!$I$5</f>
        <v>52</v>
      </c>
      <c r="AD35" s="44">
        <f>SJZS_normativy!$I$5</f>
        <v>52</v>
      </c>
      <c r="AE35" s="91">
        <f>SJZS_normativy!$I$5</f>
        <v>52</v>
      </c>
      <c r="AF35" s="90">
        <f>SJMS_normativy!$J$5</f>
        <v>34</v>
      </c>
      <c r="AG35" s="44">
        <f>SJZS_normativy!$J$5</f>
        <v>34</v>
      </c>
      <c r="AH35" s="91">
        <f>SJZS_normativy!$J$5</f>
        <v>34</v>
      </c>
      <c r="AI35" s="90">
        <f>SJMS_normativy!$K$5</f>
        <v>34</v>
      </c>
      <c r="AJ35" s="44">
        <f>SJZS_normativy!$K$5</f>
        <v>34</v>
      </c>
      <c r="AK35" s="91">
        <f>SJZS_normativy!$K$5</f>
        <v>34</v>
      </c>
      <c r="AL35" s="31"/>
      <c r="AM35" s="31"/>
    </row>
    <row r="36" spans="1:112" ht="20.100000000000001" customHeight="1" x14ac:dyDescent="0.2">
      <c r="A36" s="504">
        <v>28</v>
      </c>
      <c r="B36" s="414">
        <v>600079333</v>
      </c>
      <c r="C36" s="81">
        <v>2425</v>
      </c>
      <c r="D36" s="5" t="s">
        <v>28</v>
      </c>
      <c r="E36" s="71">
        <v>3141</v>
      </c>
      <c r="F36" s="59" t="s">
        <v>28</v>
      </c>
      <c r="G36" s="387">
        <v>50</v>
      </c>
      <c r="H36" s="13">
        <v>48</v>
      </c>
      <c r="I36" s="11"/>
      <c r="J36" s="59"/>
      <c r="K36" s="13"/>
      <c r="L36" s="11"/>
      <c r="M36" s="59"/>
      <c r="N36" s="13"/>
      <c r="O36" s="11"/>
      <c r="P36" s="59"/>
      <c r="Q36" s="13">
        <f t="shared" si="0"/>
        <v>48</v>
      </c>
      <c r="R36" s="11">
        <f t="shared" si="1"/>
        <v>0</v>
      </c>
      <c r="S36" s="59">
        <f t="shared" si="2"/>
        <v>0</v>
      </c>
      <c r="T36" s="86">
        <f>VLOOKUP(H36,SJMS_normativy!$A$3:$B$334,2,0)</f>
        <v>32.010521279999999</v>
      </c>
      <c r="U36" s="17">
        <f>IF(I36=0,0,VLOOKUP(SUM(I36+J36),SJZS_normativy!$A$4:$C$1075,2,0))</f>
        <v>0</v>
      </c>
      <c r="V36" s="87">
        <f>IF(J36=0,0,VLOOKUP(SUM(I36+J36),SJZS_normativy!$A$4:$C$1075,2,0))</f>
        <v>0</v>
      </c>
      <c r="W36" s="86">
        <f>VLOOKUP(K36,SJMS_normativy!$A$3:$B$334,2,0)/0.6</f>
        <v>0</v>
      </c>
      <c r="X36" s="17">
        <f>IF(L36=0,0,VLOOKUP(SUM(L36+M36),SJZS_normativy!$A$4:$C$1075,2,0))/0.6</f>
        <v>0</v>
      </c>
      <c r="Y36" s="87">
        <f>IF(M36=0,0,VLOOKUP(SUM(L36+M36),SJZS_normativy!$A$4:$C$1075,2,0))/0.6</f>
        <v>0</v>
      </c>
      <c r="Z36" s="86">
        <f>VLOOKUP(N36,SJMS_normativy!$A$3:$B$334,2,0)/0.4</f>
        <v>0</v>
      </c>
      <c r="AA36" s="17">
        <f>IF(O36=0,0,VLOOKUP(SUM(O36+P36),SJZS_normativy!$A$4:$C$1075,2,0))/0.4</f>
        <v>0</v>
      </c>
      <c r="AB36" s="87">
        <f>IF(P36=0,0,VLOOKUP(SUM(O36+P36),SJZS_normativy!$A$4:$C$1075,2,0))/0.4</f>
        <v>0</v>
      </c>
      <c r="AC36" s="90">
        <f>SJMS_normativy!$I$5</f>
        <v>52</v>
      </c>
      <c r="AD36" s="44">
        <f>SJZS_normativy!$I$5</f>
        <v>52</v>
      </c>
      <c r="AE36" s="91">
        <f>SJZS_normativy!$I$5</f>
        <v>52</v>
      </c>
      <c r="AF36" s="90">
        <f>SJMS_normativy!$J$5</f>
        <v>34</v>
      </c>
      <c r="AG36" s="44">
        <f>SJZS_normativy!$J$5</f>
        <v>34</v>
      </c>
      <c r="AH36" s="91">
        <f>SJZS_normativy!$J$5</f>
        <v>34</v>
      </c>
      <c r="AI36" s="90">
        <f>SJMS_normativy!$K$5</f>
        <v>34</v>
      </c>
      <c r="AJ36" s="44">
        <f>SJZS_normativy!$K$5</f>
        <v>34</v>
      </c>
      <c r="AK36" s="91">
        <f>SJZS_normativy!$K$5</f>
        <v>34</v>
      </c>
      <c r="AL36" s="31"/>
      <c r="AM36" s="31"/>
    </row>
    <row r="37" spans="1:112" ht="20.100000000000001" customHeight="1" x14ac:dyDescent="0.2">
      <c r="A37" s="504">
        <v>29</v>
      </c>
      <c r="B37" s="414">
        <v>600079643</v>
      </c>
      <c r="C37" s="81">
        <v>2433</v>
      </c>
      <c r="D37" s="5" t="s">
        <v>29</v>
      </c>
      <c r="E37" s="71">
        <v>3141</v>
      </c>
      <c r="F37" s="59" t="s">
        <v>29</v>
      </c>
      <c r="G37" s="387">
        <v>100</v>
      </c>
      <c r="H37" s="13">
        <v>77</v>
      </c>
      <c r="I37" s="11"/>
      <c r="J37" s="59"/>
      <c r="K37" s="13"/>
      <c r="L37" s="11"/>
      <c r="M37" s="59"/>
      <c r="N37" s="13"/>
      <c r="O37" s="11"/>
      <c r="P37" s="59"/>
      <c r="Q37" s="13">
        <f t="shared" si="0"/>
        <v>77</v>
      </c>
      <c r="R37" s="11">
        <f t="shared" si="1"/>
        <v>0</v>
      </c>
      <c r="S37" s="59">
        <f t="shared" si="2"/>
        <v>0</v>
      </c>
      <c r="T37" s="86">
        <f>VLOOKUP(H37,SJMS_normativy!$A$3:$B$334,2,0)</f>
        <v>37.305755399999995</v>
      </c>
      <c r="U37" s="17">
        <f>IF(I37=0,0,VLOOKUP(SUM(I37+J37),SJZS_normativy!$A$4:$C$1075,2,0))</f>
        <v>0</v>
      </c>
      <c r="V37" s="87">
        <f>IF(J37=0,0,VLOOKUP(SUM(I37+J37),SJZS_normativy!$A$4:$C$1075,2,0))</f>
        <v>0</v>
      </c>
      <c r="W37" s="86">
        <f>VLOOKUP(K37,SJMS_normativy!$A$3:$B$334,2,0)/0.6</f>
        <v>0</v>
      </c>
      <c r="X37" s="17">
        <f>IF(L37=0,0,VLOOKUP(SUM(L37+M37),SJZS_normativy!$A$4:$C$1075,2,0))/0.6</f>
        <v>0</v>
      </c>
      <c r="Y37" s="87">
        <f>IF(M37=0,0,VLOOKUP(SUM(L37+M37),SJZS_normativy!$A$4:$C$1075,2,0))/0.6</f>
        <v>0</v>
      </c>
      <c r="Z37" s="86">
        <f>VLOOKUP(N37,SJMS_normativy!$A$3:$B$334,2,0)/0.4</f>
        <v>0</v>
      </c>
      <c r="AA37" s="17">
        <f>IF(O37=0,0,VLOOKUP(SUM(O37+P37),SJZS_normativy!$A$4:$C$1075,2,0))/0.4</f>
        <v>0</v>
      </c>
      <c r="AB37" s="87">
        <f>IF(P37=0,0,VLOOKUP(SUM(O37+P37),SJZS_normativy!$A$4:$C$1075,2,0))/0.4</f>
        <v>0</v>
      </c>
      <c r="AC37" s="90">
        <f>SJMS_normativy!$I$5</f>
        <v>52</v>
      </c>
      <c r="AD37" s="44">
        <f>SJZS_normativy!$I$5</f>
        <v>52</v>
      </c>
      <c r="AE37" s="91">
        <f>SJZS_normativy!$I$5</f>
        <v>52</v>
      </c>
      <c r="AF37" s="90">
        <f>SJMS_normativy!$J$5</f>
        <v>34</v>
      </c>
      <c r="AG37" s="44">
        <f>SJZS_normativy!$J$5</f>
        <v>34</v>
      </c>
      <c r="AH37" s="91">
        <f>SJZS_normativy!$J$5</f>
        <v>34</v>
      </c>
      <c r="AI37" s="90">
        <f>SJMS_normativy!$K$5</f>
        <v>34</v>
      </c>
      <c r="AJ37" s="44">
        <f>SJZS_normativy!$K$5</f>
        <v>34</v>
      </c>
      <c r="AK37" s="91">
        <f>SJZS_normativy!$K$5</f>
        <v>34</v>
      </c>
      <c r="AL37" s="31"/>
      <c r="AM37" s="31"/>
    </row>
    <row r="38" spans="1:112" ht="20.100000000000001" customHeight="1" x14ac:dyDescent="0.2">
      <c r="A38" s="504">
        <v>30</v>
      </c>
      <c r="B38" s="414">
        <v>600079341</v>
      </c>
      <c r="C38" s="81">
        <v>2435</v>
      </c>
      <c r="D38" s="5" t="s">
        <v>30</v>
      </c>
      <c r="E38" s="71">
        <v>3141</v>
      </c>
      <c r="F38" s="59" t="s">
        <v>30</v>
      </c>
      <c r="G38" s="387">
        <v>98</v>
      </c>
      <c r="H38" s="13">
        <v>78</v>
      </c>
      <c r="I38" s="11"/>
      <c r="J38" s="59"/>
      <c r="K38" s="13"/>
      <c r="L38" s="11"/>
      <c r="M38" s="59"/>
      <c r="N38" s="13"/>
      <c r="O38" s="11"/>
      <c r="P38" s="59"/>
      <c r="Q38" s="13">
        <f t="shared" ref="Q38:Q72" si="3">H38+K38+N38</f>
        <v>78</v>
      </c>
      <c r="R38" s="11">
        <f t="shared" ref="R38:R72" si="4">I38+L38+O38</f>
        <v>0</v>
      </c>
      <c r="S38" s="59">
        <f t="shared" ref="S38:S72" si="5">J38+M38+P38</f>
        <v>0</v>
      </c>
      <c r="T38" s="86">
        <f>VLOOKUP(H38,SJMS_normativy!$A$3:$B$334,2,0)</f>
        <v>37.459983479999998</v>
      </c>
      <c r="U38" s="17">
        <f>IF(I38=0,0,VLOOKUP(SUM(I38+J38),SJZS_normativy!$A$4:$C$1075,2,0))</f>
        <v>0</v>
      </c>
      <c r="V38" s="87">
        <f>IF(J38=0,0,VLOOKUP(SUM(I38+J38),SJZS_normativy!$A$4:$C$1075,2,0))</f>
        <v>0</v>
      </c>
      <c r="W38" s="86">
        <f>VLOOKUP(K38,SJMS_normativy!$A$3:$B$334,2,0)/0.6</f>
        <v>0</v>
      </c>
      <c r="X38" s="17">
        <f>IF(L38=0,0,VLOOKUP(SUM(L38+M38),SJZS_normativy!$A$4:$C$1075,2,0))/0.6</f>
        <v>0</v>
      </c>
      <c r="Y38" s="87">
        <f>IF(M38=0,0,VLOOKUP(SUM(L38+M38),SJZS_normativy!$A$4:$C$1075,2,0))/0.6</f>
        <v>0</v>
      </c>
      <c r="Z38" s="86">
        <f>VLOOKUP(N38,SJMS_normativy!$A$3:$B$334,2,0)/0.4</f>
        <v>0</v>
      </c>
      <c r="AA38" s="17">
        <f>IF(O38=0,0,VLOOKUP(SUM(O38+P38),SJZS_normativy!$A$4:$C$1075,2,0))/0.4</f>
        <v>0</v>
      </c>
      <c r="AB38" s="87">
        <f>IF(P38=0,0,VLOOKUP(SUM(O38+P38),SJZS_normativy!$A$4:$C$1075,2,0))/0.4</f>
        <v>0</v>
      </c>
      <c r="AC38" s="90">
        <f>SJMS_normativy!$I$5</f>
        <v>52</v>
      </c>
      <c r="AD38" s="44">
        <f>SJZS_normativy!$I$5</f>
        <v>52</v>
      </c>
      <c r="AE38" s="91">
        <f>SJZS_normativy!$I$5</f>
        <v>52</v>
      </c>
      <c r="AF38" s="90">
        <f>SJMS_normativy!$J$5</f>
        <v>34</v>
      </c>
      <c r="AG38" s="44">
        <f>SJZS_normativy!$J$5</f>
        <v>34</v>
      </c>
      <c r="AH38" s="91">
        <f>SJZS_normativy!$J$5</f>
        <v>34</v>
      </c>
      <c r="AI38" s="90">
        <f>SJMS_normativy!$K$5</f>
        <v>34</v>
      </c>
      <c r="AJ38" s="44">
        <f>SJZS_normativy!$K$5</f>
        <v>34</v>
      </c>
      <c r="AK38" s="91">
        <f>SJZS_normativy!$K$5</f>
        <v>34</v>
      </c>
      <c r="AL38" s="31"/>
      <c r="AM38" s="31"/>
    </row>
    <row r="39" spans="1:112" ht="20.100000000000001" customHeight="1" x14ac:dyDescent="0.2">
      <c r="A39" s="81">
        <v>31</v>
      </c>
      <c r="B39" s="283">
        <v>600080307</v>
      </c>
      <c r="C39" s="81">
        <v>2474</v>
      </c>
      <c r="D39" s="5" t="s">
        <v>491</v>
      </c>
      <c r="E39" s="71">
        <v>3141</v>
      </c>
      <c r="F39" s="59" t="s">
        <v>492</v>
      </c>
      <c r="G39" s="387">
        <v>56</v>
      </c>
      <c r="H39" s="13"/>
      <c r="I39" s="11"/>
      <c r="J39" s="59"/>
      <c r="K39" s="13"/>
      <c r="L39" s="11"/>
      <c r="M39" s="59"/>
      <c r="N39" s="13">
        <v>45</v>
      </c>
      <c r="O39" s="11"/>
      <c r="P39" s="59"/>
      <c r="Q39" s="13">
        <f t="shared" si="3"/>
        <v>45</v>
      </c>
      <c r="R39" s="11">
        <f t="shared" si="4"/>
        <v>0</v>
      </c>
      <c r="S39" s="59">
        <f t="shared" si="5"/>
        <v>0</v>
      </c>
      <c r="T39" s="86">
        <f>VLOOKUP(H39,SJMS_normativy!$A$3:$B$334,2,0)</f>
        <v>0</v>
      </c>
      <c r="U39" s="17">
        <f>IF(I39=0,0,VLOOKUP(SUM(I39+J39),SJZS_normativy!$A$4:$C$1075,2,0))</f>
        <v>0</v>
      </c>
      <c r="V39" s="87">
        <f>IF(J39=0,0,VLOOKUP(SUM(I39+J39),SJZS_normativy!$A$4:$C$1075,2,0))</f>
        <v>0</v>
      </c>
      <c r="W39" s="86">
        <f>VLOOKUP(K39,SJMS_normativy!$A$3:$B$334,2,0)/0.6</f>
        <v>0</v>
      </c>
      <c r="X39" s="17">
        <f>IF(L39=0,0,VLOOKUP(SUM(L39+M39),SJZS_normativy!$A$4:$C$1075,2,0))/0.6</f>
        <v>0</v>
      </c>
      <c r="Y39" s="87">
        <f>IF(M39=0,0,VLOOKUP(SUM(L39+M39),SJZS_normativy!$A$4:$C$1075,2,0))/0.6</f>
        <v>0</v>
      </c>
      <c r="Z39" s="86">
        <f>VLOOKUP(N39,SJMS_normativy!$A$3:$B$334,2,0)/0.4</f>
        <v>78.42991649999999</v>
      </c>
      <c r="AA39" s="17">
        <f>IF(O39=0,0,VLOOKUP(SUM(O39+P39),SJZS_normativy!$A$4:$C$1075,2,0))/0.4</f>
        <v>0</v>
      </c>
      <c r="AB39" s="87">
        <f>IF(P39=0,0,VLOOKUP(SUM(O39+P39),SJZS_normativy!$A$4:$C$1075,2,0))/0.4</f>
        <v>0</v>
      </c>
      <c r="AC39" s="90">
        <f>SJMS_normativy!$I$5</f>
        <v>52</v>
      </c>
      <c r="AD39" s="44">
        <f>SJZS_normativy!$I$5</f>
        <v>52</v>
      </c>
      <c r="AE39" s="91">
        <f>SJZS_normativy!$I$5</f>
        <v>52</v>
      </c>
      <c r="AF39" s="90">
        <f>SJMS_normativy!$J$5</f>
        <v>34</v>
      </c>
      <c r="AG39" s="44">
        <f>SJZS_normativy!$J$5</f>
        <v>34</v>
      </c>
      <c r="AH39" s="91">
        <f>SJZS_normativy!$J$5</f>
        <v>34</v>
      </c>
      <c r="AI39" s="90">
        <f>SJMS_normativy!$K$5</f>
        <v>34</v>
      </c>
      <c r="AJ39" s="44">
        <f>SJZS_normativy!$K$5</f>
        <v>34</v>
      </c>
      <c r="AK39" s="91">
        <f>SJZS_normativy!$K$5</f>
        <v>34</v>
      </c>
      <c r="AL39" s="31" t="s">
        <v>614</v>
      </c>
      <c r="AM39" s="31"/>
    </row>
    <row r="40" spans="1:112" ht="20.100000000000001" customHeight="1" x14ac:dyDescent="0.2">
      <c r="A40" s="504">
        <v>32</v>
      </c>
      <c r="B40" s="414">
        <v>600079899</v>
      </c>
      <c r="C40" s="81">
        <v>2312</v>
      </c>
      <c r="D40" s="5" t="s">
        <v>76</v>
      </c>
      <c r="E40" s="71">
        <v>3141</v>
      </c>
      <c r="F40" s="59" t="s">
        <v>76</v>
      </c>
      <c r="G40" s="387">
        <v>540</v>
      </c>
      <c r="H40" s="13"/>
      <c r="I40" s="11">
        <v>185</v>
      </c>
      <c r="J40" s="59"/>
      <c r="K40" s="13"/>
      <c r="L40" s="11"/>
      <c r="M40" s="59"/>
      <c r="N40" s="13"/>
      <c r="O40" s="11"/>
      <c r="P40" s="59"/>
      <c r="Q40" s="13">
        <f t="shared" si="3"/>
        <v>0</v>
      </c>
      <c r="R40" s="11">
        <f t="shared" si="4"/>
        <v>185</v>
      </c>
      <c r="S40" s="59">
        <f t="shared" si="5"/>
        <v>0</v>
      </c>
      <c r="T40" s="86">
        <f>VLOOKUP(H40,SJMS_normativy!$A$3:$B$334,2,0)</f>
        <v>0</v>
      </c>
      <c r="U40" s="17">
        <f>IF(I40=0,0,VLOOKUP(SUM(I40+J40),SJZS_normativy!$A$4:$C$1075,2,0))</f>
        <v>58.120934039287597</v>
      </c>
      <c r="V40" s="87">
        <f>IF(J40=0,0,VLOOKUP(SUM(I40+J40),SJZS_normativy!$A$4:$C$1075,2,0))</f>
        <v>0</v>
      </c>
      <c r="W40" s="86">
        <f>VLOOKUP(K40,SJMS_normativy!$A$3:$B$334,2,0)/0.6</f>
        <v>0</v>
      </c>
      <c r="X40" s="17">
        <f>IF(L40=0,0,VLOOKUP(SUM(L40+M40),SJZS_normativy!$A$4:$C$1075,2,0))/0.6</f>
        <v>0</v>
      </c>
      <c r="Y40" s="87">
        <f>IF(M40=0,0,VLOOKUP(SUM(L40+M40),SJZS_normativy!$A$4:$C$1075,2,0))/0.6</f>
        <v>0</v>
      </c>
      <c r="Z40" s="86">
        <f>VLOOKUP(N40,SJMS_normativy!$A$3:$B$334,2,0)/0.4</f>
        <v>0</v>
      </c>
      <c r="AA40" s="17">
        <f>IF(O40=0,0,VLOOKUP(SUM(O40+P40),SJZS_normativy!$A$4:$C$1075,2,0))/0.4</f>
        <v>0</v>
      </c>
      <c r="AB40" s="87">
        <f>IF(P40=0,0,VLOOKUP(SUM(O40+P40),SJZS_normativy!$A$4:$C$1075,2,0))/0.4</f>
        <v>0</v>
      </c>
      <c r="AC40" s="90">
        <f>SJMS_normativy!$I$5</f>
        <v>52</v>
      </c>
      <c r="AD40" s="44">
        <f>SJZS_normativy!$I$5</f>
        <v>52</v>
      </c>
      <c r="AE40" s="91">
        <f>SJZS_normativy!$I$5</f>
        <v>52</v>
      </c>
      <c r="AF40" s="90">
        <f>SJMS_normativy!$J$5</f>
        <v>34</v>
      </c>
      <c r="AG40" s="44">
        <f>SJZS_normativy!$J$5</f>
        <v>34</v>
      </c>
      <c r="AH40" s="91">
        <f>SJZS_normativy!$J$5</f>
        <v>34</v>
      </c>
      <c r="AI40" s="90">
        <f>SJMS_normativy!$K$5</f>
        <v>34</v>
      </c>
      <c r="AJ40" s="44">
        <f>SJZS_normativy!$K$5</f>
        <v>34</v>
      </c>
      <c r="AK40" s="91">
        <f>SJZS_normativy!$K$5</f>
        <v>34</v>
      </c>
      <c r="AL40" s="31"/>
      <c r="AM40" s="31"/>
    </row>
    <row r="41" spans="1:112" ht="20.100000000000001" customHeight="1" x14ac:dyDescent="0.2">
      <c r="A41" s="504">
        <v>33</v>
      </c>
      <c r="B41" s="414">
        <v>600080340</v>
      </c>
      <c r="C41" s="81">
        <v>2479</v>
      </c>
      <c r="D41" s="5" t="s">
        <v>77</v>
      </c>
      <c r="E41" s="71">
        <v>3141</v>
      </c>
      <c r="F41" s="59" t="s">
        <v>77</v>
      </c>
      <c r="G41" s="387">
        <v>620</v>
      </c>
      <c r="H41" s="13"/>
      <c r="I41" s="11">
        <v>508</v>
      </c>
      <c r="J41" s="59"/>
      <c r="K41" s="13"/>
      <c r="L41" s="11"/>
      <c r="M41" s="59"/>
      <c r="N41" s="13"/>
      <c r="O41" s="11"/>
      <c r="P41" s="59"/>
      <c r="Q41" s="13">
        <f t="shared" si="3"/>
        <v>0</v>
      </c>
      <c r="R41" s="11">
        <f t="shared" si="4"/>
        <v>508</v>
      </c>
      <c r="S41" s="59">
        <f t="shared" si="5"/>
        <v>0</v>
      </c>
      <c r="T41" s="86">
        <f>VLOOKUP(H41,SJMS_normativy!$A$3:$B$334,2,0)</f>
        <v>0</v>
      </c>
      <c r="U41" s="17">
        <f>IF(I41=0,0,VLOOKUP(SUM(I41+J41),SJZS_normativy!$A$4:$C$1075,2,0))</f>
        <v>71.384085772394059</v>
      </c>
      <c r="V41" s="87">
        <f>IF(J41=0,0,VLOOKUP(SUM(I41+J41),SJZS_normativy!$A$4:$C$1075,2,0))</f>
        <v>0</v>
      </c>
      <c r="W41" s="86">
        <f>VLOOKUP(K41,SJMS_normativy!$A$3:$B$334,2,0)/0.6</f>
        <v>0</v>
      </c>
      <c r="X41" s="17">
        <f>IF(L41=0,0,VLOOKUP(SUM(L41+M41),SJZS_normativy!$A$4:$C$1075,2,0))/0.6</f>
        <v>0</v>
      </c>
      <c r="Y41" s="87">
        <f>IF(M41=0,0,VLOOKUP(SUM(L41+M41),SJZS_normativy!$A$4:$C$1075,2,0))/0.6</f>
        <v>0</v>
      </c>
      <c r="Z41" s="86">
        <f>VLOOKUP(N41,SJMS_normativy!$A$3:$B$334,2,0)/0.4</f>
        <v>0</v>
      </c>
      <c r="AA41" s="17">
        <f>IF(O41=0,0,VLOOKUP(SUM(O41+P41),SJZS_normativy!$A$4:$C$1075,2,0))/0.4</f>
        <v>0</v>
      </c>
      <c r="AB41" s="87">
        <f>IF(P41=0,0,VLOOKUP(SUM(O41+P41),SJZS_normativy!$A$4:$C$1075,2,0))/0.4</f>
        <v>0</v>
      </c>
      <c r="AC41" s="90">
        <f>SJMS_normativy!$I$5</f>
        <v>52</v>
      </c>
      <c r="AD41" s="44">
        <f>SJZS_normativy!$I$5</f>
        <v>52</v>
      </c>
      <c r="AE41" s="91">
        <f>SJZS_normativy!$I$5</f>
        <v>52</v>
      </c>
      <c r="AF41" s="90">
        <f>SJMS_normativy!$J$5</f>
        <v>34</v>
      </c>
      <c r="AG41" s="44">
        <f>SJZS_normativy!$J$5</f>
        <v>34</v>
      </c>
      <c r="AH41" s="91">
        <f>SJZS_normativy!$J$5</f>
        <v>34</v>
      </c>
      <c r="AI41" s="90">
        <f>SJMS_normativy!$K$5</f>
        <v>34</v>
      </c>
      <c r="AJ41" s="44">
        <f>SJZS_normativy!$K$5</f>
        <v>34</v>
      </c>
      <c r="AK41" s="91">
        <f>SJZS_normativy!$K$5</f>
        <v>34</v>
      </c>
      <c r="AL41" s="31"/>
      <c r="AM41" s="31"/>
    </row>
    <row r="42" spans="1:112" ht="20.100000000000001" customHeight="1" x14ac:dyDescent="0.2">
      <c r="A42" s="504">
        <v>34</v>
      </c>
      <c r="B42" s="414">
        <v>600080331</v>
      </c>
      <c r="C42" s="81">
        <v>2475</v>
      </c>
      <c r="D42" s="5" t="s">
        <v>274</v>
      </c>
      <c r="E42" s="71">
        <v>3141</v>
      </c>
      <c r="F42" s="59" t="s">
        <v>415</v>
      </c>
      <c r="G42" s="387">
        <v>715</v>
      </c>
      <c r="H42" s="13"/>
      <c r="I42" s="11"/>
      <c r="J42" s="59"/>
      <c r="K42" s="13"/>
      <c r="L42" s="11"/>
      <c r="M42" s="59"/>
      <c r="N42" s="13"/>
      <c r="O42" s="11">
        <v>596</v>
      </c>
      <c r="P42" s="59">
        <v>44</v>
      </c>
      <c r="Q42" s="13">
        <f t="shared" si="3"/>
        <v>0</v>
      </c>
      <c r="R42" s="11">
        <f t="shared" si="4"/>
        <v>596</v>
      </c>
      <c r="S42" s="59">
        <f t="shared" si="5"/>
        <v>44</v>
      </c>
      <c r="T42" s="86">
        <f>VLOOKUP(H42,SJMS_normativy!$A$3:$B$334,2,0)</f>
        <v>0</v>
      </c>
      <c r="U42" s="17">
        <f>IF(I42=0,0,VLOOKUP(SUM(I42+J42),SJZS_normativy!$A$4:$C$1075,2,0))</f>
        <v>0</v>
      </c>
      <c r="V42" s="87">
        <f>IF(J42=0,0,VLOOKUP(SUM(I42+J42),SJZS_normativy!$A$4:$C$1075,2,0))</f>
        <v>0</v>
      </c>
      <c r="W42" s="86">
        <f>VLOOKUP(K42,SJMS_normativy!$A$3:$B$334,2,0)/0.6</f>
        <v>0</v>
      </c>
      <c r="X42" s="17">
        <f>IF(L42=0,0,VLOOKUP(SUM(L42+M42),SJZS_normativy!$A$4:$C$1075,2,0))/0.6</f>
        <v>0</v>
      </c>
      <c r="Y42" s="87">
        <f>IF(M42=0,0,VLOOKUP(SUM(L42+M42),SJZS_normativy!$A$4:$C$1075,2,0))/0.6</f>
        <v>0</v>
      </c>
      <c r="Z42" s="86">
        <f>VLOOKUP(N42,SJMS_normativy!$A$3:$B$334,2,0)/0.4</f>
        <v>0</v>
      </c>
      <c r="AA42" s="17">
        <f>IF(O42=0,0,VLOOKUP(SUM(O42+P42),SJZS_normativy!$A$4:$C$1075,2,0))/0.4</f>
        <v>186.80598215443888</v>
      </c>
      <c r="AB42" s="87">
        <f>IF(P42=0,0,VLOOKUP(SUM(O42+P42),SJZS_normativy!$A$4:$C$1075,2,0))/0.4</f>
        <v>186.80598215443888</v>
      </c>
      <c r="AC42" s="90">
        <f>SJMS_normativy!$I$5</f>
        <v>52</v>
      </c>
      <c r="AD42" s="44">
        <f>SJZS_normativy!$I$5</f>
        <v>52</v>
      </c>
      <c r="AE42" s="91">
        <f>SJZS_normativy!$I$5</f>
        <v>52</v>
      </c>
      <c r="AF42" s="90">
        <f>SJMS_normativy!$J$5</f>
        <v>34</v>
      </c>
      <c r="AG42" s="44">
        <f>SJZS_normativy!$J$5</f>
        <v>34</v>
      </c>
      <c r="AH42" s="91">
        <f>SJZS_normativy!$J$5</f>
        <v>34</v>
      </c>
      <c r="AI42" s="90">
        <f>SJMS_normativy!$K$5</f>
        <v>34</v>
      </c>
      <c r="AJ42" s="44">
        <f>SJZS_normativy!$K$5</f>
        <v>34</v>
      </c>
      <c r="AK42" s="91">
        <f>SJZS_normativy!$K$5</f>
        <v>34</v>
      </c>
      <c r="AL42" s="31" t="s">
        <v>615</v>
      </c>
      <c r="AM42" s="31"/>
    </row>
    <row r="43" spans="1:112" ht="20.100000000000001" customHeight="1" x14ac:dyDescent="0.2">
      <c r="A43" s="504">
        <v>35</v>
      </c>
      <c r="B43" s="414">
        <v>600080170</v>
      </c>
      <c r="C43" s="81">
        <v>2476</v>
      </c>
      <c r="D43" s="5" t="s">
        <v>78</v>
      </c>
      <c r="E43" s="71">
        <v>3141</v>
      </c>
      <c r="F43" s="59" t="s">
        <v>78</v>
      </c>
      <c r="G43" s="387">
        <v>830</v>
      </c>
      <c r="H43" s="13"/>
      <c r="I43" s="11">
        <v>565</v>
      </c>
      <c r="J43" s="59"/>
      <c r="K43" s="13"/>
      <c r="L43" s="11"/>
      <c r="M43" s="59"/>
      <c r="N43" s="13"/>
      <c r="O43" s="11"/>
      <c r="P43" s="59"/>
      <c r="Q43" s="13">
        <f t="shared" si="3"/>
        <v>0</v>
      </c>
      <c r="R43" s="11">
        <f t="shared" si="4"/>
        <v>565</v>
      </c>
      <c r="S43" s="59">
        <f t="shared" si="5"/>
        <v>0</v>
      </c>
      <c r="T43" s="86">
        <f>VLOOKUP(H43,SJMS_normativy!$A$3:$B$334,2,0)</f>
        <v>0</v>
      </c>
      <c r="U43" s="17">
        <f>IF(I43=0,0,VLOOKUP(SUM(I43+J43),SJZS_normativy!$A$4:$C$1075,2,0))</f>
        <v>72.901200864139568</v>
      </c>
      <c r="V43" s="87">
        <f>IF(J43=0,0,VLOOKUP(SUM(I43+J43),SJZS_normativy!$A$4:$C$1075,2,0))</f>
        <v>0</v>
      </c>
      <c r="W43" s="86">
        <f>VLOOKUP(K43,SJMS_normativy!$A$3:$B$334,2,0)/0.6</f>
        <v>0</v>
      </c>
      <c r="X43" s="17">
        <f>IF(L43=0,0,VLOOKUP(SUM(L43+M43),SJZS_normativy!$A$4:$C$1075,2,0))/0.6</f>
        <v>0</v>
      </c>
      <c r="Y43" s="87">
        <f>IF(M43=0,0,VLOOKUP(SUM(L43+M43),SJZS_normativy!$A$4:$C$1075,2,0))/0.6</f>
        <v>0</v>
      </c>
      <c r="Z43" s="86">
        <f>VLOOKUP(N43,SJMS_normativy!$A$3:$B$334,2,0)/0.4</f>
        <v>0</v>
      </c>
      <c r="AA43" s="17">
        <f>IF(O43=0,0,VLOOKUP(SUM(O43+P43),SJZS_normativy!$A$4:$C$1075,2,0))/0.4</f>
        <v>0</v>
      </c>
      <c r="AB43" s="87">
        <f>IF(P43=0,0,VLOOKUP(SUM(O43+P43),SJZS_normativy!$A$4:$C$1075,2,0))/0.4</f>
        <v>0</v>
      </c>
      <c r="AC43" s="90">
        <f>SJMS_normativy!$I$5</f>
        <v>52</v>
      </c>
      <c r="AD43" s="44">
        <f>SJZS_normativy!$I$5</f>
        <v>52</v>
      </c>
      <c r="AE43" s="91">
        <f>SJZS_normativy!$I$5</f>
        <v>52</v>
      </c>
      <c r="AF43" s="90">
        <f>SJMS_normativy!$J$5</f>
        <v>34</v>
      </c>
      <c r="AG43" s="44">
        <f>SJZS_normativy!$J$5</f>
        <v>34</v>
      </c>
      <c r="AH43" s="91">
        <f>SJZS_normativy!$J$5</f>
        <v>34</v>
      </c>
      <c r="AI43" s="90">
        <f>SJMS_normativy!$K$5</f>
        <v>34</v>
      </c>
      <c r="AJ43" s="44">
        <f>SJZS_normativy!$K$5</f>
        <v>34</v>
      </c>
      <c r="AK43" s="91">
        <f>SJZS_normativy!$K$5</f>
        <v>34</v>
      </c>
      <c r="AL43" s="31"/>
      <c r="AM43" s="31"/>
    </row>
    <row r="44" spans="1:112" ht="20.100000000000001" customHeight="1" x14ac:dyDescent="0.2">
      <c r="A44" s="504">
        <v>37</v>
      </c>
      <c r="B44" s="81">
        <v>600080013</v>
      </c>
      <c r="C44" s="81">
        <v>2470</v>
      </c>
      <c r="D44" s="5" t="s">
        <v>598</v>
      </c>
      <c r="E44" s="71">
        <v>3141</v>
      </c>
      <c r="F44" s="5" t="s">
        <v>598</v>
      </c>
      <c r="G44" s="387">
        <v>560</v>
      </c>
      <c r="H44" s="13"/>
      <c r="I44" s="11">
        <v>555</v>
      </c>
      <c r="J44" s="59"/>
      <c r="K44" s="13"/>
      <c r="L44" s="11"/>
      <c r="M44" s="59"/>
      <c r="N44" s="13"/>
      <c r="O44" s="11"/>
      <c r="P44" s="59"/>
      <c r="Q44" s="13">
        <f t="shared" ref="Q44" si="6">H44+K44+N44</f>
        <v>0</v>
      </c>
      <c r="R44" s="11">
        <f t="shared" ref="R44" si="7">I44+L44+O44</f>
        <v>555</v>
      </c>
      <c r="S44" s="59">
        <f t="shared" ref="S44" si="8">J44+M44+P44</f>
        <v>0</v>
      </c>
      <c r="T44" s="86">
        <f>VLOOKUP(H44,SJMS_normativy!$A$3:$B$334,2,0)</f>
        <v>0</v>
      </c>
      <c r="U44" s="17">
        <f>IF(I44=0,0,VLOOKUP(SUM(I44+J44),SJZS_normativy!$A$4:$C$1075,2,0))</f>
        <v>72.644192405391536</v>
      </c>
      <c r="V44" s="87">
        <f>IF(J44=0,0,VLOOKUP(SUM(I44+J44),SJZS_normativy!$A$4:$C$1075,2,0))</f>
        <v>0</v>
      </c>
      <c r="W44" s="86">
        <f>VLOOKUP(K44,SJMS_normativy!$A$3:$B$334,2,0)/0.6</f>
        <v>0</v>
      </c>
      <c r="X44" s="17">
        <f>IF(L44=0,0,VLOOKUP(SUM(L44+M44),SJZS_normativy!$A$4:$C$1075,2,0))/0.6</f>
        <v>0</v>
      </c>
      <c r="Y44" s="87">
        <f>IF(M44=0,0,VLOOKUP(SUM(L44+M44),SJZS_normativy!$A$4:$C$1075,2,0))/0.6</f>
        <v>0</v>
      </c>
      <c r="Z44" s="86">
        <f>VLOOKUP(N44,SJMS_normativy!$A$3:$B$334,2,0)/0.4</f>
        <v>0</v>
      </c>
      <c r="AA44" s="17">
        <f>IF(O44=0,0,VLOOKUP(SUM(O44+P44),SJZS_normativy!$A$4:$C$1075,2,0))/0.4</f>
        <v>0</v>
      </c>
      <c r="AB44" s="87">
        <f>IF(P44=0,0,VLOOKUP(SUM(O44+P44),SJZS_normativy!$A$4:$C$1075,2,0))/0.4</f>
        <v>0</v>
      </c>
      <c r="AC44" s="90">
        <f>SJMS_normativy!$I$5</f>
        <v>52</v>
      </c>
      <c r="AD44" s="44">
        <f>SJZS_normativy!$I$5</f>
        <v>52</v>
      </c>
      <c r="AE44" s="91">
        <f>SJZS_normativy!$I$5</f>
        <v>52</v>
      </c>
      <c r="AF44" s="90">
        <f>SJMS_normativy!$J$5</f>
        <v>34</v>
      </c>
      <c r="AG44" s="44">
        <f>SJZS_normativy!$J$5</f>
        <v>34</v>
      </c>
      <c r="AH44" s="91">
        <f>SJZS_normativy!$J$5</f>
        <v>34</v>
      </c>
      <c r="AI44" s="90">
        <f>SJMS_normativy!$K$5</f>
        <v>34</v>
      </c>
      <c r="AJ44" s="44">
        <f>SJZS_normativy!$K$5</f>
        <v>34</v>
      </c>
      <c r="AK44" s="91">
        <f>SJZS_normativy!$K$5</f>
        <v>34</v>
      </c>
      <c r="AL44" s="31"/>
      <c r="AM44" s="31"/>
    </row>
    <row r="45" spans="1:112" ht="20.100000000000001" customHeight="1" x14ac:dyDescent="0.2">
      <c r="A45" s="504">
        <v>39</v>
      </c>
      <c r="B45" s="414">
        <v>600079929</v>
      </c>
      <c r="C45" s="81">
        <v>2478</v>
      </c>
      <c r="D45" s="5" t="s">
        <v>79</v>
      </c>
      <c r="E45" s="71">
        <v>3141</v>
      </c>
      <c r="F45" s="59" t="s">
        <v>79</v>
      </c>
      <c r="G45" s="387">
        <v>445</v>
      </c>
      <c r="H45" s="13"/>
      <c r="I45" s="11">
        <v>356</v>
      </c>
      <c r="J45" s="59"/>
      <c r="K45" s="13"/>
      <c r="L45" s="11"/>
      <c r="M45" s="59"/>
      <c r="N45" s="13"/>
      <c r="O45" s="11"/>
      <c r="P45" s="59"/>
      <c r="Q45" s="13">
        <f t="shared" si="3"/>
        <v>0</v>
      </c>
      <c r="R45" s="11">
        <f t="shared" si="4"/>
        <v>356</v>
      </c>
      <c r="S45" s="59">
        <f t="shared" si="5"/>
        <v>0</v>
      </c>
      <c r="T45" s="86">
        <f>VLOOKUP(H45,SJMS_normativy!$A$3:$B$334,2,0)</f>
        <v>0</v>
      </c>
      <c r="U45" s="17">
        <f>IF(I45=0,0,VLOOKUP(SUM(I45+J45),SJZS_normativy!$A$4:$C$1075,2,0))</f>
        <v>66.514400059355424</v>
      </c>
      <c r="V45" s="87">
        <f>IF(J45=0,0,VLOOKUP(SUM(I45+J45),SJZS_normativy!$A$4:$C$1075,2,0))</f>
        <v>0</v>
      </c>
      <c r="W45" s="86">
        <f>VLOOKUP(K45,SJMS_normativy!$A$3:$B$334,2,0)/0.6</f>
        <v>0</v>
      </c>
      <c r="X45" s="17">
        <f>IF(L45=0,0,VLOOKUP(SUM(L45+M45),SJZS_normativy!$A$4:$C$1075,2,0))/0.6</f>
        <v>0</v>
      </c>
      <c r="Y45" s="87">
        <f>IF(M45=0,0,VLOOKUP(SUM(L45+M45),SJZS_normativy!$A$4:$C$1075,2,0))/0.6</f>
        <v>0</v>
      </c>
      <c r="Z45" s="86">
        <f>VLOOKUP(N45,SJMS_normativy!$A$3:$B$334,2,0)/0.4</f>
        <v>0</v>
      </c>
      <c r="AA45" s="17">
        <f>IF(O45=0,0,VLOOKUP(SUM(O45+P45),SJZS_normativy!$A$4:$C$1075,2,0))/0.4</f>
        <v>0</v>
      </c>
      <c r="AB45" s="87">
        <f>IF(P45=0,0,VLOOKUP(SUM(O45+P45),SJZS_normativy!$A$4:$C$1075,2,0))/0.4</f>
        <v>0</v>
      </c>
      <c r="AC45" s="90">
        <f>SJMS_normativy!$I$5</f>
        <v>52</v>
      </c>
      <c r="AD45" s="44">
        <f>SJZS_normativy!$I$5</f>
        <v>52</v>
      </c>
      <c r="AE45" s="91">
        <f>SJZS_normativy!$I$5</f>
        <v>52</v>
      </c>
      <c r="AF45" s="90">
        <f>SJMS_normativy!$J$5</f>
        <v>34</v>
      </c>
      <c r="AG45" s="44">
        <f>SJZS_normativy!$J$5</f>
        <v>34</v>
      </c>
      <c r="AH45" s="91">
        <f>SJZS_normativy!$J$5</f>
        <v>34</v>
      </c>
      <c r="AI45" s="90">
        <f>SJMS_normativy!$K$5</f>
        <v>34</v>
      </c>
      <c r="AJ45" s="44">
        <f>SJZS_normativy!$K$5</f>
        <v>34</v>
      </c>
      <c r="AK45" s="91">
        <f>SJZS_normativy!$K$5</f>
        <v>34</v>
      </c>
      <c r="AL45" s="31"/>
      <c r="AM45" s="31"/>
    </row>
    <row r="46" spans="1:112" ht="20.100000000000001" customHeight="1" x14ac:dyDescent="0.2">
      <c r="A46" s="504">
        <v>39</v>
      </c>
      <c r="B46" s="414">
        <v>600079929</v>
      </c>
      <c r="C46" s="81">
        <v>2478</v>
      </c>
      <c r="D46" s="5" t="s">
        <v>79</v>
      </c>
      <c r="E46" s="71">
        <v>3141</v>
      </c>
      <c r="F46" s="394" t="s">
        <v>602</v>
      </c>
      <c r="G46" s="387">
        <v>450</v>
      </c>
      <c r="H46" s="13"/>
      <c r="I46" s="11"/>
      <c r="J46" s="59"/>
      <c r="K46" s="13"/>
      <c r="L46" s="11"/>
      <c r="M46" s="59"/>
      <c r="N46" s="13"/>
      <c r="O46" s="11">
        <v>376</v>
      </c>
      <c r="P46" s="59">
        <v>34</v>
      </c>
      <c r="Q46" s="13">
        <f t="shared" ref="Q46" si="9">H46+K46+N46</f>
        <v>0</v>
      </c>
      <c r="R46" s="11">
        <f t="shared" ref="R46" si="10">I46+L46+O46</f>
        <v>376</v>
      </c>
      <c r="S46" s="59">
        <f t="shared" ref="S46" si="11">J46+M46+P46</f>
        <v>34</v>
      </c>
      <c r="T46" s="86">
        <f>VLOOKUP(H46,SJMS_normativy!$A$3:$B$334,2,0)</f>
        <v>0</v>
      </c>
      <c r="U46" s="17">
        <f>IF(I46=0,0,VLOOKUP(SUM(I46+J46),SJZS_normativy!$A$4:$C$1075,2,0))</f>
        <v>0</v>
      </c>
      <c r="V46" s="87">
        <f>IF(J46=0,0,VLOOKUP(SUM(I46+J46),SJZS_normativy!$A$4:$C$1075,2,0))</f>
        <v>0</v>
      </c>
      <c r="W46" s="86">
        <f>VLOOKUP(K46,SJMS_normativy!$A$3:$B$334,2,0)/0.6</f>
        <v>0</v>
      </c>
      <c r="X46" s="17">
        <f>IF(L46=0,0,VLOOKUP(SUM(L46+M46),SJZS_normativy!$A$4:$C$1075,2,0))/0.6</f>
        <v>0</v>
      </c>
      <c r="Y46" s="87">
        <f>IF(M46=0,0,VLOOKUP(SUM(L46+M46),SJZS_normativy!$A$4:$C$1075,2,0))/0.6</f>
        <v>0</v>
      </c>
      <c r="Z46" s="86">
        <f>VLOOKUP(N46,SJMS_normativy!$A$3:$B$334,2,0)/0.4</f>
        <v>0</v>
      </c>
      <c r="AA46" s="17">
        <f>IF(O46=0,0,VLOOKUP(SUM(O46+P46),SJZS_normativy!$A$4:$C$1075,2,0))/0.4</f>
        <v>171.03793446465025</v>
      </c>
      <c r="AB46" s="87">
        <f>IF(P46=0,0,VLOOKUP(SUM(O46+P46),SJZS_normativy!$A$4:$C$1075,2,0))/0.4</f>
        <v>171.03793446465025</v>
      </c>
      <c r="AC46" s="90">
        <f>SJMS_normativy!$I$5</f>
        <v>52</v>
      </c>
      <c r="AD46" s="44">
        <f>SJZS_normativy!$I$5</f>
        <v>52</v>
      </c>
      <c r="AE46" s="91">
        <f>SJZS_normativy!$I$5</f>
        <v>52</v>
      </c>
      <c r="AF46" s="90">
        <f>SJMS_normativy!$J$5</f>
        <v>34</v>
      </c>
      <c r="AG46" s="44">
        <f>SJZS_normativy!$J$5</f>
        <v>34</v>
      </c>
      <c r="AH46" s="91">
        <f>SJZS_normativy!$J$5</f>
        <v>34</v>
      </c>
      <c r="AI46" s="90">
        <f>SJMS_normativy!$K$5</f>
        <v>34</v>
      </c>
      <c r="AJ46" s="44">
        <f>SJZS_normativy!$K$5</f>
        <v>34</v>
      </c>
      <c r="AK46" s="91">
        <f>SJZS_normativy!$K$5</f>
        <v>34</v>
      </c>
      <c r="AL46" s="31" t="s">
        <v>614</v>
      </c>
      <c r="AM46" s="31"/>
    </row>
    <row r="47" spans="1:112" ht="20.100000000000001" customHeight="1" x14ac:dyDescent="0.2">
      <c r="A47" s="504">
        <v>40</v>
      </c>
      <c r="B47" s="414">
        <v>650018273</v>
      </c>
      <c r="C47" s="81">
        <v>2465</v>
      </c>
      <c r="D47" s="5" t="s">
        <v>573</v>
      </c>
      <c r="E47" s="71">
        <v>3141</v>
      </c>
      <c r="F47" s="59" t="s">
        <v>377</v>
      </c>
      <c r="G47" s="388">
        <v>337</v>
      </c>
      <c r="H47" s="13"/>
      <c r="I47" s="11"/>
      <c r="J47" s="59"/>
      <c r="K47" s="13"/>
      <c r="L47" s="11"/>
      <c r="M47" s="59"/>
      <c r="N47" s="13"/>
      <c r="O47" s="11">
        <v>203</v>
      </c>
      <c r="P47" s="59"/>
      <c r="Q47" s="13">
        <f t="shared" si="3"/>
        <v>0</v>
      </c>
      <c r="R47" s="11">
        <f t="shared" si="4"/>
        <v>203</v>
      </c>
      <c r="S47" s="59">
        <f t="shared" si="5"/>
        <v>0</v>
      </c>
      <c r="T47" s="86">
        <f>VLOOKUP(H47,SJMS_normativy!$A$3:$B$334,2,0)</f>
        <v>0</v>
      </c>
      <c r="U47" s="17">
        <f>IF(I47=0,0,VLOOKUP(SUM(I47+J47),SJZS_normativy!$A$4:$C$1075,2,0))</f>
        <v>0</v>
      </c>
      <c r="V47" s="87">
        <f>IF(J47=0,0,VLOOKUP(SUM(I47+J47),SJZS_normativy!$A$4:$C$1075,2,0))</f>
        <v>0</v>
      </c>
      <c r="W47" s="86">
        <f>VLOOKUP(K47,SJMS_normativy!$A$3:$B$334,2,0)/0.6</f>
        <v>0</v>
      </c>
      <c r="X47" s="17">
        <f>IF(L47=0,0,VLOOKUP(SUM(L47+M47),SJZS_normativy!$A$4:$C$1075,2,0))/0.6</f>
        <v>0</v>
      </c>
      <c r="Y47" s="87">
        <f>IF(M47=0,0,VLOOKUP(SUM(L47+M47),SJZS_normativy!$A$4:$C$1075,2,0))/0.6</f>
        <v>0</v>
      </c>
      <c r="Z47" s="86">
        <f>VLOOKUP(N47,SJMS_normativy!$A$3:$B$334,2,0)/0.4</f>
        <v>0</v>
      </c>
      <c r="AA47" s="17">
        <f>IF(O47=0,0,VLOOKUP(SUM(O47+P47),SJZS_normativy!$A$4:$C$1075,2,0))/0.4</f>
        <v>148.1966693575865</v>
      </c>
      <c r="AB47" s="87">
        <f>IF(P47=0,0,VLOOKUP(SUM(O47+P47),SJZS_normativy!$A$4:$C$1075,2,0))/0.4</f>
        <v>0</v>
      </c>
      <c r="AC47" s="90">
        <f>SJMS_normativy!$I$5</f>
        <v>52</v>
      </c>
      <c r="AD47" s="44">
        <f>SJZS_normativy!$I$5</f>
        <v>52</v>
      </c>
      <c r="AE47" s="91">
        <f>SJZS_normativy!$I$5</f>
        <v>52</v>
      </c>
      <c r="AF47" s="90">
        <f>SJMS_normativy!$J$5</f>
        <v>34</v>
      </c>
      <c r="AG47" s="44">
        <f>SJZS_normativy!$J$5</f>
        <v>34</v>
      </c>
      <c r="AH47" s="91">
        <f>SJZS_normativy!$J$5</f>
        <v>34</v>
      </c>
      <c r="AI47" s="90">
        <f>SJMS_normativy!$K$5</f>
        <v>34</v>
      </c>
      <c r="AJ47" s="44">
        <f>SJZS_normativy!$K$5</f>
        <v>34</v>
      </c>
      <c r="AK47" s="91">
        <f>SJZS_normativy!$K$5</f>
        <v>34</v>
      </c>
      <c r="AL47" s="31" t="s">
        <v>614</v>
      </c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</row>
    <row r="48" spans="1:112" s="60" customFormat="1" ht="20.100000000000001" customHeight="1" x14ac:dyDescent="0.2">
      <c r="A48" s="504">
        <v>40</v>
      </c>
      <c r="B48" s="414">
        <v>650018273</v>
      </c>
      <c r="C48" s="81">
        <v>2465</v>
      </c>
      <c r="D48" s="5" t="s">
        <v>573</v>
      </c>
      <c r="E48" s="79">
        <v>3141</v>
      </c>
      <c r="F48" s="181" t="s">
        <v>378</v>
      </c>
      <c r="G48" s="388">
        <v>337</v>
      </c>
      <c r="H48" s="13"/>
      <c r="I48" s="11"/>
      <c r="J48" s="59"/>
      <c r="K48" s="13"/>
      <c r="L48" s="11"/>
      <c r="M48" s="59"/>
      <c r="N48" s="13"/>
      <c r="O48" s="11">
        <v>41</v>
      </c>
      <c r="P48" s="59"/>
      <c r="Q48" s="13">
        <f t="shared" si="3"/>
        <v>0</v>
      </c>
      <c r="R48" s="11">
        <f t="shared" si="4"/>
        <v>41</v>
      </c>
      <c r="S48" s="59">
        <f t="shared" si="5"/>
        <v>0</v>
      </c>
      <c r="T48" s="86">
        <f>VLOOKUP(H48,SJMS_normativy!$A$3:$B$334,2,0)</f>
        <v>0</v>
      </c>
      <c r="U48" s="17">
        <f>IF(I48=0,0,VLOOKUP(SUM(I48+J48),SJZS_normativy!$A$4:$C$1075,2,0))</f>
        <v>0</v>
      </c>
      <c r="V48" s="87">
        <f>IF(J48=0,0,VLOOKUP(SUM(I48+J48),SJZS_normativy!$A$4:$C$1075,2,0))</f>
        <v>0</v>
      </c>
      <c r="W48" s="86">
        <f>VLOOKUP(K48,SJMS_normativy!$A$3:$B$334,2,0)/0.6</f>
        <v>0</v>
      </c>
      <c r="X48" s="17">
        <f>IF(L48=0,0,VLOOKUP(SUM(L48+M48),SJZS_normativy!$A$4:$C$1075,2,0))/0.6</f>
        <v>0</v>
      </c>
      <c r="Y48" s="87">
        <f>IF(M48=0,0,VLOOKUP(SUM(L48+M48),SJZS_normativy!$A$4:$C$1075,2,0))/0.6</f>
        <v>0</v>
      </c>
      <c r="Z48" s="86">
        <f>VLOOKUP(N48,SJMS_normativy!$A$3:$B$334,2,0)/0.4</f>
        <v>0</v>
      </c>
      <c r="AA48" s="17">
        <f>IF(O48=0,0,VLOOKUP(SUM(O48+P48),SJZS_normativy!$A$4:$C$1075,2,0))/0.4</f>
        <v>100.27772646483443</v>
      </c>
      <c r="AB48" s="87">
        <f>IF(P48=0,0,VLOOKUP(SUM(O48+P48),SJZS_normativy!$A$4:$C$1075,2,0))/0.4</f>
        <v>0</v>
      </c>
      <c r="AC48" s="90">
        <f>SJMS_normativy!$I$5</f>
        <v>52</v>
      </c>
      <c r="AD48" s="44">
        <f>SJZS_normativy!$I$5</f>
        <v>52</v>
      </c>
      <c r="AE48" s="91">
        <f>SJZS_normativy!$I$5</f>
        <v>52</v>
      </c>
      <c r="AF48" s="90">
        <f>SJMS_normativy!$J$5</f>
        <v>34</v>
      </c>
      <c r="AG48" s="44">
        <f>SJZS_normativy!$J$5</f>
        <v>34</v>
      </c>
      <c r="AH48" s="91">
        <f>SJZS_normativy!$J$5</f>
        <v>34</v>
      </c>
      <c r="AI48" s="90">
        <f>SJMS_normativy!$K$5</f>
        <v>34</v>
      </c>
      <c r="AJ48" s="44">
        <f>SJZS_normativy!$K$5</f>
        <v>34</v>
      </c>
      <c r="AK48" s="91">
        <f>SJZS_normativy!$K$5</f>
        <v>34</v>
      </c>
      <c r="AL48" s="31" t="s">
        <v>614</v>
      </c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</row>
    <row r="49" spans="1:112" s="60" customFormat="1" ht="20.100000000000001" customHeight="1" x14ac:dyDescent="0.2">
      <c r="A49" s="504">
        <v>40</v>
      </c>
      <c r="B49" s="414">
        <v>650018273</v>
      </c>
      <c r="C49" s="81">
        <v>2465</v>
      </c>
      <c r="D49" s="5" t="s">
        <v>573</v>
      </c>
      <c r="E49" s="79">
        <v>3141</v>
      </c>
      <c r="F49" s="181" t="s">
        <v>461</v>
      </c>
      <c r="G49" s="387">
        <v>96</v>
      </c>
      <c r="H49" s="13">
        <v>91</v>
      </c>
      <c r="I49" s="11"/>
      <c r="J49" s="59"/>
      <c r="K49" s="13"/>
      <c r="L49" s="11"/>
      <c r="M49" s="59"/>
      <c r="N49" s="13"/>
      <c r="O49" s="11"/>
      <c r="P49" s="59"/>
      <c r="Q49" s="13">
        <f t="shared" si="3"/>
        <v>91</v>
      </c>
      <c r="R49" s="11">
        <f t="shared" si="4"/>
        <v>0</v>
      </c>
      <c r="S49" s="59">
        <f t="shared" si="5"/>
        <v>0</v>
      </c>
      <c r="T49" s="86">
        <f>VLOOKUP(H49,SJMS_normativy!$A$3:$B$334,2,0)</f>
        <v>39.292860240000003</v>
      </c>
      <c r="U49" s="17">
        <f>IF(I49=0,0,VLOOKUP(SUM(I49+J49),SJZS_normativy!$A$4:$C$1075,2,0))</f>
        <v>0</v>
      </c>
      <c r="V49" s="87">
        <f>IF(J49=0,0,VLOOKUP(SUM(I49+J49),SJZS_normativy!$A$4:$C$1075,2,0))</f>
        <v>0</v>
      </c>
      <c r="W49" s="86">
        <f>VLOOKUP(K49,SJMS_normativy!$A$3:$B$334,2,0)/0.6</f>
        <v>0</v>
      </c>
      <c r="X49" s="17">
        <f>IF(L49=0,0,VLOOKUP(SUM(L49+M49),SJZS_normativy!$A$4:$C$1075,2,0))/0.6</f>
        <v>0</v>
      </c>
      <c r="Y49" s="87">
        <f>IF(M49=0,0,VLOOKUP(SUM(L49+M49),SJZS_normativy!$A$4:$C$1075,2,0))/0.6</f>
        <v>0</v>
      </c>
      <c r="Z49" s="86">
        <f>VLOOKUP(N49,SJMS_normativy!$A$3:$B$334,2,0)/0.4</f>
        <v>0</v>
      </c>
      <c r="AA49" s="17">
        <f>IF(O49=0,0,VLOOKUP(SUM(O49+P49),SJZS_normativy!$A$4:$C$1075,2,0))/0.4</f>
        <v>0</v>
      </c>
      <c r="AB49" s="87">
        <f>IF(P49=0,0,VLOOKUP(SUM(O49+P49),SJZS_normativy!$A$4:$C$1075,2,0))/0.4</f>
        <v>0</v>
      </c>
      <c r="AC49" s="90">
        <f>SJMS_normativy!$I$5</f>
        <v>52</v>
      </c>
      <c r="AD49" s="44">
        <f>SJZS_normativy!$I$5</f>
        <v>52</v>
      </c>
      <c r="AE49" s="91">
        <f>SJZS_normativy!$I$5</f>
        <v>52</v>
      </c>
      <c r="AF49" s="90">
        <f>SJMS_normativy!$J$5</f>
        <v>34</v>
      </c>
      <c r="AG49" s="44">
        <f>SJZS_normativy!$J$5</f>
        <v>34</v>
      </c>
      <c r="AH49" s="91">
        <f>SJZS_normativy!$J$5</f>
        <v>34</v>
      </c>
      <c r="AI49" s="90">
        <f>SJMS_normativy!$K$5</f>
        <v>34</v>
      </c>
      <c r="AJ49" s="44">
        <f>SJZS_normativy!$K$5</f>
        <v>34</v>
      </c>
      <c r="AK49" s="91">
        <f>SJZS_normativy!$K$5</f>
        <v>34</v>
      </c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</row>
    <row r="50" spans="1:112" ht="20.100000000000001" customHeight="1" x14ac:dyDescent="0.2">
      <c r="A50" s="504">
        <v>41</v>
      </c>
      <c r="B50" s="414">
        <v>600080293</v>
      </c>
      <c r="C50" s="81">
        <v>2480</v>
      </c>
      <c r="D50" s="5" t="s">
        <v>80</v>
      </c>
      <c r="E50" s="71">
        <v>3141</v>
      </c>
      <c r="F50" s="59" t="s">
        <v>80</v>
      </c>
      <c r="G50" s="387">
        <v>600</v>
      </c>
      <c r="H50" s="13"/>
      <c r="I50" s="11">
        <v>497</v>
      </c>
      <c r="J50" s="59"/>
      <c r="K50" s="13"/>
      <c r="L50" s="11"/>
      <c r="M50" s="59"/>
      <c r="N50" s="13"/>
      <c r="O50" s="11"/>
      <c r="P50" s="59"/>
      <c r="Q50" s="13">
        <f t="shared" si="3"/>
        <v>0</v>
      </c>
      <c r="R50" s="11">
        <f t="shared" si="4"/>
        <v>497</v>
      </c>
      <c r="S50" s="59">
        <f t="shared" si="5"/>
        <v>0</v>
      </c>
      <c r="T50" s="86">
        <f>VLOOKUP(H50,SJMS_normativy!$A$3:$B$334,2,0)</f>
        <v>0</v>
      </c>
      <c r="U50" s="17">
        <f>IF(I50=0,0,VLOOKUP(SUM(I50+J50),SJZS_normativy!$A$4:$C$1075,2,0))</f>
        <v>71.075635282765177</v>
      </c>
      <c r="V50" s="87">
        <f>IF(J50=0,0,VLOOKUP(SUM(I50+J50),SJZS_normativy!$A$4:$C$1075,2,0))</f>
        <v>0</v>
      </c>
      <c r="W50" s="86">
        <f>VLOOKUP(K50,SJMS_normativy!$A$3:$B$334,2,0)/0.6</f>
        <v>0</v>
      </c>
      <c r="X50" s="17">
        <f>IF(L50=0,0,VLOOKUP(SUM(L50+M50),SJZS_normativy!$A$4:$C$1075,2,0))/0.6</f>
        <v>0</v>
      </c>
      <c r="Y50" s="87">
        <f>IF(M50=0,0,VLOOKUP(SUM(L50+M50),SJZS_normativy!$A$4:$C$1075,2,0))/0.6</f>
        <v>0</v>
      </c>
      <c r="Z50" s="86">
        <f>VLOOKUP(N50,SJMS_normativy!$A$3:$B$334,2,0)/0.4</f>
        <v>0</v>
      </c>
      <c r="AA50" s="17">
        <f>IF(O50=0,0,VLOOKUP(SUM(O50+P50),SJZS_normativy!$A$4:$C$1075,2,0))/0.4</f>
        <v>0</v>
      </c>
      <c r="AB50" s="87">
        <f>IF(P50=0,0,VLOOKUP(SUM(O50+P50),SJZS_normativy!$A$4:$C$1075,2,0))/0.4</f>
        <v>0</v>
      </c>
      <c r="AC50" s="90">
        <f>SJMS_normativy!$I$5</f>
        <v>52</v>
      </c>
      <c r="AD50" s="44">
        <f>SJZS_normativy!$I$5</f>
        <v>52</v>
      </c>
      <c r="AE50" s="91">
        <f>SJZS_normativy!$I$5</f>
        <v>52</v>
      </c>
      <c r="AF50" s="90">
        <f>SJMS_normativy!$J$5</f>
        <v>34</v>
      </c>
      <c r="AG50" s="44">
        <f>SJZS_normativy!$J$5</f>
        <v>34</v>
      </c>
      <c r="AH50" s="91">
        <f>SJZS_normativy!$J$5</f>
        <v>34</v>
      </c>
      <c r="AI50" s="90">
        <f>SJMS_normativy!$K$5</f>
        <v>34</v>
      </c>
      <c r="AJ50" s="44">
        <f>SJZS_normativy!$K$5</f>
        <v>34</v>
      </c>
      <c r="AK50" s="91">
        <f>SJZS_normativy!$K$5</f>
        <v>34</v>
      </c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</row>
    <row r="51" spans="1:112" ht="20.100000000000001" customHeight="1" x14ac:dyDescent="0.2">
      <c r="A51" s="504">
        <v>42</v>
      </c>
      <c r="B51" s="414">
        <v>600079945</v>
      </c>
      <c r="C51" s="81">
        <v>2482</v>
      </c>
      <c r="D51" s="5" t="s">
        <v>81</v>
      </c>
      <c r="E51" s="71">
        <v>3141</v>
      </c>
      <c r="F51" s="59" t="s">
        <v>81</v>
      </c>
      <c r="G51" s="387">
        <v>230</v>
      </c>
      <c r="H51" s="13"/>
      <c r="I51" s="11">
        <v>207</v>
      </c>
      <c r="J51" s="59"/>
      <c r="K51" s="13"/>
      <c r="L51" s="11"/>
      <c r="M51" s="59"/>
      <c r="N51" s="13"/>
      <c r="O51" s="11"/>
      <c r="P51" s="59"/>
      <c r="Q51" s="13">
        <f t="shared" si="3"/>
        <v>0</v>
      </c>
      <c r="R51" s="11">
        <f t="shared" si="4"/>
        <v>207</v>
      </c>
      <c r="S51" s="59">
        <f t="shared" si="5"/>
        <v>0</v>
      </c>
      <c r="T51" s="86">
        <f>VLOOKUP(H51,SJMS_normativy!$A$3:$B$334,2,0)</f>
        <v>0</v>
      </c>
      <c r="U51" s="17">
        <f>IF(I51=0,0,VLOOKUP(SUM(I51+J51),SJZS_normativy!$A$4:$C$1075,2,0))</f>
        <v>59.523111015465879</v>
      </c>
      <c r="V51" s="87">
        <f>IF(J51=0,0,VLOOKUP(SUM(I51+J51),SJZS_normativy!$A$4:$C$1075,2,0))</f>
        <v>0</v>
      </c>
      <c r="W51" s="86">
        <f>VLOOKUP(K51,SJMS_normativy!$A$3:$B$334,2,0)/0.6</f>
        <v>0</v>
      </c>
      <c r="X51" s="17">
        <f>IF(L51=0,0,VLOOKUP(SUM(L51+M51),SJZS_normativy!$A$4:$C$1075,2,0))/0.6</f>
        <v>0</v>
      </c>
      <c r="Y51" s="87">
        <f>IF(M51=0,0,VLOOKUP(SUM(L51+M51),SJZS_normativy!$A$4:$C$1075,2,0))/0.6</f>
        <v>0</v>
      </c>
      <c r="Z51" s="86">
        <f>VLOOKUP(N51,SJMS_normativy!$A$3:$B$334,2,0)/0.4</f>
        <v>0</v>
      </c>
      <c r="AA51" s="17">
        <f>IF(O51=0,0,VLOOKUP(SUM(O51+P51),SJZS_normativy!$A$4:$C$1075,2,0))/0.4</f>
        <v>0</v>
      </c>
      <c r="AB51" s="87">
        <f>IF(P51=0,0,VLOOKUP(SUM(O51+P51),SJZS_normativy!$A$4:$C$1075,2,0))/0.4</f>
        <v>0</v>
      </c>
      <c r="AC51" s="90">
        <f>SJMS_normativy!$I$5</f>
        <v>52</v>
      </c>
      <c r="AD51" s="44">
        <f>SJZS_normativy!$I$5</f>
        <v>52</v>
      </c>
      <c r="AE51" s="91">
        <f>SJZS_normativy!$I$5</f>
        <v>52</v>
      </c>
      <c r="AF51" s="90">
        <f>SJMS_normativy!$J$5</f>
        <v>34</v>
      </c>
      <c r="AG51" s="44">
        <f>SJZS_normativy!$J$5</f>
        <v>34</v>
      </c>
      <c r="AH51" s="91">
        <f>SJZS_normativy!$J$5</f>
        <v>34</v>
      </c>
      <c r="AI51" s="90">
        <f>SJMS_normativy!$K$5</f>
        <v>34</v>
      </c>
      <c r="AJ51" s="44">
        <f>SJZS_normativy!$K$5</f>
        <v>34</v>
      </c>
      <c r="AK51" s="91">
        <f>SJZS_normativy!$K$5</f>
        <v>34</v>
      </c>
      <c r="AL51" s="31"/>
      <c r="AM51" s="31"/>
    </row>
    <row r="52" spans="1:112" ht="20.100000000000001" customHeight="1" x14ac:dyDescent="0.2">
      <c r="A52" s="504">
        <v>43</v>
      </c>
      <c r="B52" s="414">
        <v>691006041</v>
      </c>
      <c r="C52" s="81">
        <v>2328</v>
      </c>
      <c r="D52" s="5" t="s">
        <v>476</v>
      </c>
      <c r="E52" s="71">
        <v>3141</v>
      </c>
      <c r="F52" s="59" t="s">
        <v>408</v>
      </c>
      <c r="G52" s="387">
        <v>460</v>
      </c>
      <c r="H52" s="13"/>
      <c r="I52" s="11">
        <v>406</v>
      </c>
      <c r="J52" s="59"/>
      <c r="K52" s="13"/>
      <c r="L52" s="11"/>
      <c r="M52" s="59"/>
      <c r="N52" s="13"/>
      <c r="O52" s="11"/>
      <c r="P52" s="59"/>
      <c r="Q52" s="13">
        <f t="shared" si="3"/>
        <v>0</v>
      </c>
      <c r="R52" s="11">
        <f t="shared" si="4"/>
        <v>406</v>
      </c>
      <c r="S52" s="59">
        <f t="shared" si="5"/>
        <v>0</v>
      </c>
      <c r="T52" s="86">
        <f>VLOOKUP(H52,SJMS_normativy!$A$3:$B$334,2,0)</f>
        <v>0</v>
      </c>
      <c r="U52" s="17">
        <f>IF(I52=0,0,VLOOKUP(SUM(I52+J52),SJZS_normativy!$A$4:$C$1075,2,0))</f>
        <v>68.281901186676137</v>
      </c>
      <c r="V52" s="87">
        <f>IF(J52=0,0,VLOOKUP(SUM(I52+J52),SJZS_normativy!$A$4:$C$1075,2,0))</f>
        <v>0</v>
      </c>
      <c r="W52" s="86">
        <f>VLOOKUP(K52,SJMS_normativy!$A$3:$B$334,2,0)/0.6</f>
        <v>0</v>
      </c>
      <c r="X52" s="17">
        <f>IF(L52=0,0,VLOOKUP(SUM(L52+M52),SJZS_normativy!$A$4:$C$1075,2,0))/0.6</f>
        <v>0</v>
      </c>
      <c r="Y52" s="87">
        <f>IF(M52=0,0,VLOOKUP(SUM(L52+M52),SJZS_normativy!$A$4:$C$1075,2,0))/0.6</f>
        <v>0</v>
      </c>
      <c r="Z52" s="86">
        <f>VLOOKUP(N52,SJMS_normativy!$A$3:$B$334,2,0)/0.4</f>
        <v>0</v>
      </c>
      <c r="AA52" s="17">
        <f>IF(O52=0,0,VLOOKUP(SUM(O52+P52),SJZS_normativy!$A$4:$C$1075,2,0))/0.4</f>
        <v>0</v>
      </c>
      <c r="AB52" s="87">
        <f>IF(P52=0,0,VLOOKUP(SUM(O52+P52),SJZS_normativy!$A$4:$C$1075,2,0))/0.4</f>
        <v>0</v>
      </c>
      <c r="AC52" s="90">
        <f>SJMS_normativy!$I$5</f>
        <v>52</v>
      </c>
      <c r="AD52" s="44">
        <f>SJZS_normativy!$I$5</f>
        <v>52</v>
      </c>
      <c r="AE52" s="91">
        <f>SJZS_normativy!$I$5</f>
        <v>52</v>
      </c>
      <c r="AF52" s="90">
        <f>SJMS_normativy!$J$5</f>
        <v>34</v>
      </c>
      <c r="AG52" s="44">
        <f>SJZS_normativy!$J$5</f>
        <v>34</v>
      </c>
      <c r="AH52" s="91">
        <f>SJZS_normativy!$J$5</f>
        <v>34</v>
      </c>
      <c r="AI52" s="90">
        <f>SJMS_normativy!$K$5</f>
        <v>34</v>
      </c>
      <c r="AJ52" s="44">
        <f>SJZS_normativy!$K$5</f>
        <v>34</v>
      </c>
      <c r="AK52" s="91">
        <f>SJZS_normativy!$K$5</f>
        <v>34</v>
      </c>
      <c r="AL52" s="31"/>
      <c r="AM52" s="31"/>
    </row>
    <row r="53" spans="1:112" ht="20.100000000000001" customHeight="1" x14ac:dyDescent="0.2">
      <c r="A53" s="504">
        <v>44</v>
      </c>
      <c r="B53" s="414">
        <v>600079970</v>
      </c>
      <c r="C53" s="81">
        <v>2486</v>
      </c>
      <c r="D53" s="5" t="s">
        <v>82</v>
      </c>
      <c r="E53" s="71">
        <v>3141</v>
      </c>
      <c r="F53" s="59" t="s">
        <v>477</v>
      </c>
      <c r="G53" s="387">
        <v>320</v>
      </c>
      <c r="H53" s="13"/>
      <c r="I53" s="11"/>
      <c r="J53" s="59"/>
      <c r="K53" s="13"/>
      <c r="L53" s="11"/>
      <c r="M53" s="59"/>
      <c r="N53" s="13"/>
      <c r="O53" s="11">
        <v>291</v>
      </c>
      <c r="P53" s="59"/>
      <c r="Q53" s="13">
        <f t="shared" si="3"/>
        <v>0</v>
      </c>
      <c r="R53" s="11">
        <f t="shared" si="4"/>
        <v>291</v>
      </c>
      <c r="S53" s="59">
        <f t="shared" si="5"/>
        <v>0</v>
      </c>
      <c r="T53" s="86">
        <f>VLOOKUP(H53,SJMS_normativy!$A$3:$B$334,2,0)</f>
        <v>0</v>
      </c>
      <c r="U53" s="17">
        <f>IF(I53=0,0,VLOOKUP(SUM(I53+J53),SJZS_normativy!$A$4:$C$1075,2,0))</f>
        <v>0</v>
      </c>
      <c r="V53" s="87">
        <f>IF(J53=0,0,VLOOKUP(SUM(I53+J53),SJZS_normativy!$A$4:$C$1075,2,0))</f>
        <v>0</v>
      </c>
      <c r="W53" s="86">
        <f>VLOOKUP(K53,SJMS_normativy!$A$3:$B$334,2,0)/0.6</f>
        <v>0</v>
      </c>
      <c r="X53" s="17">
        <f>IF(L53=0,0,VLOOKUP(SUM(L53+M53),SJZS_normativy!$A$4:$C$1075,2,0))/0.6</f>
        <v>0</v>
      </c>
      <c r="Y53" s="87">
        <f>IF(M53=0,0,VLOOKUP(SUM(L53+M53),SJZS_normativy!$A$4:$C$1075,2,0))/0.6</f>
        <v>0</v>
      </c>
      <c r="Z53" s="86">
        <f>VLOOKUP(N53,SJMS_normativy!$A$3:$B$334,2,0)/0.4</f>
        <v>0</v>
      </c>
      <c r="AA53" s="17">
        <f>IF(O53=0,0,VLOOKUP(SUM(O53+P53),SJZS_normativy!$A$4:$C$1075,2,0))/0.4</f>
        <v>159.66112733380135</v>
      </c>
      <c r="AB53" s="87">
        <f>IF(P53=0,0,VLOOKUP(SUM(O53+P53),SJZS_normativy!$A$4:$C$1075,2,0))/0.4</f>
        <v>0</v>
      </c>
      <c r="AC53" s="90">
        <f>SJMS_normativy!$I$5</f>
        <v>52</v>
      </c>
      <c r="AD53" s="44">
        <f>SJZS_normativy!$I$5</f>
        <v>52</v>
      </c>
      <c r="AE53" s="91">
        <f>SJZS_normativy!$I$5</f>
        <v>52</v>
      </c>
      <c r="AF53" s="90">
        <f>SJMS_normativy!$J$5</f>
        <v>34</v>
      </c>
      <c r="AG53" s="44">
        <f>SJZS_normativy!$J$5</f>
        <v>34</v>
      </c>
      <c r="AH53" s="91">
        <f>SJZS_normativy!$J$5</f>
        <v>34</v>
      </c>
      <c r="AI53" s="90">
        <f>SJMS_normativy!$K$5</f>
        <v>34</v>
      </c>
      <c r="AJ53" s="44">
        <f>SJZS_normativy!$K$5</f>
        <v>34</v>
      </c>
      <c r="AK53" s="91">
        <f>SJZS_normativy!$K$5</f>
        <v>34</v>
      </c>
      <c r="AL53" s="31" t="s">
        <v>614</v>
      </c>
      <c r="AM53" s="31"/>
    </row>
    <row r="54" spans="1:112" ht="20.100000000000001" customHeight="1" x14ac:dyDescent="0.2">
      <c r="A54" s="504">
        <v>45</v>
      </c>
      <c r="B54" s="414">
        <v>600079996</v>
      </c>
      <c r="C54" s="81">
        <v>2487</v>
      </c>
      <c r="D54" s="13" t="s">
        <v>83</v>
      </c>
      <c r="E54" s="71">
        <v>3141</v>
      </c>
      <c r="F54" s="59" t="s">
        <v>83</v>
      </c>
      <c r="G54" s="387">
        <v>600</v>
      </c>
      <c r="H54" s="13"/>
      <c r="I54" s="11">
        <v>338</v>
      </c>
      <c r="J54" s="59">
        <v>220</v>
      </c>
      <c r="K54" s="13"/>
      <c r="L54" s="11"/>
      <c r="M54" s="59"/>
      <c r="N54" s="13"/>
      <c r="O54" s="11"/>
      <c r="P54" s="59"/>
      <c r="Q54" s="13">
        <f t="shared" si="3"/>
        <v>0</v>
      </c>
      <c r="R54" s="11">
        <f t="shared" si="4"/>
        <v>338</v>
      </c>
      <c r="S54" s="59">
        <f t="shared" si="5"/>
        <v>220</v>
      </c>
      <c r="T54" s="86">
        <f>VLOOKUP(H54,SJMS_normativy!$A$3:$B$334,2,0)</f>
        <v>0</v>
      </c>
      <c r="U54" s="17">
        <f>IF(I54=0,0,VLOOKUP(SUM(I54+J54),SJZS_normativy!$A$4:$C$1075,2,0))</f>
        <v>72.721679260542189</v>
      </c>
      <c r="V54" s="87">
        <f>IF(J54=0,0,VLOOKUP(SUM(I54+J54),SJZS_normativy!$A$4:$C$1075,2,0))</f>
        <v>72.721679260542189</v>
      </c>
      <c r="W54" s="86">
        <f>VLOOKUP(K54,SJMS_normativy!$A$3:$B$334,2,0)/0.6</f>
        <v>0</v>
      </c>
      <c r="X54" s="17">
        <f>IF(L54=0,0,VLOOKUP(SUM(L54+M54),SJZS_normativy!$A$4:$C$1075,2,0))/0.6</f>
        <v>0</v>
      </c>
      <c r="Y54" s="87">
        <f>IF(M54=0,0,VLOOKUP(SUM(L54+M54),SJZS_normativy!$A$4:$C$1075,2,0))/0.6</f>
        <v>0</v>
      </c>
      <c r="Z54" s="86">
        <f>VLOOKUP(N54,SJMS_normativy!$A$3:$B$334,2,0)/0.4</f>
        <v>0</v>
      </c>
      <c r="AA54" s="17">
        <f>IF(O54=0,0,VLOOKUP(SUM(O54+P54),SJZS_normativy!$A$4:$C$1075,2,0))/0.4</f>
        <v>0</v>
      </c>
      <c r="AB54" s="87">
        <f>IF(P54=0,0,VLOOKUP(SUM(O54+P54),SJZS_normativy!$A$4:$C$1075,2,0))/0.4</f>
        <v>0</v>
      </c>
      <c r="AC54" s="90">
        <f>SJMS_normativy!$I$5</f>
        <v>52</v>
      </c>
      <c r="AD54" s="44">
        <f>SJZS_normativy!$I$5</f>
        <v>52</v>
      </c>
      <c r="AE54" s="91">
        <f>SJZS_normativy!$I$5</f>
        <v>52</v>
      </c>
      <c r="AF54" s="90">
        <f>SJMS_normativy!$J$5</f>
        <v>34</v>
      </c>
      <c r="AG54" s="44">
        <f>SJZS_normativy!$J$5</f>
        <v>34</v>
      </c>
      <c r="AH54" s="91">
        <f>SJZS_normativy!$J$5</f>
        <v>34</v>
      </c>
      <c r="AI54" s="90">
        <f>SJMS_normativy!$K$5</f>
        <v>34</v>
      </c>
      <c r="AJ54" s="44">
        <f>SJZS_normativy!$K$5</f>
        <v>34</v>
      </c>
      <c r="AK54" s="91">
        <f>SJZS_normativy!$K$5</f>
        <v>34</v>
      </c>
      <c r="AL54" s="31"/>
      <c r="AM54" s="31"/>
    </row>
    <row r="55" spans="1:112" ht="20.100000000000001" customHeight="1" x14ac:dyDescent="0.2">
      <c r="A55" s="504">
        <v>46</v>
      </c>
      <c r="B55" s="414">
        <v>600079902</v>
      </c>
      <c r="C55" s="81">
        <v>2488</v>
      </c>
      <c r="D55" s="5" t="s">
        <v>456</v>
      </c>
      <c r="E55" s="71">
        <v>3141</v>
      </c>
      <c r="F55" s="59" t="s">
        <v>456</v>
      </c>
      <c r="G55" s="387">
        <v>375</v>
      </c>
      <c r="H55" s="13"/>
      <c r="I55" s="11">
        <v>259</v>
      </c>
      <c r="J55" s="59"/>
      <c r="K55" s="13"/>
      <c r="L55" s="11"/>
      <c r="M55" s="59"/>
      <c r="N55" s="13"/>
      <c r="O55" s="11"/>
      <c r="P55" s="59"/>
      <c r="Q55" s="13">
        <f t="shared" si="3"/>
        <v>0</v>
      </c>
      <c r="R55" s="11">
        <f t="shared" si="4"/>
        <v>259</v>
      </c>
      <c r="S55" s="59">
        <f t="shared" si="5"/>
        <v>0</v>
      </c>
      <c r="T55" s="86">
        <f>VLOOKUP(H55,SJMS_normativy!$A$3:$B$334,2,0)</f>
        <v>0</v>
      </c>
      <c r="U55" s="17">
        <f>IF(I55=0,0,VLOOKUP(SUM(I55+J55),SJZS_normativy!$A$4:$C$1075,2,0))</f>
        <v>62.362427818113098</v>
      </c>
      <c r="V55" s="87">
        <f>IF(J55=0,0,VLOOKUP(SUM(I55+J55),SJZS_normativy!$A$4:$C$1075,2,0))</f>
        <v>0</v>
      </c>
      <c r="W55" s="86">
        <f>VLOOKUP(K55,SJMS_normativy!$A$3:$B$334,2,0)/0.6</f>
        <v>0</v>
      </c>
      <c r="X55" s="17">
        <f>IF(L55=0,0,VLOOKUP(SUM(L55+M55),SJZS_normativy!$A$4:$C$1075,2,0))/0.6</f>
        <v>0</v>
      </c>
      <c r="Y55" s="87">
        <f>IF(M55=0,0,VLOOKUP(SUM(L55+M55),SJZS_normativy!$A$4:$C$1075,2,0))/0.6</f>
        <v>0</v>
      </c>
      <c r="Z55" s="86">
        <f>VLOOKUP(N55,SJMS_normativy!$A$3:$B$334,2,0)/0.4</f>
        <v>0</v>
      </c>
      <c r="AA55" s="17">
        <f>IF(O55=0,0,VLOOKUP(SUM(O55+P55),SJZS_normativy!$A$4:$C$1075,2,0))/0.4</f>
        <v>0</v>
      </c>
      <c r="AB55" s="87">
        <f>IF(P55=0,0,VLOOKUP(SUM(O55+P55),SJZS_normativy!$A$4:$C$1075,2,0))/0.4</f>
        <v>0</v>
      </c>
      <c r="AC55" s="90">
        <f>SJMS_normativy!$I$5</f>
        <v>52</v>
      </c>
      <c r="AD55" s="44">
        <f>SJZS_normativy!$I$5</f>
        <v>52</v>
      </c>
      <c r="AE55" s="91">
        <f>SJZS_normativy!$I$5</f>
        <v>52</v>
      </c>
      <c r="AF55" s="90">
        <f>SJMS_normativy!$J$5</f>
        <v>34</v>
      </c>
      <c r="AG55" s="44">
        <f>SJZS_normativy!$J$5</f>
        <v>34</v>
      </c>
      <c r="AH55" s="91">
        <f>SJZS_normativy!$J$5</f>
        <v>34</v>
      </c>
      <c r="AI55" s="90">
        <f>SJMS_normativy!$K$5</f>
        <v>34</v>
      </c>
      <c r="AJ55" s="44">
        <f>SJZS_normativy!$K$5</f>
        <v>34</v>
      </c>
      <c r="AK55" s="91">
        <f>SJZS_normativy!$K$5</f>
        <v>34</v>
      </c>
      <c r="AL55" s="31"/>
      <c r="AM55" s="31"/>
    </row>
    <row r="56" spans="1:112" ht="20.100000000000001" customHeight="1" x14ac:dyDescent="0.2">
      <c r="A56" s="504">
        <v>47</v>
      </c>
      <c r="B56" s="414">
        <v>600080277</v>
      </c>
      <c r="C56" s="81">
        <v>2472</v>
      </c>
      <c r="D56" s="5" t="s">
        <v>84</v>
      </c>
      <c r="E56" s="71">
        <v>3141</v>
      </c>
      <c r="F56" s="181" t="s">
        <v>379</v>
      </c>
      <c r="G56" s="387">
        <v>430</v>
      </c>
      <c r="H56" s="13"/>
      <c r="I56" s="11">
        <v>291</v>
      </c>
      <c r="J56" s="59">
        <v>1</v>
      </c>
      <c r="K56" s="13"/>
      <c r="L56" s="11"/>
      <c r="M56" s="59"/>
      <c r="N56" s="13"/>
      <c r="O56" s="11"/>
      <c r="P56" s="59"/>
      <c r="Q56" s="13">
        <f t="shared" si="3"/>
        <v>0</v>
      </c>
      <c r="R56" s="11">
        <f t="shared" si="4"/>
        <v>291</v>
      </c>
      <c r="S56" s="59">
        <f t="shared" si="5"/>
        <v>1</v>
      </c>
      <c r="T56" s="86">
        <f>VLOOKUP(H56,SJMS_normativy!$A$3:$B$334,2,0)</f>
        <v>0</v>
      </c>
      <c r="U56" s="17">
        <f>IF(I56=0,0,VLOOKUP(SUM(I56+J56),SJZS_normativy!$A$4:$C$1075,2,0))</f>
        <v>63.908985239282657</v>
      </c>
      <c r="V56" s="87">
        <f>IF(J56=0,0,VLOOKUP(SUM(I56+J56),SJZS_normativy!$A$4:$C$1075,2,0))</f>
        <v>63.908985239282657</v>
      </c>
      <c r="W56" s="86">
        <f>VLOOKUP(K56,SJMS_normativy!$A$3:$B$334,2,0)/0.6</f>
        <v>0</v>
      </c>
      <c r="X56" s="17">
        <f>IF(L56=0,0,VLOOKUP(SUM(L56+M56),SJZS_normativy!$A$4:$C$1075,2,0))/0.6</f>
        <v>0</v>
      </c>
      <c r="Y56" s="87">
        <f>IF(M56=0,0,VLOOKUP(SUM(L56+M56),SJZS_normativy!$A$4:$C$1075,2,0))/0.6</f>
        <v>0</v>
      </c>
      <c r="Z56" s="86">
        <f>VLOOKUP(N56,SJMS_normativy!$A$3:$B$334,2,0)/0.4</f>
        <v>0</v>
      </c>
      <c r="AA56" s="17">
        <f>IF(O56=0,0,VLOOKUP(SUM(O56+P56),SJZS_normativy!$A$4:$C$1075,2,0))/0.4</f>
        <v>0</v>
      </c>
      <c r="AB56" s="87">
        <f>IF(P56=0,0,VLOOKUP(SUM(O56+P56),SJZS_normativy!$A$4:$C$1075,2,0))/0.4</f>
        <v>0</v>
      </c>
      <c r="AC56" s="90">
        <f>SJMS_normativy!$I$5</f>
        <v>52</v>
      </c>
      <c r="AD56" s="44">
        <f>SJZS_normativy!$I$5</f>
        <v>52</v>
      </c>
      <c r="AE56" s="91">
        <f>SJZS_normativy!$I$5</f>
        <v>52</v>
      </c>
      <c r="AF56" s="90">
        <f>SJMS_normativy!$J$5</f>
        <v>34</v>
      </c>
      <c r="AG56" s="44">
        <f>SJZS_normativy!$J$5</f>
        <v>34</v>
      </c>
      <c r="AH56" s="91">
        <f>SJZS_normativy!$J$5</f>
        <v>34</v>
      </c>
      <c r="AI56" s="90">
        <f>SJMS_normativy!$K$5</f>
        <v>34</v>
      </c>
      <c r="AJ56" s="44">
        <f>SJZS_normativy!$K$5</f>
        <v>34</v>
      </c>
      <c r="AK56" s="91">
        <f>SJZS_normativy!$K$5</f>
        <v>34</v>
      </c>
      <c r="AL56" s="31"/>
      <c r="AM56" s="31"/>
    </row>
    <row r="57" spans="1:112" ht="20.100000000000001" customHeight="1" x14ac:dyDescent="0.2">
      <c r="A57" s="504">
        <v>48</v>
      </c>
      <c r="B57" s="414">
        <v>600080188</v>
      </c>
      <c r="C57" s="81">
        <v>2489</v>
      </c>
      <c r="D57" s="5" t="s">
        <v>85</v>
      </c>
      <c r="E57" s="71">
        <v>3141</v>
      </c>
      <c r="F57" s="59" t="s">
        <v>85</v>
      </c>
      <c r="G57" s="390">
        <v>500</v>
      </c>
      <c r="H57" s="13"/>
      <c r="I57" s="11">
        <v>448</v>
      </c>
      <c r="J57" s="59"/>
      <c r="K57" s="13"/>
      <c r="L57" s="11"/>
      <c r="M57" s="59"/>
      <c r="N57" s="13"/>
      <c r="O57" s="11"/>
      <c r="P57" s="59"/>
      <c r="Q57" s="13">
        <f t="shared" si="3"/>
        <v>0</v>
      </c>
      <c r="R57" s="11">
        <f t="shared" si="4"/>
        <v>448</v>
      </c>
      <c r="S57" s="59">
        <f t="shared" si="5"/>
        <v>0</v>
      </c>
      <c r="T57" s="86">
        <f>VLOOKUP(H57,SJMS_normativy!$A$3:$B$334,2,0)</f>
        <v>0</v>
      </c>
      <c r="U57" s="17">
        <f>IF(I57=0,0,VLOOKUP(SUM(I57+J57),SJZS_normativy!$A$4:$C$1075,2,0))</f>
        <v>69.629714196959497</v>
      </c>
      <c r="V57" s="87">
        <f>IF(J57=0,0,VLOOKUP(SUM(I57+J57),SJZS_normativy!$A$4:$C$1075,2,0))</f>
        <v>0</v>
      </c>
      <c r="W57" s="86">
        <f>VLOOKUP(K57,SJMS_normativy!$A$3:$B$334,2,0)/0.6</f>
        <v>0</v>
      </c>
      <c r="X57" s="17">
        <f>IF(L57=0,0,VLOOKUP(SUM(L57+M57),SJZS_normativy!$A$4:$C$1075,2,0))/0.6</f>
        <v>0</v>
      </c>
      <c r="Y57" s="87">
        <f>IF(M57=0,0,VLOOKUP(SUM(L57+M57),SJZS_normativy!$A$4:$C$1075,2,0))/0.6</f>
        <v>0</v>
      </c>
      <c r="Z57" s="86">
        <f>VLOOKUP(N57,SJMS_normativy!$A$3:$B$334,2,0)/0.4</f>
        <v>0</v>
      </c>
      <c r="AA57" s="17">
        <f>IF(O57=0,0,VLOOKUP(SUM(O57+P57),SJZS_normativy!$A$4:$C$1075,2,0))/0.4</f>
        <v>0</v>
      </c>
      <c r="AB57" s="87">
        <f>IF(P57=0,0,VLOOKUP(SUM(O57+P57),SJZS_normativy!$A$4:$C$1075,2,0))/0.4</f>
        <v>0</v>
      </c>
      <c r="AC57" s="90">
        <f>SJMS_normativy!$I$5</f>
        <v>52</v>
      </c>
      <c r="AD57" s="44">
        <f>SJZS_normativy!$I$5</f>
        <v>52</v>
      </c>
      <c r="AE57" s="91">
        <f>SJZS_normativy!$I$5</f>
        <v>52</v>
      </c>
      <c r="AF57" s="90">
        <f>SJMS_normativy!$J$5</f>
        <v>34</v>
      </c>
      <c r="AG57" s="44">
        <f>SJZS_normativy!$J$5</f>
        <v>34</v>
      </c>
      <c r="AH57" s="91">
        <f>SJZS_normativy!$J$5</f>
        <v>34</v>
      </c>
      <c r="AI57" s="90">
        <f>SJMS_normativy!$K$5</f>
        <v>34</v>
      </c>
      <c r="AJ57" s="44">
        <f>SJZS_normativy!$K$5</f>
        <v>34</v>
      </c>
      <c r="AK57" s="91">
        <f>SJZS_normativy!$K$5</f>
        <v>34</v>
      </c>
      <c r="AL57" s="31"/>
      <c r="AM57" s="31"/>
    </row>
    <row r="58" spans="1:112" ht="20.100000000000001" customHeight="1" x14ac:dyDescent="0.2">
      <c r="A58" s="504">
        <v>49</v>
      </c>
      <c r="B58" s="414">
        <v>600080285</v>
      </c>
      <c r="C58" s="81">
        <v>2473</v>
      </c>
      <c r="D58" s="5" t="s">
        <v>86</v>
      </c>
      <c r="E58" s="71">
        <v>3141</v>
      </c>
      <c r="F58" s="181" t="s">
        <v>612</v>
      </c>
      <c r="G58" s="387">
        <v>650</v>
      </c>
      <c r="H58" s="13"/>
      <c r="I58" s="11"/>
      <c r="J58" s="59"/>
      <c r="K58" s="13"/>
      <c r="L58" s="11"/>
      <c r="M58" s="59"/>
      <c r="N58" s="13"/>
      <c r="O58" s="11">
        <v>508</v>
      </c>
      <c r="P58" s="59"/>
      <c r="Q58" s="13">
        <f t="shared" si="3"/>
        <v>0</v>
      </c>
      <c r="R58" s="11">
        <f t="shared" si="4"/>
        <v>508</v>
      </c>
      <c r="S58" s="59">
        <f t="shared" si="5"/>
        <v>0</v>
      </c>
      <c r="T58" s="86">
        <f>VLOOKUP(H58,SJMS_normativy!$A$3:$B$334,2,0)</f>
        <v>0</v>
      </c>
      <c r="U58" s="17">
        <f>IF(I58=0,0,VLOOKUP(SUM(I58+J58),SJZS_normativy!$A$4:$C$1075,2,0))</f>
        <v>0</v>
      </c>
      <c r="V58" s="87">
        <f>IF(J58=0,0,VLOOKUP(SUM(I58+J58),SJZS_normativy!$A$4:$C$1075,2,0))</f>
        <v>0</v>
      </c>
      <c r="W58" s="86">
        <f>VLOOKUP(K58,SJMS_normativy!$A$3:$B$334,2,0)/0.6</f>
        <v>0</v>
      </c>
      <c r="X58" s="17">
        <f>IF(L58=0,0,VLOOKUP(SUM(L58+M58),SJZS_normativy!$A$4:$C$1075,2,0))/0.6</f>
        <v>0</v>
      </c>
      <c r="Y58" s="87">
        <f>IF(M58=0,0,VLOOKUP(SUM(L58+M58),SJZS_normativy!$A$4:$C$1075,2,0))/0.6</f>
        <v>0</v>
      </c>
      <c r="Z58" s="86">
        <f>VLOOKUP(N58,SJMS_normativy!$A$3:$B$334,2,0)/0.4</f>
        <v>0</v>
      </c>
      <c r="AA58" s="17">
        <f>IF(O58=0,0,VLOOKUP(SUM(O58+P58),SJZS_normativy!$A$4:$C$1075,2,0))/0.4</f>
        <v>178.46021443098513</v>
      </c>
      <c r="AB58" s="87">
        <f>IF(P58=0,0,VLOOKUP(SUM(O58+P58),SJZS_normativy!$A$4:$C$1075,2,0))/0.4</f>
        <v>0</v>
      </c>
      <c r="AC58" s="90">
        <f>SJMS_normativy!$I$5</f>
        <v>52</v>
      </c>
      <c r="AD58" s="44">
        <f>SJZS_normativy!$I$5</f>
        <v>52</v>
      </c>
      <c r="AE58" s="91">
        <f>SJZS_normativy!$I$5</f>
        <v>52</v>
      </c>
      <c r="AF58" s="90">
        <f>SJMS_normativy!$J$5</f>
        <v>34</v>
      </c>
      <c r="AG58" s="44">
        <f>SJZS_normativy!$J$5</f>
        <v>34</v>
      </c>
      <c r="AH58" s="91">
        <f>SJZS_normativy!$J$5</f>
        <v>34</v>
      </c>
      <c r="AI58" s="90">
        <f>SJMS_normativy!$K$5</f>
        <v>34</v>
      </c>
      <c r="AJ58" s="44">
        <f>SJZS_normativy!$K$5</f>
        <v>34</v>
      </c>
      <c r="AK58" s="91">
        <f>SJZS_normativy!$K$5</f>
        <v>34</v>
      </c>
      <c r="AL58" s="31" t="s">
        <v>614</v>
      </c>
      <c r="AM58" s="31"/>
    </row>
    <row r="59" spans="1:112" ht="20.100000000000001" customHeight="1" x14ac:dyDescent="0.2">
      <c r="A59" s="504">
        <v>50</v>
      </c>
      <c r="B59" s="414">
        <v>600080005</v>
      </c>
      <c r="C59" s="81">
        <v>2490</v>
      </c>
      <c r="D59" s="5" t="s">
        <v>87</v>
      </c>
      <c r="E59" s="71">
        <v>3141</v>
      </c>
      <c r="F59" s="59" t="s">
        <v>87</v>
      </c>
      <c r="G59" s="387">
        <v>490</v>
      </c>
      <c r="H59" s="13"/>
      <c r="I59" s="11">
        <v>285</v>
      </c>
      <c r="J59" s="59"/>
      <c r="K59" s="13"/>
      <c r="L59" s="11"/>
      <c r="M59" s="59"/>
      <c r="N59" s="13"/>
      <c r="O59" s="11"/>
      <c r="P59" s="59"/>
      <c r="Q59" s="13">
        <f t="shared" si="3"/>
        <v>0</v>
      </c>
      <c r="R59" s="11">
        <f t="shared" si="4"/>
        <v>285</v>
      </c>
      <c r="S59" s="59">
        <f t="shared" si="5"/>
        <v>0</v>
      </c>
      <c r="T59" s="86">
        <f>VLOOKUP(H59,SJMS_normativy!$A$3:$B$334,2,0)</f>
        <v>0</v>
      </c>
      <c r="U59" s="17">
        <f>IF(I59=0,0,VLOOKUP(SUM(I59+J59),SJZS_normativy!$A$4:$C$1075,2,0))</f>
        <v>63.594372442280864</v>
      </c>
      <c r="V59" s="87">
        <f>IF(J59=0,0,VLOOKUP(SUM(I59+J59),SJZS_normativy!$A$4:$C$1075,2,0))</f>
        <v>0</v>
      </c>
      <c r="W59" s="86">
        <f>VLOOKUP(K59,SJMS_normativy!$A$3:$B$334,2,0)/0.6</f>
        <v>0</v>
      </c>
      <c r="X59" s="17">
        <f>IF(L59=0,0,VLOOKUP(SUM(L59+M59),SJZS_normativy!$A$4:$C$1075,2,0))/0.6</f>
        <v>0</v>
      </c>
      <c r="Y59" s="87">
        <f>IF(M59=0,0,VLOOKUP(SUM(L59+M59),SJZS_normativy!$A$4:$C$1075,2,0))/0.6</f>
        <v>0</v>
      </c>
      <c r="Z59" s="86">
        <f>VLOOKUP(N59,SJMS_normativy!$A$3:$B$334,2,0)/0.4</f>
        <v>0</v>
      </c>
      <c r="AA59" s="17">
        <f>IF(O59=0,0,VLOOKUP(SUM(O59+P59),SJZS_normativy!$A$4:$C$1075,2,0))/0.4</f>
        <v>0</v>
      </c>
      <c r="AB59" s="87">
        <f>IF(P59=0,0,VLOOKUP(SUM(O59+P59),SJZS_normativy!$A$4:$C$1075,2,0))/0.4</f>
        <v>0</v>
      </c>
      <c r="AC59" s="90">
        <f>SJMS_normativy!$I$5</f>
        <v>52</v>
      </c>
      <c r="AD59" s="44">
        <f>SJZS_normativy!$I$5</f>
        <v>52</v>
      </c>
      <c r="AE59" s="91">
        <f>SJZS_normativy!$I$5</f>
        <v>52</v>
      </c>
      <c r="AF59" s="90">
        <f>SJMS_normativy!$J$5</f>
        <v>34</v>
      </c>
      <c r="AG59" s="44">
        <f>SJZS_normativy!$J$5</f>
        <v>34</v>
      </c>
      <c r="AH59" s="91">
        <f>SJZS_normativy!$J$5</f>
        <v>34</v>
      </c>
      <c r="AI59" s="90">
        <f>SJMS_normativy!$K$5</f>
        <v>34</v>
      </c>
      <c r="AJ59" s="44">
        <f>SJZS_normativy!$K$5</f>
        <v>34</v>
      </c>
      <c r="AK59" s="91">
        <f>SJZS_normativy!$K$5</f>
        <v>34</v>
      </c>
      <c r="AL59" s="31"/>
      <c r="AM59" s="31"/>
    </row>
    <row r="60" spans="1:112" ht="20.100000000000001" customHeight="1" x14ac:dyDescent="0.2">
      <c r="A60" s="81">
        <v>51</v>
      </c>
      <c r="B60" s="10">
        <v>600080412</v>
      </c>
      <c r="C60" s="81">
        <v>2310</v>
      </c>
      <c r="D60" s="13" t="s">
        <v>485</v>
      </c>
      <c r="E60" s="71">
        <v>3141</v>
      </c>
      <c r="F60" s="633" t="s">
        <v>484</v>
      </c>
      <c r="G60" s="389">
        <v>160</v>
      </c>
      <c r="H60" s="13"/>
      <c r="I60" s="11"/>
      <c r="J60" s="59"/>
      <c r="K60" s="13"/>
      <c r="L60" s="11"/>
      <c r="M60" s="59"/>
      <c r="N60" s="13"/>
      <c r="O60" s="11">
        <v>17</v>
      </c>
      <c r="P60" s="59"/>
      <c r="Q60" s="13">
        <f t="shared" si="3"/>
        <v>0</v>
      </c>
      <c r="R60" s="11">
        <f t="shared" si="4"/>
        <v>17</v>
      </c>
      <c r="S60" s="59">
        <f t="shared" si="5"/>
        <v>0</v>
      </c>
      <c r="T60" s="86">
        <f>VLOOKUP(H60,SJMS_normativy!$A$3:$B$334,2,0)</f>
        <v>0</v>
      </c>
      <c r="U60" s="17">
        <f>IF(I60=0,0,VLOOKUP(SUM(I60+J60),SJZS_normativy!$A$4:$C$1075,2,0))</f>
        <v>0</v>
      </c>
      <c r="V60" s="87">
        <f>IF(J60=0,0,VLOOKUP(SUM(I60+J60),SJZS_normativy!$A$4:$C$1075,2,0))</f>
        <v>0</v>
      </c>
      <c r="W60" s="86">
        <f>VLOOKUP(K60,SJMS_normativy!$A$3:$B$334,2,0)/0.6</f>
        <v>0</v>
      </c>
      <c r="X60" s="17">
        <f>IF(L60=0,0,VLOOKUP(SUM(L60+M60),SJZS_normativy!$A$4:$C$1075,2,0))/0.6</f>
        <v>0</v>
      </c>
      <c r="Y60" s="87">
        <f>IF(M60=0,0,VLOOKUP(SUM(L60+M60),SJZS_normativy!$A$4:$C$1075,2,0))/0.6</f>
        <v>0</v>
      </c>
      <c r="Z60" s="86">
        <f>VLOOKUP(N60,SJMS_normativy!$A$3:$B$334,2,0)/0.4</f>
        <v>0</v>
      </c>
      <c r="AA60" s="17">
        <f>IF(O60=0,0,VLOOKUP(SUM(O60+P60),SJZS_normativy!$A$4:$C$1075,2,0))/0.4</f>
        <v>92.143486294416235</v>
      </c>
      <c r="AB60" s="87">
        <f>IF(P60=0,0,VLOOKUP(SUM(O60+P60),SJZS_normativy!$A$4:$C$1075,2,0))/0.4</f>
        <v>0</v>
      </c>
      <c r="AC60" s="90">
        <f>SJMS_normativy!$I$5</f>
        <v>52</v>
      </c>
      <c r="AD60" s="44">
        <f>SJZS_normativy!$I$5</f>
        <v>52</v>
      </c>
      <c r="AE60" s="91">
        <f>SJZS_normativy!$I$5</f>
        <v>52</v>
      </c>
      <c r="AF60" s="90">
        <f>SJMS_normativy!$J$5</f>
        <v>34</v>
      </c>
      <c r="AG60" s="44">
        <f>SJZS_normativy!$J$5</f>
        <v>34</v>
      </c>
      <c r="AH60" s="91">
        <f>SJZS_normativy!$J$5</f>
        <v>34</v>
      </c>
      <c r="AI60" s="90">
        <f>SJMS_normativy!$K$5</f>
        <v>34</v>
      </c>
      <c r="AJ60" s="44">
        <f>SJZS_normativy!$K$5</f>
        <v>34</v>
      </c>
      <c r="AK60" s="91">
        <f>SJZS_normativy!$K$5</f>
        <v>34</v>
      </c>
      <c r="AL60" s="31" t="s">
        <v>614</v>
      </c>
      <c r="AM60" s="31"/>
    </row>
    <row r="61" spans="1:112" ht="20.100000000000001" customHeight="1" x14ac:dyDescent="0.2">
      <c r="A61" s="81">
        <v>51</v>
      </c>
      <c r="B61" s="10">
        <v>600080412</v>
      </c>
      <c r="C61" s="81">
        <v>2310</v>
      </c>
      <c r="D61" s="13" t="s">
        <v>485</v>
      </c>
      <c r="E61" s="71">
        <v>3141</v>
      </c>
      <c r="F61" s="633" t="s">
        <v>627</v>
      </c>
      <c r="G61" s="389">
        <v>160</v>
      </c>
      <c r="H61" s="13"/>
      <c r="I61" s="11"/>
      <c r="J61" s="59"/>
      <c r="K61" s="13"/>
      <c r="L61" s="11"/>
      <c r="M61" s="59"/>
      <c r="N61" s="13"/>
      <c r="O61" s="11">
        <v>89</v>
      </c>
      <c r="P61" s="59"/>
      <c r="Q61" s="13">
        <f t="shared" ref="Q61" si="12">H61+K61+N61</f>
        <v>0</v>
      </c>
      <c r="R61" s="11">
        <f t="shared" ref="R61" si="13">I61+L61+O61</f>
        <v>89</v>
      </c>
      <c r="S61" s="59">
        <f t="shared" ref="S61" si="14">J61+M61+P61</f>
        <v>0</v>
      </c>
      <c r="T61" s="86">
        <f>VLOOKUP(H61,SJMS_normativy!$A$3:$B$334,2,0)</f>
        <v>0</v>
      </c>
      <c r="U61" s="17">
        <f>IF(I61=0,0,VLOOKUP(SUM(I61+J61),SJZS_normativy!$A$4:$C$1075,2,0))</f>
        <v>0</v>
      </c>
      <c r="V61" s="87">
        <f>IF(J61=0,0,VLOOKUP(SUM(I61+J61),SJZS_normativy!$A$4:$C$1075,2,0))</f>
        <v>0</v>
      </c>
      <c r="W61" s="86">
        <f>VLOOKUP(K61,SJMS_normativy!$A$3:$B$334,2,0)/0.6</f>
        <v>0</v>
      </c>
      <c r="X61" s="17">
        <f>IF(L61=0,0,VLOOKUP(SUM(L61+M61),SJZS_normativy!$A$4:$C$1075,2,0))/0.6</f>
        <v>0</v>
      </c>
      <c r="Y61" s="87">
        <f>IF(M61=0,0,VLOOKUP(SUM(L61+M61),SJZS_normativy!$A$4:$C$1075,2,0))/0.6</f>
        <v>0</v>
      </c>
      <c r="Z61" s="86">
        <f>VLOOKUP(N61,SJMS_normativy!$A$3:$B$334,2,0)/0.4</f>
        <v>0</v>
      </c>
      <c r="AA61" s="17">
        <f>IF(O61=0,0,VLOOKUP(SUM(O61+P61),SJZS_normativy!$A$4:$C$1075,2,0))/0.4</f>
        <v>123.09525043018085</v>
      </c>
      <c r="AB61" s="87">
        <f>IF(P61=0,0,VLOOKUP(SUM(O61+P61),SJZS_normativy!$A$4:$C$1075,2,0))/0.4</f>
        <v>0</v>
      </c>
      <c r="AC61" s="90">
        <f>SJMS_normativy!$I$5</f>
        <v>52</v>
      </c>
      <c r="AD61" s="44">
        <f>SJZS_normativy!$I$5</f>
        <v>52</v>
      </c>
      <c r="AE61" s="91">
        <f>SJZS_normativy!$I$5</f>
        <v>52</v>
      </c>
      <c r="AF61" s="90">
        <f>SJMS_normativy!$J$5</f>
        <v>34</v>
      </c>
      <c r="AG61" s="44">
        <f>SJZS_normativy!$J$5</f>
        <v>34</v>
      </c>
      <c r="AH61" s="91">
        <f>SJZS_normativy!$J$5</f>
        <v>34</v>
      </c>
      <c r="AI61" s="90">
        <f>SJMS_normativy!$K$5</f>
        <v>34</v>
      </c>
      <c r="AJ61" s="44">
        <f>SJZS_normativy!$K$5</f>
        <v>34</v>
      </c>
      <c r="AK61" s="91">
        <f>SJZS_normativy!$K$5</f>
        <v>34</v>
      </c>
      <c r="AL61" s="31" t="s">
        <v>614</v>
      </c>
      <c r="AM61" s="31"/>
    </row>
    <row r="62" spans="1:112" ht="20.100000000000001" customHeight="1" x14ac:dyDescent="0.2">
      <c r="A62" s="504">
        <v>53</v>
      </c>
      <c r="B62" s="414">
        <v>600079228</v>
      </c>
      <c r="C62" s="81">
        <v>2431</v>
      </c>
      <c r="D62" s="5" t="s">
        <v>20</v>
      </c>
      <c r="E62" s="71">
        <v>3141</v>
      </c>
      <c r="F62" s="59" t="s">
        <v>20</v>
      </c>
      <c r="G62" s="387">
        <v>120</v>
      </c>
      <c r="H62" s="13">
        <v>84</v>
      </c>
      <c r="I62" s="11"/>
      <c r="J62" s="59"/>
      <c r="K62" s="13"/>
      <c r="L62" s="11"/>
      <c r="M62" s="59"/>
      <c r="N62" s="13"/>
      <c r="O62" s="11"/>
      <c r="P62" s="59"/>
      <c r="Q62" s="13">
        <f t="shared" si="3"/>
        <v>84</v>
      </c>
      <c r="R62" s="11">
        <f t="shared" si="4"/>
        <v>0</v>
      </c>
      <c r="S62" s="59">
        <f t="shared" si="5"/>
        <v>0</v>
      </c>
      <c r="T62" s="86">
        <f>VLOOKUP(H62,SJMS_normativy!$A$3:$B$334,2,0)</f>
        <v>38.345639280000007</v>
      </c>
      <c r="U62" s="17">
        <f>IF(I62=0,0,VLOOKUP(SUM(I62+J62),SJZS_normativy!$A$4:$C$1075,2,0))</f>
        <v>0</v>
      </c>
      <c r="V62" s="87">
        <f>IF(J62=0,0,VLOOKUP(SUM(I62+J62),SJZS_normativy!$A$4:$C$1075,2,0))</f>
        <v>0</v>
      </c>
      <c r="W62" s="86">
        <f>VLOOKUP(K62,SJMS_normativy!$A$3:$B$334,2,0)/0.6</f>
        <v>0</v>
      </c>
      <c r="X62" s="17">
        <f>IF(L62=0,0,VLOOKUP(SUM(L62+M62),SJZS_normativy!$A$4:$C$1075,2,0))/0.6</f>
        <v>0</v>
      </c>
      <c r="Y62" s="87">
        <f>IF(M62=0,0,VLOOKUP(SUM(L62+M62),SJZS_normativy!$A$4:$C$1075,2,0))/0.6</f>
        <v>0</v>
      </c>
      <c r="Z62" s="86">
        <f>VLOOKUP(N62,SJMS_normativy!$A$3:$B$334,2,0)/0.4</f>
        <v>0</v>
      </c>
      <c r="AA62" s="17">
        <f>IF(O62=0,0,VLOOKUP(SUM(O62+P62),SJZS_normativy!$A$4:$C$1075,2,0))/0.4</f>
        <v>0</v>
      </c>
      <c r="AB62" s="87">
        <f>IF(P62=0,0,VLOOKUP(SUM(O62+P62),SJZS_normativy!$A$4:$C$1075,2,0))/0.4</f>
        <v>0</v>
      </c>
      <c r="AC62" s="90">
        <f>SJMS_normativy!$I$5</f>
        <v>52</v>
      </c>
      <c r="AD62" s="44">
        <f>SJZS_normativy!$I$5</f>
        <v>52</v>
      </c>
      <c r="AE62" s="91">
        <f>SJZS_normativy!$I$5</f>
        <v>52</v>
      </c>
      <c r="AF62" s="90">
        <f>SJMS_normativy!$J$5</f>
        <v>34</v>
      </c>
      <c r="AG62" s="44">
        <f>SJZS_normativy!$J$5</f>
        <v>34</v>
      </c>
      <c r="AH62" s="91">
        <f>SJZS_normativy!$J$5</f>
        <v>34</v>
      </c>
      <c r="AI62" s="90">
        <f>SJMS_normativy!$K$5</f>
        <v>34</v>
      </c>
      <c r="AJ62" s="44">
        <f>SJZS_normativy!$K$5</f>
        <v>34</v>
      </c>
      <c r="AK62" s="91">
        <f>SJZS_normativy!$K$5</f>
        <v>34</v>
      </c>
      <c r="AL62" s="31"/>
      <c r="AM62" s="31"/>
    </row>
    <row r="63" spans="1:112" ht="20.100000000000001" customHeight="1" x14ac:dyDescent="0.2">
      <c r="A63" s="504">
        <v>54</v>
      </c>
      <c r="B63" s="414">
        <v>600079317</v>
      </c>
      <c r="C63" s="81">
        <v>2434</v>
      </c>
      <c r="D63" s="5" t="s">
        <v>27</v>
      </c>
      <c r="E63" s="71">
        <v>3141</v>
      </c>
      <c r="F63" s="59" t="s">
        <v>24</v>
      </c>
      <c r="G63" s="389">
        <v>152</v>
      </c>
      <c r="H63" s="13">
        <v>44</v>
      </c>
      <c r="I63" s="11"/>
      <c r="J63" s="59"/>
      <c r="K63" s="13"/>
      <c r="L63" s="11"/>
      <c r="M63" s="59"/>
      <c r="N63" s="13"/>
      <c r="O63" s="11"/>
      <c r="P63" s="59"/>
      <c r="Q63" s="13">
        <f t="shared" si="3"/>
        <v>44</v>
      </c>
      <c r="R63" s="11">
        <f t="shared" si="4"/>
        <v>0</v>
      </c>
      <c r="S63" s="59">
        <f t="shared" si="5"/>
        <v>0</v>
      </c>
      <c r="T63" s="86">
        <f>VLOOKUP(H63,SJMS_normativy!$A$3:$B$334,2,0)</f>
        <v>31.155332880000003</v>
      </c>
      <c r="U63" s="17">
        <f>IF(I63=0,0,VLOOKUP(SUM(I63+J63),SJZS_normativy!$A$4:$C$1075,2,0))</f>
        <v>0</v>
      </c>
      <c r="V63" s="87">
        <f>IF(J63=0,0,VLOOKUP(SUM(I63+J63),SJZS_normativy!$A$4:$C$1075,2,0))</f>
        <v>0</v>
      </c>
      <c r="W63" s="86">
        <f>VLOOKUP(K63,SJMS_normativy!$A$3:$B$334,2,0)/0.6</f>
        <v>0</v>
      </c>
      <c r="X63" s="17">
        <f>IF(L63=0,0,VLOOKUP(SUM(L63+M63),SJZS_normativy!$A$4:$C$1075,2,0))/0.6</f>
        <v>0</v>
      </c>
      <c r="Y63" s="87">
        <f>IF(M63=0,0,VLOOKUP(SUM(L63+M63),SJZS_normativy!$A$4:$C$1075,2,0))/0.6</f>
        <v>0</v>
      </c>
      <c r="Z63" s="86">
        <f>VLOOKUP(N63,SJMS_normativy!$A$3:$B$334,2,0)/0.4</f>
        <v>0</v>
      </c>
      <c r="AA63" s="17">
        <f>IF(O63=0,0,VLOOKUP(SUM(O63+P63),SJZS_normativy!$A$4:$C$1075,2,0))/0.4</f>
        <v>0</v>
      </c>
      <c r="AB63" s="87">
        <f>IF(P63=0,0,VLOOKUP(SUM(O63+P63),SJZS_normativy!$A$4:$C$1075,2,0))/0.4</f>
        <v>0</v>
      </c>
      <c r="AC63" s="90">
        <f>SJMS_normativy!$I$5</f>
        <v>52</v>
      </c>
      <c r="AD63" s="44">
        <f>SJZS_normativy!$I$5</f>
        <v>52</v>
      </c>
      <c r="AE63" s="91">
        <f>SJZS_normativy!$I$5</f>
        <v>52</v>
      </c>
      <c r="AF63" s="90">
        <f>SJMS_normativy!$J$5</f>
        <v>34</v>
      </c>
      <c r="AG63" s="44">
        <f>SJZS_normativy!$J$5</f>
        <v>34</v>
      </c>
      <c r="AH63" s="91">
        <f>SJZS_normativy!$J$5</f>
        <v>34</v>
      </c>
      <c r="AI63" s="90">
        <f>SJMS_normativy!$K$5</f>
        <v>34</v>
      </c>
      <c r="AJ63" s="44">
        <f>SJZS_normativy!$K$5</f>
        <v>34</v>
      </c>
      <c r="AK63" s="91">
        <f>SJZS_normativy!$K$5</f>
        <v>34</v>
      </c>
      <c r="AL63" s="31"/>
      <c r="AM63" s="31"/>
    </row>
    <row r="64" spans="1:112" ht="20.100000000000001" customHeight="1" x14ac:dyDescent="0.2">
      <c r="A64" s="504">
        <v>54</v>
      </c>
      <c r="B64" s="414">
        <v>600079317</v>
      </c>
      <c r="C64" s="81">
        <v>2434</v>
      </c>
      <c r="D64" s="5" t="s">
        <v>27</v>
      </c>
      <c r="E64" s="71">
        <v>3141</v>
      </c>
      <c r="F64" s="181" t="s">
        <v>567</v>
      </c>
      <c r="G64" s="389">
        <v>152</v>
      </c>
      <c r="H64" s="13">
        <v>23</v>
      </c>
      <c r="I64" s="11"/>
      <c r="J64" s="59"/>
      <c r="K64" s="13"/>
      <c r="L64" s="11"/>
      <c r="M64" s="59"/>
      <c r="N64" s="13"/>
      <c r="O64" s="11"/>
      <c r="P64" s="59"/>
      <c r="Q64" s="13">
        <f t="shared" si="3"/>
        <v>23</v>
      </c>
      <c r="R64" s="11">
        <f t="shared" si="4"/>
        <v>0</v>
      </c>
      <c r="S64" s="59">
        <f t="shared" si="5"/>
        <v>0</v>
      </c>
      <c r="T64" s="86">
        <f>VLOOKUP(H64,SJMS_normativy!$A$3:$B$334,2,0)</f>
        <v>26.169185280000001</v>
      </c>
      <c r="U64" s="17">
        <f>IF(I64=0,0,VLOOKUP(SUM(I64+J64),SJZS_normativy!$A$4:$C$1075,2,0))</f>
        <v>0</v>
      </c>
      <c r="V64" s="87">
        <f>IF(J64=0,0,VLOOKUP(SUM(I64+J64),SJZS_normativy!$A$4:$C$1075,2,0))</f>
        <v>0</v>
      </c>
      <c r="W64" s="86">
        <f>VLOOKUP(K64,SJMS_normativy!$A$3:$B$334,2,0)/0.6</f>
        <v>0</v>
      </c>
      <c r="X64" s="17">
        <f>IF(L64=0,0,VLOOKUP(SUM(L64+M64),SJZS_normativy!$A$4:$C$1075,2,0))/0.6</f>
        <v>0</v>
      </c>
      <c r="Y64" s="87">
        <f>IF(M64=0,0,VLOOKUP(SUM(L64+M64),SJZS_normativy!$A$4:$C$1075,2,0))/0.6</f>
        <v>0</v>
      </c>
      <c r="Z64" s="86">
        <f>VLOOKUP(N64,SJMS_normativy!$A$3:$B$334,2,0)/0.4</f>
        <v>0</v>
      </c>
      <c r="AA64" s="17">
        <f>IF(O64=0,0,VLOOKUP(SUM(O64+P64),SJZS_normativy!$A$4:$C$1075,2,0))/0.4</f>
        <v>0</v>
      </c>
      <c r="AB64" s="87">
        <f>IF(P64=0,0,VLOOKUP(SUM(O64+P64),SJZS_normativy!$A$4:$C$1075,2,0))/0.4</f>
        <v>0</v>
      </c>
      <c r="AC64" s="90">
        <f>SJMS_normativy!$I$5</f>
        <v>52</v>
      </c>
      <c r="AD64" s="44">
        <f>SJZS_normativy!$I$5</f>
        <v>52</v>
      </c>
      <c r="AE64" s="91">
        <f>SJZS_normativy!$I$5</f>
        <v>52</v>
      </c>
      <c r="AF64" s="90">
        <f>SJMS_normativy!$J$5</f>
        <v>34</v>
      </c>
      <c r="AG64" s="44">
        <f>SJZS_normativy!$J$5</f>
        <v>34</v>
      </c>
      <c r="AH64" s="91">
        <f>SJZS_normativy!$J$5</f>
        <v>34</v>
      </c>
      <c r="AI64" s="90">
        <f>SJMS_normativy!$K$5</f>
        <v>34</v>
      </c>
      <c r="AJ64" s="44">
        <f>SJZS_normativy!$K$5</f>
        <v>34</v>
      </c>
      <c r="AK64" s="91">
        <f>SJZS_normativy!$K$5</f>
        <v>34</v>
      </c>
      <c r="AL64" s="31"/>
      <c r="AM64" s="31"/>
    </row>
    <row r="65" spans="1:39" ht="20.100000000000001" customHeight="1" x14ac:dyDescent="0.2">
      <c r="A65" s="504">
        <v>54</v>
      </c>
      <c r="B65" s="414">
        <v>600079317</v>
      </c>
      <c r="C65" s="81">
        <v>2434</v>
      </c>
      <c r="D65" s="5" t="s">
        <v>27</v>
      </c>
      <c r="E65" s="71">
        <v>3141</v>
      </c>
      <c r="F65" s="59" t="s">
        <v>27</v>
      </c>
      <c r="G65" s="389">
        <v>152</v>
      </c>
      <c r="H65" s="13">
        <v>68</v>
      </c>
      <c r="I65" s="11"/>
      <c r="J65" s="59"/>
      <c r="K65" s="13"/>
      <c r="L65" s="11"/>
      <c r="M65" s="59"/>
      <c r="N65" s="13"/>
      <c r="O65" s="11"/>
      <c r="P65" s="59"/>
      <c r="Q65" s="13">
        <f t="shared" si="3"/>
        <v>68</v>
      </c>
      <c r="R65" s="11">
        <f t="shared" si="4"/>
        <v>0</v>
      </c>
      <c r="S65" s="59">
        <f t="shared" si="5"/>
        <v>0</v>
      </c>
      <c r="T65" s="86">
        <f>VLOOKUP(H65,SJMS_normativy!$A$3:$B$334,2,0)</f>
        <v>35.832604080000003</v>
      </c>
      <c r="U65" s="17">
        <f>IF(I65=0,0,VLOOKUP(SUM(I65+J65),SJZS_normativy!$A$4:$C$1075,2,0))</f>
        <v>0</v>
      </c>
      <c r="V65" s="87">
        <f>IF(J65=0,0,VLOOKUP(SUM(I65+J65),SJZS_normativy!$A$4:$C$1075,2,0))</f>
        <v>0</v>
      </c>
      <c r="W65" s="86">
        <f>VLOOKUP(K65,SJMS_normativy!$A$3:$B$334,2,0)/0.6</f>
        <v>0</v>
      </c>
      <c r="X65" s="17">
        <f>IF(L65=0,0,VLOOKUP(SUM(L65+M65),SJZS_normativy!$A$4:$C$1075,2,0))/0.6</f>
        <v>0</v>
      </c>
      <c r="Y65" s="87">
        <f>IF(M65=0,0,VLOOKUP(SUM(L65+M65),SJZS_normativy!$A$4:$C$1075,2,0))/0.6</f>
        <v>0</v>
      </c>
      <c r="Z65" s="86">
        <f>VLOOKUP(N65,SJMS_normativy!$A$3:$B$334,2,0)/0.4</f>
        <v>0</v>
      </c>
      <c r="AA65" s="17">
        <f>IF(O65=0,0,VLOOKUP(SUM(O65+P65),SJZS_normativy!$A$4:$C$1075,2,0))/0.4</f>
        <v>0</v>
      </c>
      <c r="AB65" s="87">
        <f>IF(P65=0,0,VLOOKUP(SUM(O65+P65),SJZS_normativy!$A$4:$C$1075,2,0))/0.4</f>
        <v>0</v>
      </c>
      <c r="AC65" s="90">
        <f>SJMS_normativy!$I$5</f>
        <v>52</v>
      </c>
      <c r="AD65" s="44">
        <f>SJZS_normativy!$I$5</f>
        <v>52</v>
      </c>
      <c r="AE65" s="91">
        <f>SJZS_normativy!$I$5</f>
        <v>52</v>
      </c>
      <c r="AF65" s="90">
        <f>SJMS_normativy!$J$5</f>
        <v>34</v>
      </c>
      <c r="AG65" s="44">
        <f>SJZS_normativy!$J$5</f>
        <v>34</v>
      </c>
      <c r="AH65" s="91">
        <f>SJZS_normativy!$J$5</f>
        <v>34</v>
      </c>
      <c r="AI65" s="90">
        <f>SJMS_normativy!$K$5</f>
        <v>34</v>
      </c>
      <c r="AJ65" s="44">
        <f>SJZS_normativy!$K$5</f>
        <v>34</v>
      </c>
      <c r="AK65" s="91">
        <f>SJZS_normativy!$K$5</f>
        <v>34</v>
      </c>
      <c r="AL65" s="31"/>
      <c r="AM65" s="31"/>
    </row>
    <row r="66" spans="1:39" ht="20.100000000000001" customHeight="1" x14ac:dyDescent="0.2">
      <c r="A66" s="504">
        <v>54</v>
      </c>
      <c r="B66" s="414">
        <v>600079317</v>
      </c>
      <c r="C66" s="81">
        <v>2434</v>
      </c>
      <c r="D66" s="5" t="s">
        <v>27</v>
      </c>
      <c r="E66" s="71">
        <v>3141</v>
      </c>
      <c r="F66" s="394" t="s">
        <v>559</v>
      </c>
      <c r="G66" s="387">
        <v>50</v>
      </c>
      <c r="H66" s="13"/>
      <c r="I66" s="11"/>
      <c r="J66" s="59"/>
      <c r="K66" s="13"/>
      <c r="L66" s="11"/>
      <c r="M66" s="59"/>
      <c r="N66" s="13">
        <v>45</v>
      </c>
      <c r="O66" s="11"/>
      <c r="P66" s="59"/>
      <c r="Q66" s="13">
        <f t="shared" si="3"/>
        <v>45</v>
      </c>
      <c r="R66" s="11">
        <f t="shared" si="4"/>
        <v>0</v>
      </c>
      <c r="S66" s="59">
        <f t="shared" si="5"/>
        <v>0</v>
      </c>
      <c r="T66" s="86">
        <f>VLOOKUP(H66,SJMS_normativy!$A$3:$B$334,2,0)</f>
        <v>0</v>
      </c>
      <c r="U66" s="17">
        <f>IF(I66=0,0,VLOOKUP(SUM(I66+J66),SJZS_normativy!$A$4:$C$1075,2,0))</f>
        <v>0</v>
      </c>
      <c r="V66" s="87">
        <f>IF(J66=0,0,VLOOKUP(SUM(I66+J66),SJZS_normativy!$A$4:$C$1075,2,0))</f>
        <v>0</v>
      </c>
      <c r="W66" s="86">
        <f>VLOOKUP(K66,SJMS_normativy!$A$3:$B$334,2,0)/0.6</f>
        <v>0</v>
      </c>
      <c r="X66" s="17">
        <f>IF(L66=0,0,VLOOKUP(SUM(L66+M66),SJZS_normativy!$A$4:$C$1075,2,0))/0.6</f>
        <v>0</v>
      </c>
      <c r="Y66" s="87">
        <f>IF(M66=0,0,VLOOKUP(SUM(L66+M66),SJZS_normativy!$A$4:$C$1075,2,0))/0.6</f>
        <v>0</v>
      </c>
      <c r="Z66" s="86">
        <f>VLOOKUP(N66,SJMS_normativy!$A$3:$B$334,2,0)/0.4</f>
        <v>78.42991649999999</v>
      </c>
      <c r="AA66" s="17">
        <f>IF(O66=0,0,VLOOKUP(SUM(O66+P66),SJZS_normativy!$A$4:$C$1075,2,0))/0.4</f>
        <v>0</v>
      </c>
      <c r="AB66" s="87">
        <f>IF(P66=0,0,VLOOKUP(SUM(O66+P66),SJZS_normativy!$A$4:$C$1075,2,0))/0.4</f>
        <v>0</v>
      </c>
      <c r="AC66" s="90">
        <f>SJMS_normativy!$I$5</f>
        <v>52</v>
      </c>
      <c r="AD66" s="44">
        <f>SJZS_normativy!$I$5</f>
        <v>52</v>
      </c>
      <c r="AE66" s="91">
        <f>SJZS_normativy!$I$5</f>
        <v>52</v>
      </c>
      <c r="AF66" s="90">
        <f>SJMS_normativy!$J$5</f>
        <v>34</v>
      </c>
      <c r="AG66" s="44">
        <f>SJZS_normativy!$J$5</f>
        <v>34</v>
      </c>
      <c r="AH66" s="91">
        <f>SJZS_normativy!$J$5</f>
        <v>34</v>
      </c>
      <c r="AI66" s="90">
        <f>SJMS_normativy!$K$5</f>
        <v>34</v>
      </c>
      <c r="AJ66" s="44">
        <f>SJZS_normativy!$K$5</f>
        <v>34</v>
      </c>
      <c r="AK66" s="91">
        <f>SJZS_normativy!$K$5</f>
        <v>34</v>
      </c>
      <c r="AL66" s="31" t="s">
        <v>614</v>
      </c>
      <c r="AM66" s="31"/>
    </row>
    <row r="67" spans="1:39" ht="20.100000000000001" customHeight="1" x14ac:dyDescent="0.2">
      <c r="A67" s="504">
        <v>55</v>
      </c>
      <c r="B67" s="414">
        <v>600079864</v>
      </c>
      <c r="C67" s="81">
        <v>2484</v>
      </c>
      <c r="D67" s="5" t="s">
        <v>427</v>
      </c>
      <c r="E67" s="71">
        <v>3141</v>
      </c>
      <c r="F67" s="59" t="s">
        <v>427</v>
      </c>
      <c r="G67" s="387">
        <v>800</v>
      </c>
      <c r="H67" s="13"/>
      <c r="I67" s="11">
        <v>654</v>
      </c>
      <c r="J67" s="59"/>
      <c r="K67" s="13"/>
      <c r="L67" s="11"/>
      <c r="M67" s="59"/>
      <c r="N67" s="13"/>
      <c r="O67" s="11"/>
      <c r="P67" s="59"/>
      <c r="Q67" s="13">
        <f t="shared" si="3"/>
        <v>0</v>
      </c>
      <c r="R67" s="11">
        <f t="shared" si="4"/>
        <v>654</v>
      </c>
      <c r="S67" s="59">
        <f t="shared" si="5"/>
        <v>0</v>
      </c>
      <c r="T67" s="86">
        <f>VLOOKUP(H67,SJMS_normativy!$A$3:$B$334,2,0)</f>
        <v>0</v>
      </c>
      <c r="U67" s="17">
        <f>IF(I67=0,0,VLOOKUP(SUM(I67+J67),SJZS_normativy!$A$4:$C$1075,2,0))</f>
        <v>75.043714006922727</v>
      </c>
      <c r="V67" s="87">
        <f>IF(J67=0,0,VLOOKUP(SUM(I67+J67),SJZS_normativy!$A$4:$C$1075,2,0))</f>
        <v>0</v>
      </c>
      <c r="W67" s="86">
        <f>VLOOKUP(K67,SJMS_normativy!$A$3:$B$334,2,0)/0.6</f>
        <v>0</v>
      </c>
      <c r="X67" s="17">
        <f>IF(L67=0,0,VLOOKUP(SUM(L67+M67),SJZS_normativy!$A$4:$C$1075,2,0))/0.6</f>
        <v>0</v>
      </c>
      <c r="Y67" s="87">
        <f>IF(M67=0,0,VLOOKUP(SUM(L67+M67),SJZS_normativy!$A$4:$C$1075,2,0))/0.6</f>
        <v>0</v>
      </c>
      <c r="Z67" s="86">
        <f>VLOOKUP(N67,SJMS_normativy!$A$3:$B$334,2,0)/0.4</f>
        <v>0</v>
      </c>
      <c r="AA67" s="17">
        <f>IF(O67=0,0,VLOOKUP(SUM(O67+P67),SJZS_normativy!$A$4:$C$1075,2,0))/0.4</f>
        <v>0</v>
      </c>
      <c r="AB67" s="87">
        <f>IF(P67=0,0,VLOOKUP(SUM(O67+P67),SJZS_normativy!$A$4:$C$1075,2,0))/0.4</f>
        <v>0</v>
      </c>
      <c r="AC67" s="90">
        <f>SJMS_normativy!$I$5</f>
        <v>52</v>
      </c>
      <c r="AD67" s="44">
        <f>SJZS_normativy!$I$5</f>
        <v>52</v>
      </c>
      <c r="AE67" s="91">
        <f>SJZS_normativy!$I$5</f>
        <v>52</v>
      </c>
      <c r="AF67" s="90">
        <f>SJMS_normativy!$J$5</f>
        <v>34</v>
      </c>
      <c r="AG67" s="44">
        <f>SJZS_normativy!$J$5</f>
        <v>34</v>
      </c>
      <c r="AH67" s="91">
        <f>SJZS_normativy!$J$5</f>
        <v>34</v>
      </c>
      <c r="AI67" s="90">
        <f>SJMS_normativy!$K$5</f>
        <v>34</v>
      </c>
      <c r="AJ67" s="44">
        <f>SJZS_normativy!$K$5</f>
        <v>34</v>
      </c>
      <c r="AK67" s="91">
        <f>SJZS_normativy!$K$5</f>
        <v>34</v>
      </c>
      <c r="AL67" s="31"/>
      <c r="AM67" s="31"/>
    </row>
    <row r="68" spans="1:39" ht="20.100000000000001" customHeight="1" x14ac:dyDescent="0.2">
      <c r="A68" s="504">
        <v>56</v>
      </c>
      <c r="B68" s="414">
        <v>600079597</v>
      </c>
      <c r="C68" s="81">
        <v>2401</v>
      </c>
      <c r="D68" s="5" t="s">
        <v>37</v>
      </c>
      <c r="E68" s="71">
        <v>3141</v>
      </c>
      <c r="F68" s="59" t="s">
        <v>37</v>
      </c>
      <c r="G68" s="387">
        <v>50</v>
      </c>
      <c r="H68" s="13">
        <v>39</v>
      </c>
      <c r="I68" s="11"/>
      <c r="J68" s="59"/>
      <c r="K68" s="13"/>
      <c r="L68" s="11"/>
      <c r="M68" s="59"/>
      <c r="N68" s="13"/>
      <c r="O68" s="11"/>
      <c r="P68" s="59"/>
      <c r="Q68" s="13">
        <f t="shared" si="3"/>
        <v>39</v>
      </c>
      <c r="R68" s="11">
        <f t="shared" si="4"/>
        <v>0</v>
      </c>
      <c r="S68" s="59">
        <f t="shared" si="5"/>
        <v>0</v>
      </c>
      <c r="T68" s="86">
        <f>VLOOKUP(H68,SJMS_normativy!$A$3:$B$334,2,0)</f>
        <v>30.043798079999998</v>
      </c>
      <c r="U68" s="17">
        <f>IF(I68=0,0,VLOOKUP(SUM(I68+J68),SJZS_normativy!$A$4:$C$1075,2,0))</f>
        <v>0</v>
      </c>
      <c r="V68" s="87">
        <f>IF(J68=0,0,VLOOKUP(SUM(I68+J68),SJZS_normativy!$A$4:$C$1075,2,0))</f>
        <v>0</v>
      </c>
      <c r="W68" s="86">
        <f>VLOOKUP(K68,SJMS_normativy!$A$3:$B$334,2,0)/0.6</f>
        <v>0</v>
      </c>
      <c r="X68" s="17">
        <f>IF(L68=0,0,VLOOKUP(SUM(L68+M68),SJZS_normativy!$A$4:$C$1075,2,0))/0.6</f>
        <v>0</v>
      </c>
      <c r="Y68" s="87">
        <f>IF(M68=0,0,VLOOKUP(SUM(L68+M68),SJZS_normativy!$A$4:$C$1075,2,0))/0.6</f>
        <v>0</v>
      </c>
      <c r="Z68" s="86">
        <f>VLOOKUP(N68,SJMS_normativy!$A$3:$B$334,2,0)/0.4</f>
        <v>0</v>
      </c>
      <c r="AA68" s="17">
        <f>IF(O68=0,0,VLOOKUP(SUM(O68+P68),SJZS_normativy!$A$4:$C$1075,2,0))/0.4</f>
        <v>0</v>
      </c>
      <c r="AB68" s="87">
        <f>IF(P68=0,0,VLOOKUP(SUM(O68+P68),SJZS_normativy!$A$4:$C$1075,2,0))/0.4</f>
        <v>0</v>
      </c>
      <c r="AC68" s="90">
        <f>SJMS_normativy!$I$5</f>
        <v>52</v>
      </c>
      <c r="AD68" s="44">
        <f>SJZS_normativy!$I$5</f>
        <v>52</v>
      </c>
      <c r="AE68" s="91">
        <f>SJZS_normativy!$I$5</f>
        <v>52</v>
      </c>
      <c r="AF68" s="90">
        <f>SJMS_normativy!$J$5</f>
        <v>34</v>
      </c>
      <c r="AG68" s="44">
        <f>SJZS_normativy!$J$5</f>
        <v>34</v>
      </c>
      <c r="AH68" s="91">
        <f>SJZS_normativy!$J$5</f>
        <v>34</v>
      </c>
      <c r="AI68" s="90">
        <f>SJMS_normativy!$K$5</f>
        <v>34</v>
      </c>
      <c r="AJ68" s="44">
        <f>SJZS_normativy!$K$5</f>
        <v>34</v>
      </c>
      <c r="AK68" s="91">
        <f>SJZS_normativy!$K$5</f>
        <v>34</v>
      </c>
      <c r="AL68" s="31"/>
      <c r="AM68" s="31"/>
    </row>
    <row r="69" spans="1:39" ht="20.100000000000001" customHeight="1" x14ac:dyDescent="0.2">
      <c r="A69" s="504">
        <v>57</v>
      </c>
      <c r="B69" s="414">
        <v>650029348</v>
      </c>
      <c r="C69" s="81">
        <v>2449</v>
      </c>
      <c r="D69" s="5" t="s">
        <v>310</v>
      </c>
      <c r="E69" s="71">
        <v>3141</v>
      </c>
      <c r="F69" s="181" t="s">
        <v>38</v>
      </c>
      <c r="G69" s="387">
        <v>130</v>
      </c>
      <c r="H69" s="13">
        <v>42</v>
      </c>
      <c r="I69" s="11">
        <v>48</v>
      </c>
      <c r="J69" s="59"/>
      <c r="K69" s="13"/>
      <c r="L69" s="11"/>
      <c r="M69" s="59"/>
      <c r="N69" s="13"/>
      <c r="O69" s="11"/>
      <c r="P69" s="59"/>
      <c r="Q69" s="13">
        <f t="shared" si="3"/>
        <v>42</v>
      </c>
      <c r="R69" s="11">
        <f t="shared" si="4"/>
        <v>48</v>
      </c>
      <c r="S69" s="59">
        <f t="shared" si="5"/>
        <v>0</v>
      </c>
      <c r="T69" s="86">
        <f>VLOOKUP(H69,SJMS_normativy!$A$3:$B$334,2,0)</f>
        <v>30.716392200000001</v>
      </c>
      <c r="U69" s="17">
        <f>IF(I69=0,0,VLOOKUP(SUM(I69+J69),SJZS_normativy!$A$4:$C$1075,2,0))</f>
        <v>41.952790140670089</v>
      </c>
      <c r="V69" s="87">
        <f>IF(J69=0,0,VLOOKUP(SUM(I69+J69),SJZS_normativy!$A$4:$C$1075,2,0))</f>
        <v>0</v>
      </c>
      <c r="W69" s="86">
        <f>VLOOKUP(K69,SJMS_normativy!$A$3:$B$334,2,0)/0.6</f>
        <v>0</v>
      </c>
      <c r="X69" s="17">
        <f>IF(L69=0,0,VLOOKUP(SUM(L69+M69),SJZS_normativy!$A$4:$C$1075,2,0))/0.6</f>
        <v>0</v>
      </c>
      <c r="Y69" s="87">
        <f>IF(M69=0,0,VLOOKUP(SUM(L69+M69),SJZS_normativy!$A$4:$C$1075,2,0))/0.6</f>
        <v>0</v>
      </c>
      <c r="Z69" s="86">
        <f>VLOOKUP(N69,SJMS_normativy!$A$3:$B$334,2,0)/0.4</f>
        <v>0</v>
      </c>
      <c r="AA69" s="17">
        <f>IF(O69=0,0,VLOOKUP(SUM(O69+P69),SJZS_normativy!$A$4:$C$1075,2,0))/0.4</f>
        <v>0</v>
      </c>
      <c r="AB69" s="87">
        <f>IF(P69=0,0,VLOOKUP(SUM(O69+P69),SJZS_normativy!$A$4:$C$1075,2,0))/0.4</f>
        <v>0</v>
      </c>
      <c r="AC69" s="90">
        <f>SJMS_normativy!$I$5</f>
        <v>52</v>
      </c>
      <c r="AD69" s="44">
        <f>SJZS_normativy!$I$5</f>
        <v>52</v>
      </c>
      <c r="AE69" s="91">
        <f>SJZS_normativy!$I$5</f>
        <v>52</v>
      </c>
      <c r="AF69" s="90">
        <f>SJMS_normativy!$J$5</f>
        <v>34</v>
      </c>
      <c r="AG69" s="44">
        <f>SJZS_normativy!$J$5</f>
        <v>34</v>
      </c>
      <c r="AH69" s="91">
        <f>SJZS_normativy!$J$5</f>
        <v>34</v>
      </c>
      <c r="AI69" s="90">
        <f>SJMS_normativy!$K$5</f>
        <v>34</v>
      </c>
      <c r="AJ69" s="44">
        <f>SJZS_normativy!$K$5</f>
        <v>34</v>
      </c>
      <c r="AK69" s="91">
        <f>SJZS_normativy!$K$5</f>
        <v>34</v>
      </c>
      <c r="AL69" s="31"/>
      <c r="AM69" s="31"/>
    </row>
    <row r="70" spans="1:39" ht="20.100000000000001" customHeight="1" x14ac:dyDescent="0.2">
      <c r="A70" s="504">
        <v>58</v>
      </c>
      <c r="B70" s="414">
        <v>600079546</v>
      </c>
      <c r="C70" s="81">
        <v>2318</v>
      </c>
      <c r="D70" s="5" t="s">
        <v>31</v>
      </c>
      <c r="E70" s="71">
        <v>3141</v>
      </c>
      <c r="F70" s="59" t="s">
        <v>31</v>
      </c>
      <c r="G70" s="387">
        <v>110</v>
      </c>
      <c r="H70" s="13">
        <v>103</v>
      </c>
      <c r="I70" s="11"/>
      <c r="J70" s="59"/>
      <c r="K70" s="13"/>
      <c r="L70" s="11"/>
      <c r="M70" s="59"/>
      <c r="N70" s="13"/>
      <c r="O70" s="11"/>
      <c r="P70" s="59"/>
      <c r="Q70" s="13">
        <f t="shared" si="3"/>
        <v>103</v>
      </c>
      <c r="R70" s="11">
        <f t="shared" si="4"/>
        <v>0</v>
      </c>
      <c r="S70" s="59">
        <f t="shared" si="5"/>
        <v>0</v>
      </c>
      <c r="T70" s="86">
        <f>VLOOKUP(H70,SJMS_normativy!$A$3:$B$334,2,0)</f>
        <v>40.701084480000013</v>
      </c>
      <c r="U70" s="17">
        <f>IF(I70=0,0,VLOOKUP(SUM(I70+J70),SJZS_normativy!$A$4:$C$1075,2,0))</f>
        <v>0</v>
      </c>
      <c r="V70" s="87">
        <f>IF(J70=0,0,VLOOKUP(SUM(I70+J70),SJZS_normativy!$A$4:$C$1075,2,0))</f>
        <v>0</v>
      </c>
      <c r="W70" s="86">
        <f>VLOOKUP(K70,SJMS_normativy!$A$3:$B$334,2,0)/0.6</f>
        <v>0</v>
      </c>
      <c r="X70" s="17">
        <f>IF(L70=0,0,VLOOKUP(SUM(L70+M70),SJZS_normativy!$A$4:$C$1075,2,0))/0.6</f>
        <v>0</v>
      </c>
      <c r="Y70" s="87">
        <f>IF(M70=0,0,VLOOKUP(SUM(L70+M70),SJZS_normativy!$A$4:$C$1075,2,0))/0.6</f>
        <v>0</v>
      </c>
      <c r="Z70" s="86">
        <f>VLOOKUP(N70,SJMS_normativy!$A$3:$B$334,2,0)/0.4</f>
        <v>0</v>
      </c>
      <c r="AA70" s="17">
        <f>IF(O70=0,0,VLOOKUP(SUM(O70+P70),SJZS_normativy!$A$4:$C$1075,2,0))/0.4</f>
        <v>0</v>
      </c>
      <c r="AB70" s="87">
        <f>IF(P70=0,0,VLOOKUP(SUM(O70+P70),SJZS_normativy!$A$4:$C$1075,2,0))/0.4</f>
        <v>0</v>
      </c>
      <c r="AC70" s="90">
        <f>SJMS_normativy!$I$5</f>
        <v>52</v>
      </c>
      <c r="AD70" s="44">
        <f>SJZS_normativy!$I$5</f>
        <v>52</v>
      </c>
      <c r="AE70" s="91">
        <f>SJZS_normativy!$I$5</f>
        <v>52</v>
      </c>
      <c r="AF70" s="90">
        <f>SJMS_normativy!$J$5</f>
        <v>34</v>
      </c>
      <c r="AG70" s="44">
        <f>SJZS_normativy!$J$5</f>
        <v>34</v>
      </c>
      <c r="AH70" s="91">
        <f>SJZS_normativy!$J$5</f>
        <v>34</v>
      </c>
      <c r="AI70" s="90">
        <f>SJMS_normativy!$K$5</f>
        <v>34</v>
      </c>
      <c r="AJ70" s="44">
        <f>SJZS_normativy!$K$5</f>
        <v>34</v>
      </c>
      <c r="AK70" s="91">
        <f>SJZS_normativy!$K$5</f>
        <v>34</v>
      </c>
      <c r="AL70" s="31"/>
      <c r="AM70" s="31"/>
    </row>
    <row r="71" spans="1:39" ht="20.100000000000001" customHeight="1" x14ac:dyDescent="0.2">
      <c r="A71" s="504">
        <v>59</v>
      </c>
      <c r="B71" s="414">
        <v>600079660</v>
      </c>
      <c r="C71" s="81">
        <v>2452</v>
      </c>
      <c r="D71" s="5" t="s">
        <v>88</v>
      </c>
      <c r="E71" s="71">
        <v>3141</v>
      </c>
      <c r="F71" s="181" t="s">
        <v>452</v>
      </c>
      <c r="G71" s="387">
        <v>450</v>
      </c>
      <c r="H71" s="13"/>
      <c r="I71" s="11">
        <v>391</v>
      </c>
      <c r="J71" s="59"/>
      <c r="K71" s="13"/>
      <c r="L71" s="11"/>
      <c r="M71" s="59"/>
      <c r="N71" s="13"/>
      <c r="O71" s="11"/>
      <c r="P71" s="59"/>
      <c r="Q71" s="13">
        <f t="shared" si="3"/>
        <v>0</v>
      </c>
      <c r="R71" s="11">
        <f t="shared" si="4"/>
        <v>391</v>
      </c>
      <c r="S71" s="59">
        <f t="shared" si="5"/>
        <v>0</v>
      </c>
      <c r="T71" s="86">
        <f>VLOOKUP(H71,SJMS_normativy!$A$3:$B$334,2,0)</f>
        <v>0</v>
      </c>
      <c r="U71" s="17">
        <f>IF(I71=0,0,VLOOKUP(SUM(I71+J71),SJZS_normativy!$A$4:$C$1075,2,0))</f>
        <v>67.772045647312282</v>
      </c>
      <c r="V71" s="87">
        <f>IF(J71=0,0,VLOOKUP(SUM(I71+J71),SJZS_normativy!$A$4:$C$1075,2,0))</f>
        <v>0</v>
      </c>
      <c r="W71" s="86">
        <f>VLOOKUP(K71,SJMS_normativy!$A$3:$B$334,2,0)/0.6</f>
        <v>0</v>
      </c>
      <c r="X71" s="17">
        <f>IF(L71=0,0,VLOOKUP(SUM(L71+M71),SJZS_normativy!$A$4:$C$1075,2,0))/0.6</f>
        <v>0</v>
      </c>
      <c r="Y71" s="87">
        <f>IF(M71=0,0,VLOOKUP(SUM(L71+M71),SJZS_normativy!$A$4:$C$1075,2,0))/0.6</f>
        <v>0</v>
      </c>
      <c r="Z71" s="86">
        <f>VLOOKUP(N71,SJMS_normativy!$A$3:$B$334,2,0)/0.4</f>
        <v>0</v>
      </c>
      <c r="AA71" s="17">
        <f>IF(O71=0,0,VLOOKUP(SUM(O71+P71),SJZS_normativy!$A$4:$C$1075,2,0))/0.4</f>
        <v>0</v>
      </c>
      <c r="AB71" s="87">
        <f>IF(P71=0,0,VLOOKUP(SUM(O71+P71),SJZS_normativy!$A$4:$C$1075,2,0))/0.4</f>
        <v>0</v>
      </c>
      <c r="AC71" s="90">
        <f>SJMS_normativy!$I$5</f>
        <v>52</v>
      </c>
      <c r="AD71" s="44">
        <f>SJZS_normativy!$I$5</f>
        <v>52</v>
      </c>
      <c r="AE71" s="91">
        <f>SJZS_normativy!$I$5</f>
        <v>52</v>
      </c>
      <c r="AF71" s="90">
        <f>SJMS_normativy!$J$5</f>
        <v>34</v>
      </c>
      <c r="AG71" s="44">
        <f>SJZS_normativy!$J$5</f>
        <v>34</v>
      </c>
      <c r="AH71" s="91">
        <f>SJZS_normativy!$J$5</f>
        <v>34</v>
      </c>
      <c r="AI71" s="90">
        <f>SJMS_normativy!$K$5</f>
        <v>34</v>
      </c>
      <c r="AJ71" s="44">
        <f>SJZS_normativy!$K$5</f>
        <v>34</v>
      </c>
      <c r="AK71" s="91">
        <f>SJZS_normativy!$K$5</f>
        <v>34</v>
      </c>
      <c r="AL71" s="31"/>
      <c r="AM71" s="31"/>
    </row>
    <row r="72" spans="1:39" ht="20.100000000000001" customHeight="1" x14ac:dyDescent="0.2">
      <c r="A72" s="504">
        <v>61</v>
      </c>
      <c r="B72" s="414">
        <v>600079848</v>
      </c>
      <c r="C72" s="81">
        <v>2444</v>
      </c>
      <c r="D72" s="5" t="s">
        <v>39</v>
      </c>
      <c r="E72" s="71">
        <v>3141</v>
      </c>
      <c r="F72" s="59" t="s">
        <v>39</v>
      </c>
      <c r="G72" s="387">
        <v>113</v>
      </c>
      <c r="H72" s="13">
        <v>52</v>
      </c>
      <c r="I72" s="11">
        <v>60</v>
      </c>
      <c r="J72" s="59"/>
      <c r="K72" s="13"/>
      <c r="L72" s="11"/>
      <c r="M72" s="59"/>
      <c r="N72" s="13"/>
      <c r="O72" s="11"/>
      <c r="P72" s="59"/>
      <c r="Q72" s="13">
        <f t="shared" si="3"/>
        <v>52</v>
      </c>
      <c r="R72" s="11">
        <f t="shared" si="4"/>
        <v>60</v>
      </c>
      <c r="S72" s="59">
        <f t="shared" si="5"/>
        <v>0</v>
      </c>
      <c r="T72" s="86">
        <f>VLOOKUP(H72,SJMS_normativy!$A$3:$B$334,2,0)</f>
        <v>32.835452400000001</v>
      </c>
      <c r="U72" s="17">
        <f>IF(I72=0,0,VLOOKUP(SUM(I72+J72),SJZS_normativy!$A$4:$C$1075,2,0))</f>
        <v>44.570929009671787</v>
      </c>
      <c r="V72" s="87">
        <f>IF(J72=0,0,VLOOKUP(SUM(I72+J72),SJZS_normativy!$A$4:$C$1075,2,0))</f>
        <v>0</v>
      </c>
      <c r="W72" s="86">
        <f>VLOOKUP(K72,SJMS_normativy!$A$3:$B$334,2,0)/0.6</f>
        <v>0</v>
      </c>
      <c r="X72" s="17">
        <f>IF(L72=0,0,VLOOKUP(SUM(L72+M72),SJZS_normativy!$A$4:$C$1075,2,0))/0.6</f>
        <v>0</v>
      </c>
      <c r="Y72" s="87">
        <f>IF(M72=0,0,VLOOKUP(SUM(L72+M72),SJZS_normativy!$A$4:$C$1075,2,0))/0.6</f>
        <v>0</v>
      </c>
      <c r="Z72" s="86">
        <f>VLOOKUP(N72,SJMS_normativy!$A$3:$B$334,2,0)/0.4</f>
        <v>0</v>
      </c>
      <c r="AA72" s="17">
        <f>IF(O72=0,0,VLOOKUP(SUM(O72+P72),SJZS_normativy!$A$4:$C$1075,2,0))/0.4</f>
        <v>0</v>
      </c>
      <c r="AB72" s="87">
        <f>IF(P72=0,0,VLOOKUP(SUM(O72+P72),SJZS_normativy!$A$4:$C$1075,2,0))/0.4</f>
        <v>0</v>
      </c>
      <c r="AC72" s="90">
        <f>SJMS_normativy!$I$5</f>
        <v>52</v>
      </c>
      <c r="AD72" s="44">
        <f>SJZS_normativy!$I$5</f>
        <v>52</v>
      </c>
      <c r="AE72" s="91">
        <f>SJZS_normativy!$I$5</f>
        <v>52</v>
      </c>
      <c r="AF72" s="90">
        <f>SJMS_normativy!$J$5</f>
        <v>34</v>
      </c>
      <c r="AG72" s="44">
        <f>SJZS_normativy!$J$5</f>
        <v>34</v>
      </c>
      <c r="AH72" s="91">
        <f>SJZS_normativy!$J$5</f>
        <v>34</v>
      </c>
      <c r="AI72" s="90">
        <f>SJMS_normativy!$K$5</f>
        <v>34</v>
      </c>
      <c r="AJ72" s="44">
        <f>SJZS_normativy!$K$5</f>
        <v>34</v>
      </c>
      <c r="AK72" s="91">
        <f>SJZS_normativy!$K$5</f>
        <v>34</v>
      </c>
      <c r="AL72" s="31"/>
      <c r="AM72" s="31"/>
    </row>
    <row r="73" spans="1:39" ht="20.100000000000001" customHeight="1" x14ac:dyDescent="0.2">
      <c r="A73" s="504">
        <v>62</v>
      </c>
      <c r="B73" s="414">
        <v>650021479</v>
      </c>
      <c r="C73" s="81">
        <v>2457</v>
      </c>
      <c r="D73" s="5" t="s">
        <v>311</v>
      </c>
      <c r="E73" s="71">
        <v>3141</v>
      </c>
      <c r="F73" s="181" t="s">
        <v>360</v>
      </c>
      <c r="G73" s="387">
        <v>120</v>
      </c>
      <c r="H73" s="13">
        <v>19</v>
      </c>
      <c r="I73" s="11">
        <v>12</v>
      </c>
      <c r="J73" s="59"/>
      <c r="K73" s="13"/>
      <c r="L73" s="11"/>
      <c r="M73" s="59"/>
      <c r="N73" s="13"/>
      <c r="O73" s="11"/>
      <c r="P73" s="59"/>
      <c r="Q73" s="13">
        <f t="shared" ref="Q73:Q105" si="15">H73+K73+N73</f>
        <v>19</v>
      </c>
      <c r="R73" s="11">
        <f t="shared" ref="R73:R105" si="16">I73+L73+O73</f>
        <v>12</v>
      </c>
      <c r="S73" s="59">
        <f t="shared" ref="S73:S105" si="17">J73+M73+P73</f>
        <v>0</v>
      </c>
      <c r="T73" s="86">
        <f>VLOOKUP(H73,SJMS_normativy!$A$3:$B$334,2,0)</f>
        <v>25.12488888</v>
      </c>
      <c r="U73" s="17">
        <f>IF(I73=0,0,VLOOKUP(SUM(I73+J73),SJZS_normativy!$A$4:$C$1075,2,0))</f>
        <v>36.857394517766494</v>
      </c>
      <c r="V73" s="87">
        <f>IF(J73=0,0,VLOOKUP(SUM(I73+J73),SJZS_normativy!$A$4:$C$1075,2,0))</f>
        <v>0</v>
      </c>
      <c r="W73" s="86">
        <f>VLOOKUP(K73,SJMS_normativy!$A$3:$B$334,2,0)/0.6</f>
        <v>0</v>
      </c>
      <c r="X73" s="17">
        <f>IF(L73=0,0,VLOOKUP(SUM(L73+M73),SJZS_normativy!$A$4:$C$1075,2,0))/0.6</f>
        <v>0</v>
      </c>
      <c r="Y73" s="87">
        <f>IF(M73=0,0,VLOOKUP(SUM(L73+M73),SJZS_normativy!$A$4:$C$1075,2,0))/0.6</f>
        <v>0</v>
      </c>
      <c r="Z73" s="86">
        <f>VLOOKUP(N73,SJMS_normativy!$A$3:$B$334,2,0)/0.4</f>
        <v>0</v>
      </c>
      <c r="AA73" s="17">
        <f>IF(O73=0,0,VLOOKUP(SUM(O73+P73),SJZS_normativy!$A$4:$C$1075,2,0))/0.4</f>
        <v>0</v>
      </c>
      <c r="AB73" s="87">
        <f>IF(P73=0,0,VLOOKUP(SUM(O73+P73),SJZS_normativy!$A$4:$C$1075,2,0))/0.4</f>
        <v>0</v>
      </c>
      <c r="AC73" s="90">
        <f>SJMS_normativy!$I$5</f>
        <v>52</v>
      </c>
      <c r="AD73" s="44">
        <f>SJZS_normativy!$I$5</f>
        <v>52</v>
      </c>
      <c r="AE73" s="91">
        <f>SJZS_normativy!$I$5</f>
        <v>52</v>
      </c>
      <c r="AF73" s="90">
        <f>SJMS_normativy!$J$5</f>
        <v>34</v>
      </c>
      <c r="AG73" s="44">
        <f>SJZS_normativy!$J$5</f>
        <v>34</v>
      </c>
      <c r="AH73" s="91">
        <f>SJZS_normativy!$J$5</f>
        <v>34</v>
      </c>
      <c r="AI73" s="90">
        <f>SJMS_normativy!$K$5</f>
        <v>34</v>
      </c>
      <c r="AJ73" s="44">
        <f>SJZS_normativy!$K$5</f>
        <v>34</v>
      </c>
      <c r="AK73" s="91">
        <f>SJZS_normativy!$K$5</f>
        <v>34</v>
      </c>
      <c r="AL73" s="31"/>
      <c r="AM73" s="31"/>
    </row>
    <row r="74" spans="1:39" ht="20.100000000000001" customHeight="1" x14ac:dyDescent="0.2">
      <c r="A74" s="504">
        <v>63</v>
      </c>
      <c r="B74" s="414">
        <v>600078931</v>
      </c>
      <c r="C74" s="81">
        <v>2403</v>
      </c>
      <c r="D74" s="5" t="s">
        <v>32</v>
      </c>
      <c r="E74" s="71">
        <v>3141</v>
      </c>
      <c r="F74" s="59" t="s">
        <v>32</v>
      </c>
      <c r="G74" s="387">
        <v>104</v>
      </c>
      <c r="H74" s="13">
        <v>91</v>
      </c>
      <c r="I74" s="11"/>
      <c r="J74" s="59"/>
      <c r="K74" s="13"/>
      <c r="L74" s="11"/>
      <c r="M74" s="59"/>
      <c r="N74" s="13"/>
      <c r="O74" s="11"/>
      <c r="P74" s="59"/>
      <c r="Q74" s="13">
        <f t="shared" si="15"/>
        <v>91</v>
      </c>
      <c r="R74" s="11">
        <f t="shared" si="16"/>
        <v>0</v>
      </c>
      <c r="S74" s="59">
        <f t="shared" si="17"/>
        <v>0</v>
      </c>
      <c r="T74" s="86">
        <f>VLOOKUP(H74,SJMS_normativy!$A$3:$B$334,2,0)</f>
        <v>39.292860240000003</v>
      </c>
      <c r="U74" s="17">
        <f>IF(I74=0,0,VLOOKUP(SUM(I74+J74),SJZS_normativy!$A$4:$C$1075,2,0))</f>
        <v>0</v>
      </c>
      <c r="V74" s="87">
        <f>IF(J74=0,0,VLOOKUP(SUM(I74+J74),SJZS_normativy!$A$4:$C$1075,2,0))</f>
        <v>0</v>
      </c>
      <c r="W74" s="86">
        <f>VLOOKUP(K74,SJMS_normativy!$A$3:$B$334,2,0)/0.6</f>
        <v>0</v>
      </c>
      <c r="X74" s="17">
        <f>IF(L74=0,0,VLOOKUP(SUM(L74+M74),SJZS_normativy!$A$4:$C$1075,2,0))/0.6</f>
        <v>0</v>
      </c>
      <c r="Y74" s="87">
        <f>IF(M74=0,0,VLOOKUP(SUM(L74+M74),SJZS_normativy!$A$4:$C$1075,2,0))/0.6</f>
        <v>0</v>
      </c>
      <c r="Z74" s="86">
        <f>VLOOKUP(N74,SJMS_normativy!$A$3:$B$334,2,0)/0.4</f>
        <v>0</v>
      </c>
      <c r="AA74" s="17">
        <f>IF(O74=0,0,VLOOKUP(SUM(O74+P74),SJZS_normativy!$A$4:$C$1075,2,0))/0.4</f>
        <v>0</v>
      </c>
      <c r="AB74" s="87">
        <f>IF(P74=0,0,VLOOKUP(SUM(O74+P74),SJZS_normativy!$A$4:$C$1075,2,0))/0.4</f>
        <v>0</v>
      </c>
      <c r="AC74" s="90">
        <f>SJMS_normativy!$I$5</f>
        <v>52</v>
      </c>
      <c r="AD74" s="44">
        <f>SJZS_normativy!$I$5</f>
        <v>52</v>
      </c>
      <c r="AE74" s="91">
        <f>SJZS_normativy!$I$5</f>
        <v>52</v>
      </c>
      <c r="AF74" s="90">
        <f>SJMS_normativy!$J$5</f>
        <v>34</v>
      </c>
      <c r="AG74" s="44">
        <f>SJZS_normativy!$J$5</f>
        <v>34</v>
      </c>
      <c r="AH74" s="91">
        <f>SJZS_normativy!$J$5</f>
        <v>34</v>
      </c>
      <c r="AI74" s="90">
        <f>SJMS_normativy!$K$5</f>
        <v>34</v>
      </c>
      <c r="AJ74" s="44">
        <f>SJZS_normativy!$K$5</f>
        <v>34</v>
      </c>
      <c r="AK74" s="91">
        <f>SJZS_normativy!$K$5</f>
        <v>34</v>
      </c>
      <c r="AL74" s="31"/>
      <c r="AM74" s="31"/>
    </row>
    <row r="75" spans="1:39" ht="20.100000000000001" customHeight="1" x14ac:dyDescent="0.2">
      <c r="A75" s="504">
        <v>64</v>
      </c>
      <c r="B75" s="414">
        <v>600079741</v>
      </c>
      <c r="C75" s="81">
        <v>2458</v>
      </c>
      <c r="D75" s="5" t="s">
        <v>89</v>
      </c>
      <c r="E75" s="71">
        <v>3141</v>
      </c>
      <c r="F75" s="59" t="s">
        <v>89</v>
      </c>
      <c r="G75" s="387">
        <v>350</v>
      </c>
      <c r="H75" s="13"/>
      <c r="I75" s="11">
        <v>275</v>
      </c>
      <c r="J75" s="59"/>
      <c r="K75" s="13"/>
      <c r="L75" s="11">
        <v>45</v>
      </c>
      <c r="M75" s="59"/>
      <c r="N75" s="13"/>
      <c r="O75" s="11"/>
      <c r="P75" s="59"/>
      <c r="Q75" s="13">
        <f t="shared" si="15"/>
        <v>0</v>
      </c>
      <c r="R75" s="11">
        <f t="shared" si="16"/>
        <v>320</v>
      </c>
      <c r="S75" s="59">
        <f t="shared" si="17"/>
        <v>0</v>
      </c>
      <c r="T75" s="86">
        <f>VLOOKUP(H75,SJMS_normativy!$A$3:$B$334,2,0)</f>
        <v>0</v>
      </c>
      <c r="U75" s="17">
        <f>IF(I75=0,0,VLOOKUP(SUM(I75+J75),SJZS_normativy!$A$4:$C$1075,2,0))</f>
        <v>63.132852916057445</v>
      </c>
      <c r="V75" s="87">
        <f>IF(J75=0,0,VLOOKUP(SUM(I75+J75),SJZS_normativy!$A$4:$C$1075,2,0))</f>
        <v>0</v>
      </c>
      <c r="W75" s="86">
        <f>VLOOKUP(K75,SJMS_normativy!$A$3:$B$334,2,0)/0.6</f>
        <v>0</v>
      </c>
      <c r="X75" s="17">
        <f>IF(L75=0,0,VLOOKUP(SUM(L75+M75),SJZS_normativy!$A$4:$C$1075,2,0))/0.6</f>
        <v>68.663389147487749</v>
      </c>
      <c r="Y75" s="87">
        <f>IF(M75=0,0,VLOOKUP(SUM(L75+M75),SJZS_normativy!$A$4:$C$1075,2,0))/0.6</f>
        <v>0</v>
      </c>
      <c r="Z75" s="86">
        <f>VLOOKUP(N75,SJMS_normativy!$A$3:$B$334,2,0)/0.4</f>
        <v>0</v>
      </c>
      <c r="AA75" s="17">
        <f>IF(O75=0,0,VLOOKUP(SUM(O75+P75),SJZS_normativy!$A$4:$C$1075,2,0))/0.4</f>
        <v>0</v>
      </c>
      <c r="AB75" s="87">
        <f>IF(P75=0,0,VLOOKUP(SUM(O75+P75),SJZS_normativy!$A$4:$C$1075,2,0))/0.4</f>
        <v>0</v>
      </c>
      <c r="AC75" s="90">
        <f>SJMS_normativy!$I$5</f>
        <v>52</v>
      </c>
      <c r="AD75" s="44">
        <f>SJZS_normativy!$I$5</f>
        <v>52</v>
      </c>
      <c r="AE75" s="91">
        <f>SJZS_normativy!$I$5</f>
        <v>52</v>
      </c>
      <c r="AF75" s="90">
        <f>SJMS_normativy!$J$5</f>
        <v>34</v>
      </c>
      <c r="AG75" s="44">
        <f>SJZS_normativy!$J$5</f>
        <v>34</v>
      </c>
      <c r="AH75" s="91">
        <f>SJZS_normativy!$J$5</f>
        <v>34</v>
      </c>
      <c r="AI75" s="90">
        <f>SJMS_normativy!$K$5</f>
        <v>34</v>
      </c>
      <c r="AJ75" s="44">
        <f>SJZS_normativy!$K$5</f>
        <v>34</v>
      </c>
      <c r="AK75" s="91">
        <f>SJZS_normativy!$K$5</f>
        <v>34</v>
      </c>
      <c r="AL75" s="1" t="s">
        <v>621</v>
      </c>
      <c r="AM75" s="31"/>
    </row>
    <row r="76" spans="1:39" ht="20.100000000000001" customHeight="1" x14ac:dyDescent="0.2">
      <c r="A76" s="504">
        <v>66</v>
      </c>
      <c r="B76" s="414">
        <v>600078949</v>
      </c>
      <c r="C76" s="81">
        <v>2402</v>
      </c>
      <c r="D76" s="13" t="s">
        <v>416</v>
      </c>
      <c r="E76" s="71">
        <v>3141</v>
      </c>
      <c r="F76" s="59" t="s">
        <v>381</v>
      </c>
      <c r="G76" s="390">
        <v>90</v>
      </c>
      <c r="H76" s="13">
        <v>65</v>
      </c>
      <c r="I76" s="11"/>
      <c r="J76" s="59"/>
      <c r="K76" s="13">
        <v>21</v>
      </c>
      <c r="L76" s="11"/>
      <c r="M76" s="59"/>
      <c r="N76" s="13"/>
      <c r="O76" s="11"/>
      <c r="P76" s="59"/>
      <c r="Q76" s="13">
        <f t="shared" si="15"/>
        <v>86</v>
      </c>
      <c r="R76" s="11">
        <f t="shared" si="16"/>
        <v>0</v>
      </c>
      <c r="S76" s="59">
        <f t="shared" si="17"/>
        <v>0</v>
      </c>
      <c r="T76" s="86">
        <f>VLOOKUP(H76,SJMS_normativy!$A$3:$B$334,2,0)</f>
        <v>35.3075142</v>
      </c>
      <c r="U76" s="17">
        <f>IF(I76=0,0,VLOOKUP(SUM(I76+J76),SJZS_normativy!$A$4:$C$1075,2,0))</f>
        <v>0</v>
      </c>
      <c r="V76" s="87">
        <f>IF(J76=0,0,VLOOKUP(SUM(I76+J76),SJZS_normativy!$A$4:$C$1075,2,0))</f>
        <v>0</v>
      </c>
      <c r="W76" s="86">
        <f>VLOOKUP(K76,SJMS_normativy!$A$3:$B$334,2,0)/0.6</f>
        <v>42.751365400000012</v>
      </c>
      <c r="X76" s="17">
        <f>IF(L76=0,0,VLOOKUP(SUM(L76+M76),SJZS_normativy!$A$4:$C$1075,2,0))/0.6</f>
        <v>0</v>
      </c>
      <c r="Y76" s="87">
        <f>IF(M76=0,0,VLOOKUP(SUM(L76+M76),SJZS_normativy!$A$4:$C$1075,2,0))/0.6</f>
        <v>0</v>
      </c>
      <c r="Z76" s="86">
        <f>VLOOKUP(N76,SJMS_normativy!$A$3:$B$334,2,0)/0.4</f>
        <v>0</v>
      </c>
      <c r="AA76" s="17">
        <f>IF(O76=0,0,VLOOKUP(SUM(O76+P76),SJZS_normativy!$A$4:$C$1075,2,0))/0.4</f>
        <v>0</v>
      </c>
      <c r="AB76" s="87">
        <f>IF(P76=0,0,VLOOKUP(SUM(O76+P76),SJZS_normativy!$A$4:$C$1075,2,0))/0.4</f>
        <v>0</v>
      </c>
      <c r="AC76" s="90">
        <f>SJMS_normativy!$I$5</f>
        <v>52</v>
      </c>
      <c r="AD76" s="44">
        <f>SJZS_normativy!$I$5</f>
        <v>52</v>
      </c>
      <c r="AE76" s="91">
        <f>SJZS_normativy!$I$5</f>
        <v>52</v>
      </c>
      <c r="AF76" s="90">
        <f>SJMS_normativy!$J$5</f>
        <v>34</v>
      </c>
      <c r="AG76" s="44">
        <f>SJZS_normativy!$J$5</f>
        <v>34</v>
      </c>
      <c r="AH76" s="91">
        <f>SJZS_normativy!$J$5</f>
        <v>34</v>
      </c>
      <c r="AI76" s="90">
        <f>SJMS_normativy!$K$5</f>
        <v>34</v>
      </c>
      <c r="AJ76" s="44">
        <f>SJZS_normativy!$K$5</f>
        <v>34</v>
      </c>
      <c r="AK76" s="91">
        <f>SJZS_normativy!$K$5</f>
        <v>34</v>
      </c>
      <c r="AL76" s="31"/>
      <c r="AM76" s="31"/>
    </row>
    <row r="77" spans="1:39" ht="20.100000000000001" customHeight="1" x14ac:dyDescent="0.2">
      <c r="A77" s="504">
        <v>66</v>
      </c>
      <c r="B77" s="414">
        <v>600078949</v>
      </c>
      <c r="C77" s="81">
        <v>2402</v>
      </c>
      <c r="D77" s="13" t="s">
        <v>416</v>
      </c>
      <c r="E77" s="71">
        <v>3141</v>
      </c>
      <c r="F77" s="181" t="s">
        <v>410</v>
      </c>
      <c r="G77" s="387">
        <v>50</v>
      </c>
      <c r="H77" s="13"/>
      <c r="I77" s="11"/>
      <c r="J77" s="59"/>
      <c r="K77" s="13"/>
      <c r="L77" s="11"/>
      <c r="M77" s="59"/>
      <c r="N77" s="13">
        <v>21</v>
      </c>
      <c r="O77" s="11"/>
      <c r="P77" s="59"/>
      <c r="Q77" s="13">
        <f t="shared" si="15"/>
        <v>21</v>
      </c>
      <c r="R77" s="11">
        <f t="shared" si="16"/>
        <v>0</v>
      </c>
      <c r="S77" s="59">
        <f t="shared" si="17"/>
        <v>0</v>
      </c>
      <c r="T77" s="86">
        <f>VLOOKUP(H77,SJMS_normativy!$A$3:$B$334,2,0)</f>
        <v>0</v>
      </c>
      <c r="U77" s="17">
        <f>IF(I77=0,0,VLOOKUP(SUM(I77+J77),SJZS_normativy!$A$4:$C$1075,2,0))</f>
        <v>0</v>
      </c>
      <c r="V77" s="87">
        <f>IF(J77=0,0,VLOOKUP(SUM(I77+J77),SJZS_normativy!$A$4:$C$1075,2,0))</f>
        <v>0</v>
      </c>
      <c r="W77" s="86">
        <f>VLOOKUP(K77,SJMS_normativy!$A$3:$B$334,2,0)/0.6</f>
        <v>0</v>
      </c>
      <c r="X77" s="17">
        <f>IF(L77=0,0,VLOOKUP(SUM(L77+M77),SJZS_normativy!$A$4:$C$1075,2,0))/0.6</f>
        <v>0</v>
      </c>
      <c r="Y77" s="87">
        <f>IF(M77=0,0,VLOOKUP(SUM(L77+M77),SJZS_normativy!$A$4:$C$1075,2,0))/0.6</f>
        <v>0</v>
      </c>
      <c r="Z77" s="86">
        <f>VLOOKUP(N77,SJMS_normativy!$A$3:$B$334,2,0)/0.4</f>
        <v>64.12704810000001</v>
      </c>
      <c r="AA77" s="17">
        <f>IF(O77=0,0,VLOOKUP(SUM(O77+P77),SJZS_normativy!$A$4:$C$1075,2,0))/0.4</f>
        <v>0</v>
      </c>
      <c r="AB77" s="87">
        <f>IF(P77=0,0,VLOOKUP(SUM(O77+P77),SJZS_normativy!$A$4:$C$1075,2,0))/0.4</f>
        <v>0</v>
      </c>
      <c r="AC77" s="90">
        <f>SJMS_normativy!$I$5</f>
        <v>52</v>
      </c>
      <c r="AD77" s="44">
        <f>SJZS_normativy!$I$5</f>
        <v>52</v>
      </c>
      <c r="AE77" s="91">
        <f>SJZS_normativy!$I$5</f>
        <v>52</v>
      </c>
      <c r="AF77" s="90">
        <f>SJMS_normativy!$J$5</f>
        <v>34</v>
      </c>
      <c r="AG77" s="44">
        <f>SJZS_normativy!$J$5</f>
        <v>34</v>
      </c>
      <c r="AH77" s="91">
        <f>SJZS_normativy!$J$5</f>
        <v>34</v>
      </c>
      <c r="AI77" s="90">
        <f>SJMS_normativy!$K$5</f>
        <v>34</v>
      </c>
      <c r="AJ77" s="44">
        <f>SJZS_normativy!$K$5</f>
        <v>34</v>
      </c>
      <c r="AK77" s="91">
        <f>SJZS_normativy!$K$5</f>
        <v>34</v>
      </c>
      <c r="AL77" s="31" t="s">
        <v>619</v>
      </c>
      <c r="AM77" s="31"/>
    </row>
    <row r="78" spans="1:39" ht="20.100000000000001" customHeight="1" x14ac:dyDescent="0.2">
      <c r="A78" s="504">
        <v>67</v>
      </c>
      <c r="B78" s="414">
        <v>600078957</v>
      </c>
      <c r="C78" s="81">
        <v>2404</v>
      </c>
      <c r="D78" s="5" t="s">
        <v>33</v>
      </c>
      <c r="E78" s="71">
        <v>3141</v>
      </c>
      <c r="F78" s="59" t="s">
        <v>33</v>
      </c>
      <c r="G78" s="387">
        <v>70</v>
      </c>
      <c r="H78" s="13">
        <v>70</v>
      </c>
      <c r="I78" s="11"/>
      <c r="J78" s="59"/>
      <c r="K78" s="13"/>
      <c r="L78" s="11"/>
      <c r="M78" s="59"/>
      <c r="N78" s="13"/>
      <c r="O78" s="11"/>
      <c r="P78" s="59"/>
      <c r="Q78" s="13">
        <f t="shared" si="15"/>
        <v>70</v>
      </c>
      <c r="R78" s="11">
        <f t="shared" si="16"/>
        <v>0</v>
      </c>
      <c r="S78" s="59">
        <f t="shared" si="17"/>
        <v>0</v>
      </c>
      <c r="T78" s="86">
        <f>VLOOKUP(H78,SJMS_normativy!$A$3:$B$334,2,0)</f>
        <v>36.173208599999995</v>
      </c>
      <c r="U78" s="17">
        <f>IF(I78=0,0,VLOOKUP(SUM(I78+J78),SJZS_normativy!$A$4:$C$1075,2,0))</f>
        <v>0</v>
      </c>
      <c r="V78" s="87">
        <f>IF(J78=0,0,VLOOKUP(SUM(I78+J78),SJZS_normativy!$A$4:$C$1075,2,0))</f>
        <v>0</v>
      </c>
      <c r="W78" s="86">
        <f>VLOOKUP(K78,SJMS_normativy!$A$3:$B$334,2,0)/0.6</f>
        <v>0</v>
      </c>
      <c r="X78" s="17">
        <f>IF(L78=0,0,VLOOKUP(SUM(L78+M78),SJZS_normativy!$A$4:$C$1075,2,0))/0.6</f>
        <v>0</v>
      </c>
      <c r="Y78" s="87">
        <f>IF(M78=0,0,VLOOKUP(SUM(L78+M78),SJZS_normativy!$A$4:$C$1075,2,0))/0.6</f>
        <v>0</v>
      </c>
      <c r="Z78" s="86">
        <f>VLOOKUP(N78,SJMS_normativy!$A$3:$B$334,2,0)/0.4</f>
        <v>0</v>
      </c>
      <c r="AA78" s="17">
        <f>IF(O78=0,0,VLOOKUP(SUM(O78+P78),SJZS_normativy!$A$4:$C$1075,2,0))/0.4</f>
        <v>0</v>
      </c>
      <c r="AB78" s="87">
        <f>IF(P78=0,0,VLOOKUP(SUM(O78+P78),SJZS_normativy!$A$4:$C$1075,2,0))/0.4</f>
        <v>0</v>
      </c>
      <c r="AC78" s="90">
        <f>SJMS_normativy!$I$5</f>
        <v>52</v>
      </c>
      <c r="AD78" s="44">
        <f>SJZS_normativy!$I$5</f>
        <v>52</v>
      </c>
      <c r="AE78" s="91">
        <f>SJZS_normativy!$I$5</f>
        <v>52</v>
      </c>
      <c r="AF78" s="90">
        <f>SJMS_normativy!$J$5</f>
        <v>34</v>
      </c>
      <c r="AG78" s="44">
        <f>SJZS_normativy!$J$5</f>
        <v>34</v>
      </c>
      <c r="AH78" s="91">
        <f>SJZS_normativy!$J$5</f>
        <v>34</v>
      </c>
      <c r="AI78" s="90">
        <f>SJMS_normativy!$K$5</f>
        <v>34</v>
      </c>
      <c r="AJ78" s="44">
        <f>SJZS_normativy!$K$5</f>
        <v>34</v>
      </c>
      <c r="AK78" s="91">
        <f>SJZS_normativy!$K$5</f>
        <v>34</v>
      </c>
      <c r="AL78" s="31"/>
      <c r="AM78" s="31"/>
    </row>
    <row r="79" spans="1:39" ht="20.100000000000001" customHeight="1" x14ac:dyDescent="0.2">
      <c r="A79" s="504">
        <v>68</v>
      </c>
      <c r="B79" s="414">
        <v>600078965</v>
      </c>
      <c r="C79" s="81">
        <v>2439</v>
      </c>
      <c r="D79" s="5" t="s">
        <v>34</v>
      </c>
      <c r="E79" s="71">
        <v>3141</v>
      </c>
      <c r="F79" s="59" t="s">
        <v>34</v>
      </c>
      <c r="G79" s="387">
        <v>48</v>
      </c>
      <c r="H79" s="13">
        <v>40</v>
      </c>
      <c r="I79" s="11"/>
      <c r="J79" s="59"/>
      <c r="K79" s="13"/>
      <c r="L79" s="11"/>
      <c r="M79" s="59"/>
      <c r="N79" s="13"/>
      <c r="O79" s="11"/>
      <c r="P79" s="59"/>
      <c r="Q79" s="13">
        <f t="shared" si="15"/>
        <v>40</v>
      </c>
      <c r="R79" s="11">
        <f t="shared" si="16"/>
        <v>0</v>
      </c>
      <c r="S79" s="59">
        <f t="shared" si="17"/>
        <v>0</v>
      </c>
      <c r="T79" s="86">
        <f>VLOOKUP(H79,SJMS_normativy!$A$3:$B$334,2,0)</f>
        <v>30.269887199999999</v>
      </c>
      <c r="U79" s="17">
        <f>IF(I79=0,0,VLOOKUP(SUM(I79+J79),SJZS_normativy!$A$4:$C$1075,2,0))</f>
        <v>0</v>
      </c>
      <c r="V79" s="87">
        <f>IF(J79=0,0,VLOOKUP(SUM(I79+J79),SJZS_normativy!$A$4:$C$1075,2,0))</f>
        <v>0</v>
      </c>
      <c r="W79" s="86">
        <f>VLOOKUP(K79,SJMS_normativy!$A$3:$B$334,2,0)/0.6</f>
        <v>0</v>
      </c>
      <c r="X79" s="17">
        <f>IF(L79=0,0,VLOOKUP(SUM(L79+M79),SJZS_normativy!$A$4:$C$1075,2,0))/0.6</f>
        <v>0</v>
      </c>
      <c r="Y79" s="87">
        <f>IF(M79=0,0,VLOOKUP(SUM(L79+M79),SJZS_normativy!$A$4:$C$1075,2,0))/0.6</f>
        <v>0</v>
      </c>
      <c r="Z79" s="86">
        <f>VLOOKUP(N79,SJMS_normativy!$A$3:$B$334,2,0)/0.4</f>
        <v>0</v>
      </c>
      <c r="AA79" s="17">
        <f>IF(O79=0,0,VLOOKUP(SUM(O79+P79),SJZS_normativy!$A$4:$C$1075,2,0))/0.4</f>
        <v>0</v>
      </c>
      <c r="AB79" s="87">
        <f>IF(P79=0,0,VLOOKUP(SUM(O79+P79),SJZS_normativy!$A$4:$C$1075,2,0))/0.4</f>
        <v>0</v>
      </c>
      <c r="AC79" s="90">
        <f>SJMS_normativy!$I$5</f>
        <v>52</v>
      </c>
      <c r="AD79" s="44">
        <f>SJZS_normativy!$I$5</f>
        <v>52</v>
      </c>
      <c r="AE79" s="91">
        <f>SJZS_normativy!$I$5</f>
        <v>52</v>
      </c>
      <c r="AF79" s="90">
        <f>SJMS_normativy!$J$5</f>
        <v>34</v>
      </c>
      <c r="AG79" s="44">
        <f>SJZS_normativy!$J$5</f>
        <v>34</v>
      </c>
      <c r="AH79" s="91">
        <f>SJZS_normativy!$J$5</f>
        <v>34</v>
      </c>
      <c r="AI79" s="90">
        <f>SJMS_normativy!$K$5</f>
        <v>34</v>
      </c>
      <c r="AJ79" s="44">
        <f>SJZS_normativy!$K$5</f>
        <v>34</v>
      </c>
      <c r="AK79" s="91">
        <f>SJZS_normativy!$K$5</f>
        <v>34</v>
      </c>
      <c r="AL79" s="31"/>
      <c r="AM79" s="31"/>
    </row>
    <row r="80" spans="1:39" ht="20.100000000000001" customHeight="1" x14ac:dyDescent="0.2">
      <c r="A80" s="81">
        <v>69</v>
      </c>
      <c r="B80" s="10">
        <v>600080366</v>
      </c>
      <c r="C80" s="81">
        <v>2302</v>
      </c>
      <c r="D80" s="5" t="s">
        <v>497</v>
      </c>
      <c r="E80" s="71">
        <v>3141</v>
      </c>
      <c r="F80" s="59" t="s">
        <v>499</v>
      </c>
      <c r="G80" s="387">
        <v>141</v>
      </c>
      <c r="H80" s="13"/>
      <c r="I80" s="11"/>
      <c r="J80" s="59"/>
      <c r="K80" s="13"/>
      <c r="L80" s="11"/>
      <c r="M80" s="59"/>
      <c r="N80" s="13">
        <v>68</v>
      </c>
      <c r="O80" s="11">
        <v>40</v>
      </c>
      <c r="P80" s="59"/>
      <c r="Q80" s="13">
        <f t="shared" si="15"/>
        <v>68</v>
      </c>
      <c r="R80" s="11">
        <f t="shared" si="16"/>
        <v>40</v>
      </c>
      <c r="S80" s="59">
        <f t="shared" si="17"/>
        <v>0</v>
      </c>
      <c r="T80" s="86">
        <f>VLOOKUP(H80,SJMS_normativy!$A$3:$B$334,2,0)</f>
        <v>0</v>
      </c>
      <c r="U80" s="17">
        <f>IF(I80=0,0,VLOOKUP(SUM(I80+J80),SJZS_normativy!$A$4:$C$1075,2,0))</f>
        <v>0</v>
      </c>
      <c r="V80" s="87">
        <f>IF(J80=0,0,VLOOKUP(SUM(I80+J80),SJZS_normativy!$A$4:$C$1075,2,0))</f>
        <v>0</v>
      </c>
      <c r="W80" s="86">
        <f>VLOOKUP(K80,SJMS_normativy!$A$3:$B$334,2,0)/0.6</f>
        <v>0</v>
      </c>
      <c r="X80" s="17">
        <f>IF(L80=0,0,VLOOKUP(SUM(L80+M80),SJZS_normativy!$A$4:$C$1075,2,0))/0.6</f>
        <v>0</v>
      </c>
      <c r="Y80" s="87">
        <f>IF(M80=0,0,VLOOKUP(SUM(L80+M80),SJZS_normativy!$A$4:$C$1075,2,0))/0.6</f>
        <v>0</v>
      </c>
      <c r="Z80" s="86">
        <f>VLOOKUP(N80,SJMS_normativy!$A$3:$B$334,2,0)/0.4</f>
        <v>89.581510199999997</v>
      </c>
      <c r="AA80" s="17">
        <f>IF(O80=0,0,VLOOKUP(SUM(O80+P80),SJZS_normativy!$A$4:$C$1075,2,0))/0.4</f>
        <v>99.557737718023517</v>
      </c>
      <c r="AB80" s="87">
        <f>IF(P80=0,0,VLOOKUP(SUM(O80+P80),SJZS_normativy!$A$4:$C$1075,2,0))/0.4</f>
        <v>0</v>
      </c>
      <c r="AC80" s="90">
        <f>SJMS_normativy!$I$5</f>
        <v>52</v>
      </c>
      <c r="AD80" s="44">
        <f>SJZS_normativy!$I$5</f>
        <v>52</v>
      </c>
      <c r="AE80" s="91">
        <f>SJZS_normativy!$I$5</f>
        <v>52</v>
      </c>
      <c r="AF80" s="90">
        <f>SJMS_normativy!$J$5</f>
        <v>34</v>
      </c>
      <c r="AG80" s="44">
        <f>SJZS_normativy!$J$5</f>
        <v>34</v>
      </c>
      <c r="AH80" s="91">
        <f>SJZS_normativy!$J$5</f>
        <v>34</v>
      </c>
      <c r="AI80" s="90">
        <f>SJMS_normativy!$K$5</f>
        <v>34</v>
      </c>
      <c r="AJ80" s="44">
        <f>SJZS_normativy!$K$5</f>
        <v>34</v>
      </c>
      <c r="AK80" s="91">
        <f>SJZS_normativy!$K$5</f>
        <v>34</v>
      </c>
      <c r="AL80" s="31" t="s">
        <v>620</v>
      </c>
      <c r="AM80" s="31"/>
    </row>
    <row r="81" spans="1:39" ht="20.100000000000001" customHeight="1" x14ac:dyDescent="0.2">
      <c r="A81" s="504">
        <v>70</v>
      </c>
      <c r="B81" s="414">
        <v>600079759</v>
      </c>
      <c r="C81" s="81">
        <v>2454</v>
      </c>
      <c r="D81" s="5" t="s">
        <v>565</v>
      </c>
      <c r="E81" s="71">
        <v>3141</v>
      </c>
      <c r="F81" s="59" t="s">
        <v>566</v>
      </c>
      <c r="G81" s="387">
        <v>100</v>
      </c>
      <c r="H81" s="13"/>
      <c r="I81" s="11"/>
      <c r="J81" s="59"/>
      <c r="K81" s="13"/>
      <c r="L81" s="11"/>
      <c r="M81" s="59"/>
      <c r="N81" s="13"/>
      <c r="O81" s="11">
        <v>80</v>
      </c>
      <c r="P81" s="59"/>
      <c r="Q81" s="13">
        <f t="shared" si="15"/>
        <v>0</v>
      </c>
      <c r="R81" s="11">
        <f t="shared" si="16"/>
        <v>80</v>
      </c>
      <c r="S81" s="59">
        <f t="shared" si="17"/>
        <v>0</v>
      </c>
      <c r="T81" s="86">
        <f>VLOOKUP(H81,SJMS_normativy!$A$3:$B$334,2,0)</f>
        <v>0</v>
      </c>
      <c r="U81" s="17">
        <f>IF(I81=0,0,VLOOKUP(SUM(I81+J81),SJZS_normativy!$A$4:$C$1075,2,0))</f>
        <v>0</v>
      </c>
      <c r="V81" s="87">
        <f>IF(J81=0,0,VLOOKUP(SUM(I81+J81),SJZS_normativy!$A$4:$C$1075,2,0))</f>
        <v>0</v>
      </c>
      <c r="W81" s="86">
        <f>VLOOKUP(K81,SJMS_normativy!$A$3:$B$334,2,0)/0.6</f>
        <v>0</v>
      </c>
      <c r="X81" s="17">
        <f>IF(L81=0,0,VLOOKUP(SUM(L81+M81),SJZS_normativy!$A$4:$C$1075,2,0))/0.6</f>
        <v>0</v>
      </c>
      <c r="Y81" s="87">
        <f>IF(M81=0,0,VLOOKUP(SUM(L81+M81),SJZS_normativy!$A$4:$C$1075,2,0))/0.6</f>
        <v>0</v>
      </c>
      <c r="Z81" s="86">
        <f>VLOOKUP(N81,SJMS_normativy!$A$3:$B$334,2,0)/0.4</f>
        <v>0</v>
      </c>
      <c r="AA81" s="17">
        <f>IF(O81=0,0,VLOOKUP(SUM(O81+P81),SJZS_normativy!$A$4:$C$1075,2,0))/0.4</f>
        <v>119.92522382712735</v>
      </c>
      <c r="AB81" s="87">
        <f>IF(P81=0,0,VLOOKUP(SUM(O81+P81),SJZS_normativy!$A$4:$C$1075,2,0))/0.4</f>
        <v>0</v>
      </c>
      <c r="AC81" s="90">
        <f>SJMS_normativy!$I$5</f>
        <v>52</v>
      </c>
      <c r="AD81" s="44">
        <f>SJZS_normativy!$I$5</f>
        <v>52</v>
      </c>
      <c r="AE81" s="91">
        <f>SJZS_normativy!$I$5</f>
        <v>52</v>
      </c>
      <c r="AF81" s="90">
        <f>SJMS_normativy!$J$5</f>
        <v>34</v>
      </c>
      <c r="AG81" s="44">
        <f>SJZS_normativy!$J$5</f>
        <v>34</v>
      </c>
      <c r="AH81" s="91">
        <f>SJZS_normativy!$J$5</f>
        <v>34</v>
      </c>
      <c r="AI81" s="90">
        <f>SJMS_normativy!$K$5</f>
        <v>34</v>
      </c>
      <c r="AJ81" s="44">
        <f>SJZS_normativy!$K$5</f>
        <v>34</v>
      </c>
      <c r="AK81" s="91">
        <f>SJZS_normativy!$K$5</f>
        <v>34</v>
      </c>
      <c r="AL81" s="31" t="s">
        <v>620</v>
      </c>
      <c r="AM81" s="31"/>
    </row>
    <row r="82" spans="1:39" ht="20.100000000000001" customHeight="1" x14ac:dyDescent="0.2">
      <c r="A82" s="504">
        <v>71</v>
      </c>
      <c r="B82" s="414">
        <v>600079767</v>
      </c>
      <c r="C82" s="81">
        <v>2492</v>
      </c>
      <c r="D82" s="305" t="s">
        <v>610</v>
      </c>
      <c r="E82" s="79">
        <v>3141</v>
      </c>
      <c r="F82" s="251" t="s">
        <v>610</v>
      </c>
      <c r="G82" s="390">
        <v>800</v>
      </c>
      <c r="H82" s="13"/>
      <c r="I82" s="11">
        <v>504</v>
      </c>
      <c r="J82" s="59"/>
      <c r="K82" s="13">
        <v>68</v>
      </c>
      <c r="L82" s="11">
        <v>120</v>
      </c>
      <c r="M82" s="59"/>
      <c r="N82" s="13"/>
      <c r="O82" s="11"/>
      <c r="P82" s="59"/>
      <c r="Q82" s="13">
        <f t="shared" si="15"/>
        <v>68</v>
      </c>
      <c r="R82" s="11">
        <f t="shared" si="16"/>
        <v>624</v>
      </c>
      <c r="S82" s="59">
        <f t="shared" si="17"/>
        <v>0</v>
      </c>
      <c r="T82" s="86">
        <f>VLOOKUP(H82,SJMS_normativy!$A$3:$B$334,2,0)</f>
        <v>0</v>
      </c>
      <c r="U82" s="17">
        <f>IF(I82=0,0,VLOOKUP(SUM(I82+J82),SJZS_normativy!$A$4:$C$1075,2,0))</f>
        <v>71.272555598242747</v>
      </c>
      <c r="V82" s="87">
        <f>IF(J82=0,0,VLOOKUP(SUM(I82+J82),SJZS_normativy!$A$4:$C$1075,2,0))</f>
        <v>0</v>
      </c>
      <c r="W82" s="86">
        <f>VLOOKUP(K82,SJMS_normativy!$A$3:$B$334,2,0)/0.6</f>
        <v>59.721006800000005</v>
      </c>
      <c r="X82" s="17">
        <f>IF(L82=0,0,VLOOKUP(SUM(L82+M82),SJZS_normativy!$A$4:$C$1075,2,0))/0.6</f>
        <v>88.038305755522245</v>
      </c>
      <c r="Y82" s="87">
        <f>IF(M82=0,0,VLOOKUP(SUM(L82+M82),SJZS_normativy!$A$4:$C$1075,2,0))/0.6</f>
        <v>0</v>
      </c>
      <c r="Z82" s="86">
        <f>VLOOKUP(N82,SJMS_normativy!$A$3:$B$334,2,0)/0.4</f>
        <v>0</v>
      </c>
      <c r="AA82" s="17">
        <f>IF(O82=0,0,VLOOKUP(SUM(O82+P82),SJZS_normativy!$A$4:$C$1075,2,0))/0.4</f>
        <v>0</v>
      </c>
      <c r="AB82" s="87">
        <f>IF(P82=0,0,VLOOKUP(SUM(O82+P82),SJZS_normativy!$A$4:$C$1075,2,0))/0.4</f>
        <v>0</v>
      </c>
      <c r="AC82" s="90">
        <f>SJMS_normativy!$I$5</f>
        <v>52</v>
      </c>
      <c r="AD82" s="44">
        <f>SJZS_normativy!$I$5</f>
        <v>52</v>
      </c>
      <c r="AE82" s="91">
        <f>SJZS_normativy!$I$5</f>
        <v>52</v>
      </c>
      <c r="AF82" s="90">
        <f>SJMS_normativy!$J$5</f>
        <v>34</v>
      </c>
      <c r="AG82" s="44">
        <f>SJZS_normativy!$J$5</f>
        <v>34</v>
      </c>
      <c r="AH82" s="91">
        <f>SJZS_normativy!$J$5</f>
        <v>34</v>
      </c>
      <c r="AI82" s="90">
        <f>SJMS_normativy!$K$5</f>
        <v>34</v>
      </c>
      <c r="AJ82" s="44">
        <f>SJZS_normativy!$K$5</f>
        <v>34</v>
      </c>
      <c r="AK82" s="91">
        <f>SJZS_normativy!$K$5</f>
        <v>34</v>
      </c>
      <c r="AL82" s="31" t="s">
        <v>622</v>
      </c>
      <c r="AM82" s="31"/>
    </row>
    <row r="83" spans="1:39" ht="20.100000000000001" customHeight="1" x14ac:dyDescent="0.2">
      <c r="A83" s="504">
        <v>73</v>
      </c>
      <c r="B83" s="414">
        <v>650030583</v>
      </c>
      <c r="C83" s="81">
        <v>2459</v>
      </c>
      <c r="D83" s="5" t="s">
        <v>312</v>
      </c>
      <c r="E83" s="71">
        <v>3141</v>
      </c>
      <c r="F83" s="181" t="s">
        <v>361</v>
      </c>
      <c r="G83" s="387">
        <v>150</v>
      </c>
      <c r="H83" s="13">
        <v>46</v>
      </c>
      <c r="I83" s="11">
        <v>46</v>
      </c>
      <c r="J83" s="59"/>
      <c r="K83" s="13"/>
      <c r="L83" s="11"/>
      <c r="M83" s="59"/>
      <c r="N83" s="13"/>
      <c r="O83" s="11"/>
      <c r="P83" s="59"/>
      <c r="Q83" s="13">
        <f t="shared" si="15"/>
        <v>46</v>
      </c>
      <c r="R83" s="11">
        <f t="shared" si="16"/>
        <v>46</v>
      </c>
      <c r="S83" s="59">
        <f t="shared" si="17"/>
        <v>0</v>
      </c>
      <c r="T83" s="86">
        <f>VLOOKUP(H83,SJMS_normativy!$A$3:$B$334,2,0)</f>
        <v>31.586709240000001</v>
      </c>
      <c r="U83" s="17">
        <f>IF(I83=0,0,VLOOKUP(SUM(I83+J83),SJZS_normativy!$A$4:$C$1075,2,0))</f>
        <v>41.454955726899577</v>
      </c>
      <c r="V83" s="87">
        <f>IF(J83=0,0,VLOOKUP(SUM(I83+J83),SJZS_normativy!$A$4:$C$1075,2,0))</f>
        <v>0</v>
      </c>
      <c r="W83" s="86">
        <f>VLOOKUP(K83,SJMS_normativy!$A$3:$B$334,2,0)/0.6</f>
        <v>0</v>
      </c>
      <c r="X83" s="17">
        <f>IF(L83=0,0,VLOOKUP(SUM(L83+M83),SJZS_normativy!$A$4:$C$1075,2,0))/0.6</f>
        <v>0</v>
      </c>
      <c r="Y83" s="87">
        <f>IF(M83=0,0,VLOOKUP(SUM(L83+M83),SJZS_normativy!$A$4:$C$1075,2,0))/0.6</f>
        <v>0</v>
      </c>
      <c r="Z83" s="86">
        <f>VLOOKUP(N83,SJMS_normativy!$A$3:$B$334,2,0)/0.4</f>
        <v>0</v>
      </c>
      <c r="AA83" s="17">
        <f>IF(O83=0,0,VLOOKUP(SUM(O83+P83),SJZS_normativy!$A$4:$C$1075,2,0))/0.4</f>
        <v>0</v>
      </c>
      <c r="AB83" s="87">
        <f>IF(P83=0,0,VLOOKUP(SUM(O83+P83),SJZS_normativy!$A$4:$C$1075,2,0))/0.4</f>
        <v>0</v>
      </c>
      <c r="AC83" s="90">
        <f>SJMS_normativy!$I$5</f>
        <v>52</v>
      </c>
      <c r="AD83" s="44">
        <f>SJZS_normativy!$I$5</f>
        <v>52</v>
      </c>
      <c r="AE83" s="91">
        <f>SJZS_normativy!$I$5</f>
        <v>52</v>
      </c>
      <c r="AF83" s="90">
        <f>SJMS_normativy!$J$5</f>
        <v>34</v>
      </c>
      <c r="AG83" s="44">
        <f>SJZS_normativy!$J$5</f>
        <v>34</v>
      </c>
      <c r="AH83" s="91">
        <f>SJZS_normativy!$J$5</f>
        <v>34</v>
      </c>
      <c r="AI83" s="90">
        <f>SJMS_normativy!$K$5</f>
        <v>34</v>
      </c>
      <c r="AJ83" s="44">
        <f>SJZS_normativy!$K$5</f>
        <v>34</v>
      </c>
      <c r="AK83" s="91">
        <f>SJZS_normativy!$K$5</f>
        <v>34</v>
      </c>
      <c r="AL83" s="31"/>
      <c r="AM83" s="31"/>
    </row>
    <row r="84" spans="1:39" ht="20.100000000000001" customHeight="1" x14ac:dyDescent="0.2">
      <c r="A84" s="504">
        <v>74</v>
      </c>
      <c r="B84" s="414">
        <v>600079023</v>
      </c>
      <c r="C84" s="81">
        <v>2405</v>
      </c>
      <c r="D84" s="5" t="s">
        <v>35</v>
      </c>
      <c r="E84" s="71">
        <v>3141</v>
      </c>
      <c r="F84" s="59" t="s">
        <v>375</v>
      </c>
      <c r="G84" s="389">
        <v>153</v>
      </c>
      <c r="H84" s="13"/>
      <c r="I84" s="11"/>
      <c r="J84" s="59"/>
      <c r="K84" s="13"/>
      <c r="L84" s="11"/>
      <c r="M84" s="59"/>
      <c r="N84" s="13">
        <v>68</v>
      </c>
      <c r="O84" s="11"/>
      <c r="P84" s="59"/>
      <c r="Q84" s="13">
        <f t="shared" si="15"/>
        <v>68</v>
      </c>
      <c r="R84" s="11">
        <f t="shared" si="16"/>
        <v>0</v>
      </c>
      <c r="S84" s="59">
        <f t="shared" si="17"/>
        <v>0</v>
      </c>
      <c r="T84" s="86">
        <f>VLOOKUP(H84,SJMS_normativy!$A$3:$B$334,2,0)</f>
        <v>0</v>
      </c>
      <c r="U84" s="17">
        <f>IF(I84=0,0,VLOOKUP(SUM(I84+J84),SJZS_normativy!$A$4:$C$1075,2,0))</f>
        <v>0</v>
      </c>
      <c r="V84" s="87">
        <f>IF(J84=0,0,VLOOKUP(SUM(I84+J84),SJZS_normativy!$A$4:$C$1075,2,0))</f>
        <v>0</v>
      </c>
      <c r="W84" s="86">
        <f>VLOOKUP(K84,SJMS_normativy!$A$3:$B$334,2,0)/0.6</f>
        <v>0</v>
      </c>
      <c r="X84" s="17">
        <f>IF(L84=0,0,VLOOKUP(SUM(L84+M84),SJZS_normativy!$A$4:$C$1075,2,0))/0.6</f>
        <v>0</v>
      </c>
      <c r="Y84" s="87">
        <f>IF(M84=0,0,VLOOKUP(SUM(L84+M84),SJZS_normativy!$A$4:$C$1075,2,0))/0.6</f>
        <v>0</v>
      </c>
      <c r="Z84" s="86">
        <f>VLOOKUP(N84,SJMS_normativy!$A$3:$B$334,2,0)/0.4</f>
        <v>89.581510199999997</v>
      </c>
      <c r="AA84" s="17">
        <f>IF(O84=0,0,VLOOKUP(SUM(O84+P84),SJZS_normativy!$A$4:$C$1075,2,0))/0.4</f>
        <v>0</v>
      </c>
      <c r="AB84" s="87">
        <f>IF(P84=0,0,VLOOKUP(SUM(O84+P84),SJZS_normativy!$A$4:$C$1075,2,0))/0.4</f>
        <v>0</v>
      </c>
      <c r="AC84" s="90">
        <f>SJMS_normativy!$I$5</f>
        <v>52</v>
      </c>
      <c r="AD84" s="44">
        <f>SJZS_normativy!$I$5</f>
        <v>52</v>
      </c>
      <c r="AE84" s="91">
        <f>SJZS_normativy!$I$5</f>
        <v>52</v>
      </c>
      <c r="AF84" s="90">
        <f>SJMS_normativy!$J$5</f>
        <v>34</v>
      </c>
      <c r="AG84" s="44">
        <f>SJZS_normativy!$J$5</f>
        <v>34</v>
      </c>
      <c r="AH84" s="91">
        <f>SJZS_normativy!$J$5</f>
        <v>34</v>
      </c>
      <c r="AI84" s="90">
        <f>SJMS_normativy!$K$5</f>
        <v>34</v>
      </c>
      <c r="AJ84" s="44">
        <f>SJZS_normativy!$K$5</f>
        <v>34</v>
      </c>
      <c r="AK84" s="91">
        <f>SJZS_normativy!$K$5</f>
        <v>34</v>
      </c>
      <c r="AL84" s="31" t="s">
        <v>616</v>
      </c>
      <c r="AM84" s="31"/>
    </row>
    <row r="85" spans="1:39" ht="20.100000000000001" customHeight="1" x14ac:dyDescent="0.2">
      <c r="A85" s="504">
        <v>74</v>
      </c>
      <c r="B85" s="414">
        <v>600079023</v>
      </c>
      <c r="C85" s="81">
        <v>2405</v>
      </c>
      <c r="D85" s="5" t="s">
        <v>35</v>
      </c>
      <c r="E85" s="71">
        <v>3141</v>
      </c>
      <c r="F85" s="181" t="s">
        <v>501</v>
      </c>
      <c r="G85" s="389">
        <v>153</v>
      </c>
      <c r="H85" s="13"/>
      <c r="I85" s="11"/>
      <c r="J85" s="59"/>
      <c r="K85" s="13"/>
      <c r="L85" s="11"/>
      <c r="M85" s="59"/>
      <c r="N85" s="13">
        <v>69</v>
      </c>
      <c r="O85" s="11"/>
      <c r="P85" s="59"/>
      <c r="Q85" s="13">
        <f t="shared" si="15"/>
        <v>69</v>
      </c>
      <c r="R85" s="11">
        <f t="shared" si="16"/>
        <v>0</v>
      </c>
      <c r="S85" s="59">
        <f t="shared" si="17"/>
        <v>0</v>
      </c>
      <c r="T85" s="86">
        <f>VLOOKUP(H85,SJMS_normativy!$A$3:$B$334,2,0)</f>
        <v>0</v>
      </c>
      <c r="U85" s="17">
        <f>IF(I85=0,0,VLOOKUP(SUM(I85+J85),SJZS_normativy!$A$4:$C$1075,2,0))</f>
        <v>0</v>
      </c>
      <c r="V85" s="87">
        <f>IF(J85=0,0,VLOOKUP(SUM(I85+J85),SJZS_normativy!$A$4:$C$1075,2,0))</f>
        <v>0</v>
      </c>
      <c r="W85" s="86">
        <f>VLOOKUP(K85,SJMS_normativy!$A$3:$B$334,2,0)/0.6</f>
        <v>0</v>
      </c>
      <c r="X85" s="17">
        <f>IF(L85=0,0,VLOOKUP(SUM(L85+M85),SJZS_normativy!$A$4:$C$1075,2,0))/0.6</f>
        <v>0</v>
      </c>
      <c r="Y85" s="87">
        <f>IF(M85=0,0,VLOOKUP(SUM(L85+M85),SJZS_normativy!$A$4:$C$1075,2,0))/0.6</f>
        <v>0</v>
      </c>
      <c r="Z85" s="86">
        <f>VLOOKUP(N85,SJMS_normativy!$A$3:$B$334,2,0)/0.4</f>
        <v>90.009629700000005</v>
      </c>
      <c r="AA85" s="17">
        <f>IF(O85=0,0,VLOOKUP(SUM(O85+P85),SJZS_normativy!$A$4:$C$1075,2,0))/0.4</f>
        <v>0</v>
      </c>
      <c r="AB85" s="87">
        <f>IF(P85=0,0,VLOOKUP(SUM(O85+P85),SJZS_normativy!$A$4:$C$1075,2,0))/0.4</f>
        <v>0</v>
      </c>
      <c r="AC85" s="90">
        <f>SJMS_normativy!$I$5</f>
        <v>52</v>
      </c>
      <c r="AD85" s="44">
        <f>SJZS_normativy!$I$5</f>
        <v>52</v>
      </c>
      <c r="AE85" s="91">
        <f>SJZS_normativy!$I$5</f>
        <v>52</v>
      </c>
      <c r="AF85" s="90">
        <f>SJMS_normativy!$J$5</f>
        <v>34</v>
      </c>
      <c r="AG85" s="44">
        <f>SJZS_normativy!$J$5</f>
        <v>34</v>
      </c>
      <c r="AH85" s="91">
        <f>SJZS_normativy!$J$5</f>
        <v>34</v>
      </c>
      <c r="AI85" s="90">
        <f>SJMS_normativy!$K$5</f>
        <v>34</v>
      </c>
      <c r="AJ85" s="44">
        <f>SJZS_normativy!$K$5</f>
        <v>34</v>
      </c>
      <c r="AK85" s="91">
        <f>SJZS_normativy!$K$5</f>
        <v>34</v>
      </c>
      <c r="AL85" s="31" t="s">
        <v>616</v>
      </c>
      <c r="AM85" s="31"/>
    </row>
    <row r="86" spans="1:39" ht="20.100000000000001" customHeight="1" x14ac:dyDescent="0.2">
      <c r="A86" s="504">
        <v>74</v>
      </c>
      <c r="B86" s="414">
        <v>600079023</v>
      </c>
      <c r="C86" s="81">
        <v>2405</v>
      </c>
      <c r="D86" s="5" t="s">
        <v>35</v>
      </c>
      <c r="E86" s="71">
        <v>3141</v>
      </c>
      <c r="F86" s="181" t="s">
        <v>36</v>
      </c>
      <c r="G86" s="387">
        <v>52</v>
      </c>
      <c r="H86" s="13">
        <v>48</v>
      </c>
      <c r="I86" s="11"/>
      <c r="J86" s="59"/>
      <c r="K86" s="13"/>
      <c r="L86" s="11"/>
      <c r="M86" s="59"/>
      <c r="N86" s="13"/>
      <c r="O86" s="11"/>
      <c r="P86" s="59"/>
      <c r="Q86" s="13">
        <f t="shared" si="15"/>
        <v>48</v>
      </c>
      <c r="R86" s="11">
        <f t="shared" si="16"/>
        <v>0</v>
      </c>
      <c r="S86" s="59">
        <f t="shared" si="17"/>
        <v>0</v>
      </c>
      <c r="T86" s="86">
        <f>VLOOKUP(H86,SJMS_normativy!$A$3:$B$334,2,0)</f>
        <v>32.010521279999999</v>
      </c>
      <c r="U86" s="17">
        <f>IF(I86=0,0,VLOOKUP(SUM(I86+J86),SJZS_normativy!$A$4:$C$1075,2,0))</f>
        <v>0</v>
      </c>
      <c r="V86" s="87">
        <f>IF(J86=0,0,VLOOKUP(SUM(I86+J86),SJZS_normativy!$A$4:$C$1075,2,0))</f>
        <v>0</v>
      </c>
      <c r="W86" s="86">
        <f>VLOOKUP(K86,SJMS_normativy!$A$3:$B$334,2,0)/0.6</f>
        <v>0</v>
      </c>
      <c r="X86" s="17">
        <f>IF(L86=0,0,VLOOKUP(SUM(L86+M86),SJZS_normativy!$A$4:$C$1075,2,0))/0.6</f>
        <v>0</v>
      </c>
      <c r="Y86" s="87">
        <f>IF(M86=0,0,VLOOKUP(SUM(L86+M86),SJZS_normativy!$A$4:$C$1075,2,0))/0.6</f>
        <v>0</v>
      </c>
      <c r="Z86" s="86">
        <f>VLOOKUP(N86,SJMS_normativy!$A$3:$B$334,2,0)/0.4</f>
        <v>0</v>
      </c>
      <c r="AA86" s="17">
        <f>IF(O86=0,0,VLOOKUP(SUM(O86+P86),SJZS_normativy!$A$4:$C$1075,2,0))/0.4</f>
        <v>0</v>
      </c>
      <c r="AB86" s="87">
        <f>IF(P86=0,0,VLOOKUP(SUM(O86+P86),SJZS_normativy!$A$4:$C$1075,2,0))/0.4</f>
        <v>0</v>
      </c>
      <c r="AC86" s="90">
        <f>SJMS_normativy!$I$5</f>
        <v>52</v>
      </c>
      <c r="AD86" s="44">
        <f>SJZS_normativy!$I$5</f>
        <v>52</v>
      </c>
      <c r="AE86" s="91">
        <f>SJZS_normativy!$I$5</f>
        <v>52</v>
      </c>
      <c r="AF86" s="90">
        <f>SJMS_normativy!$J$5</f>
        <v>34</v>
      </c>
      <c r="AG86" s="44">
        <f>SJZS_normativy!$J$5</f>
        <v>34</v>
      </c>
      <c r="AH86" s="91">
        <f>SJZS_normativy!$J$5</f>
        <v>34</v>
      </c>
      <c r="AI86" s="90">
        <f>SJMS_normativy!$K$5</f>
        <v>34</v>
      </c>
      <c r="AJ86" s="44">
        <f>SJZS_normativy!$K$5</f>
        <v>34</v>
      </c>
      <c r="AK86" s="91">
        <f>SJZS_normativy!$K$5</f>
        <v>34</v>
      </c>
      <c r="AL86" s="31"/>
      <c r="AM86" s="31"/>
    </row>
    <row r="87" spans="1:39" ht="20.100000000000001" customHeight="1" x14ac:dyDescent="0.2">
      <c r="A87" s="504">
        <v>75</v>
      </c>
      <c r="B87" s="414">
        <v>600080501</v>
      </c>
      <c r="C87" s="81">
        <v>2317</v>
      </c>
      <c r="D87" s="5" t="s">
        <v>362</v>
      </c>
      <c r="E87" s="71">
        <v>3141</v>
      </c>
      <c r="F87" s="59" t="s">
        <v>362</v>
      </c>
      <c r="G87" s="387">
        <v>700</v>
      </c>
      <c r="H87" s="13"/>
      <c r="I87" s="11">
        <v>537</v>
      </c>
      <c r="J87" s="59"/>
      <c r="K87" s="13">
        <v>137</v>
      </c>
      <c r="L87" s="11"/>
      <c r="M87" s="59"/>
      <c r="N87" s="13"/>
      <c r="O87" s="11"/>
      <c r="P87" s="59"/>
      <c r="Q87" s="13">
        <f t="shared" si="15"/>
        <v>137</v>
      </c>
      <c r="R87" s="11">
        <f t="shared" si="16"/>
        <v>537</v>
      </c>
      <c r="S87" s="59">
        <f t="shared" si="17"/>
        <v>0</v>
      </c>
      <c r="T87" s="86">
        <f>VLOOKUP(H87,SJMS_normativy!$A$3:$B$334,2,0)</f>
        <v>0</v>
      </c>
      <c r="U87" s="17">
        <f>IF(I87=0,0,VLOOKUP(SUM(I87+J87),SJZS_normativy!$A$4:$C$1075,2,0))</f>
        <v>72.172115549593968</v>
      </c>
      <c r="V87" s="87">
        <f>IF(J87=0,0,VLOOKUP(SUM(I87+J87),SJZS_normativy!$A$4:$C$1075,2,0))</f>
        <v>0</v>
      </c>
      <c r="W87" s="86">
        <f>VLOOKUP(K87,SJMS_normativy!$A$3:$B$334,2,0)/0.6</f>
        <v>72.020381000000015</v>
      </c>
      <c r="X87" s="17">
        <f>IF(L87=0,0,VLOOKUP(SUM(L87+M87),SJZS_normativy!$A$4:$C$1075,2,0))/0.6</f>
        <v>0</v>
      </c>
      <c r="Y87" s="87">
        <f>IF(M87=0,0,VLOOKUP(SUM(L87+M87),SJZS_normativy!$A$4:$C$1075,2,0))/0.6</f>
        <v>0</v>
      </c>
      <c r="Z87" s="86">
        <f>VLOOKUP(N87,SJMS_normativy!$A$3:$B$334,2,0)/0.4</f>
        <v>0</v>
      </c>
      <c r="AA87" s="17">
        <f>IF(O87=0,0,VLOOKUP(SUM(O87+P87),SJZS_normativy!$A$4:$C$1075,2,0))/0.4</f>
        <v>0</v>
      </c>
      <c r="AB87" s="87">
        <f>IF(P87=0,0,VLOOKUP(SUM(O87+P87),SJZS_normativy!$A$4:$C$1075,2,0))/0.4</f>
        <v>0</v>
      </c>
      <c r="AC87" s="90">
        <f>SJMS_normativy!$I$5</f>
        <v>52</v>
      </c>
      <c r="AD87" s="44">
        <f>SJZS_normativy!$I$5</f>
        <v>52</v>
      </c>
      <c r="AE87" s="91">
        <f>SJZS_normativy!$I$5</f>
        <v>52</v>
      </c>
      <c r="AF87" s="90">
        <f>SJMS_normativy!$J$5</f>
        <v>34</v>
      </c>
      <c r="AG87" s="44">
        <f>SJZS_normativy!$J$5</f>
        <v>34</v>
      </c>
      <c r="AH87" s="91">
        <f>SJZS_normativy!$J$5</f>
        <v>34</v>
      </c>
      <c r="AI87" s="90">
        <f>SJMS_normativy!$K$5</f>
        <v>34</v>
      </c>
      <c r="AJ87" s="44">
        <f>SJZS_normativy!$K$5</f>
        <v>34</v>
      </c>
      <c r="AK87" s="91">
        <f>SJZS_normativy!$K$5</f>
        <v>34</v>
      </c>
      <c r="AL87" s="31"/>
      <c r="AM87" s="31"/>
    </row>
    <row r="88" spans="1:39" ht="20.100000000000001" customHeight="1" x14ac:dyDescent="0.2">
      <c r="A88" s="504">
        <v>76</v>
      </c>
      <c r="B88" s="414">
        <v>600079805</v>
      </c>
      <c r="C88" s="81">
        <v>2461</v>
      </c>
      <c r="D88" s="5" t="s">
        <v>313</v>
      </c>
      <c r="E88" s="71">
        <v>3141</v>
      </c>
      <c r="F88" s="59" t="s">
        <v>313</v>
      </c>
      <c r="G88" s="387">
        <v>60</v>
      </c>
      <c r="H88" s="13">
        <v>19</v>
      </c>
      <c r="I88" s="11">
        <v>23</v>
      </c>
      <c r="J88" s="59"/>
      <c r="K88" s="13"/>
      <c r="L88" s="11"/>
      <c r="M88" s="59"/>
      <c r="N88" s="13"/>
      <c r="O88" s="11"/>
      <c r="P88" s="59"/>
      <c r="Q88" s="13">
        <f t="shared" si="15"/>
        <v>19</v>
      </c>
      <c r="R88" s="11">
        <f t="shared" si="16"/>
        <v>23</v>
      </c>
      <c r="S88" s="59">
        <f t="shared" si="17"/>
        <v>0</v>
      </c>
      <c r="T88" s="86">
        <f>VLOOKUP(H88,SJMS_normativy!$A$3:$B$334,2,0)</f>
        <v>25.12488888</v>
      </c>
      <c r="U88" s="17">
        <f>IF(I88=0,0,VLOOKUP(SUM(I88+J88),SJZS_normativy!$A$4:$C$1075,2,0))</f>
        <v>36.857394517766494</v>
      </c>
      <c r="V88" s="87">
        <f>IF(J88=0,0,VLOOKUP(SUM(I88+J88),SJZS_normativy!$A$4:$C$1075,2,0))</f>
        <v>0</v>
      </c>
      <c r="W88" s="86">
        <f>VLOOKUP(K88,SJMS_normativy!$A$3:$B$334,2,0)/0.6</f>
        <v>0</v>
      </c>
      <c r="X88" s="17">
        <f>IF(L88=0,0,VLOOKUP(SUM(L88+M88),SJZS_normativy!$A$4:$C$1075,2,0))/0.6</f>
        <v>0</v>
      </c>
      <c r="Y88" s="87">
        <f>IF(M88=0,0,VLOOKUP(SUM(L88+M88),SJZS_normativy!$A$4:$C$1075,2,0))/0.6</f>
        <v>0</v>
      </c>
      <c r="Z88" s="86">
        <f>VLOOKUP(N88,SJMS_normativy!$A$3:$B$334,2,0)/0.4</f>
        <v>0</v>
      </c>
      <c r="AA88" s="17">
        <f>IF(O88=0,0,VLOOKUP(SUM(O88+P88),SJZS_normativy!$A$4:$C$1075,2,0))/0.4</f>
        <v>0</v>
      </c>
      <c r="AB88" s="87">
        <f>IF(P88=0,0,VLOOKUP(SUM(O88+P88),SJZS_normativy!$A$4:$C$1075,2,0))/0.4</f>
        <v>0</v>
      </c>
      <c r="AC88" s="90">
        <f>SJMS_normativy!$I$5</f>
        <v>52</v>
      </c>
      <c r="AD88" s="44">
        <f>SJZS_normativy!$I$5</f>
        <v>52</v>
      </c>
      <c r="AE88" s="91">
        <f>SJZS_normativy!$I$5</f>
        <v>52</v>
      </c>
      <c r="AF88" s="90">
        <f>SJMS_normativy!$J$5</f>
        <v>34</v>
      </c>
      <c r="AG88" s="44">
        <f>SJZS_normativy!$J$5</f>
        <v>34</v>
      </c>
      <c r="AH88" s="91">
        <f>SJZS_normativy!$J$5</f>
        <v>34</v>
      </c>
      <c r="AI88" s="90">
        <f>SJMS_normativy!$K$5</f>
        <v>34</v>
      </c>
      <c r="AJ88" s="44">
        <f>SJZS_normativy!$K$5</f>
        <v>34</v>
      </c>
      <c r="AK88" s="91">
        <f>SJZS_normativy!$K$5</f>
        <v>34</v>
      </c>
      <c r="AL88" s="31"/>
      <c r="AM88" s="31"/>
    </row>
    <row r="89" spans="1:39" ht="20.100000000000001" customHeight="1" x14ac:dyDescent="0.2">
      <c r="A89" s="504">
        <v>78</v>
      </c>
      <c r="B89" s="414">
        <v>600074030</v>
      </c>
      <c r="C89" s="81">
        <v>2324</v>
      </c>
      <c r="D89" s="5" t="s">
        <v>417</v>
      </c>
      <c r="E89" s="71">
        <v>3141</v>
      </c>
      <c r="F89" s="59" t="s">
        <v>417</v>
      </c>
      <c r="G89" s="387">
        <v>70</v>
      </c>
      <c r="H89" s="13">
        <v>57</v>
      </c>
      <c r="I89" s="11"/>
      <c r="J89" s="59"/>
      <c r="K89" s="13"/>
      <c r="L89" s="11"/>
      <c r="M89" s="59"/>
      <c r="N89" s="13"/>
      <c r="O89" s="11"/>
      <c r="P89" s="59"/>
      <c r="Q89" s="13">
        <f t="shared" si="15"/>
        <v>57</v>
      </c>
      <c r="R89" s="11">
        <f t="shared" si="16"/>
        <v>0</v>
      </c>
      <c r="S89" s="59">
        <f t="shared" si="17"/>
        <v>0</v>
      </c>
      <c r="T89" s="86">
        <f>VLOOKUP(H89,SJMS_normativy!$A$3:$B$334,2,0)</f>
        <v>33.824066999999999</v>
      </c>
      <c r="U89" s="17">
        <f>IF(I89=0,0,VLOOKUP(SUM(I89+J89),SJZS_normativy!$A$4:$C$1075,2,0))</f>
        <v>0</v>
      </c>
      <c r="V89" s="87">
        <f>IF(J89=0,0,VLOOKUP(SUM(I89+J89),SJZS_normativy!$A$4:$C$1075,2,0))</f>
        <v>0</v>
      </c>
      <c r="W89" s="86">
        <f>VLOOKUP(K89,SJMS_normativy!$A$3:$B$334,2,0)/0.6</f>
        <v>0</v>
      </c>
      <c r="X89" s="17">
        <f>IF(L89=0,0,VLOOKUP(SUM(L89+M89),SJZS_normativy!$A$4:$C$1075,2,0))/0.6</f>
        <v>0</v>
      </c>
      <c r="Y89" s="87">
        <f>IF(M89=0,0,VLOOKUP(SUM(L89+M89),SJZS_normativy!$A$4:$C$1075,2,0))/0.6</f>
        <v>0</v>
      </c>
      <c r="Z89" s="86">
        <f>VLOOKUP(N89,SJMS_normativy!$A$3:$B$334,2,0)/0.4</f>
        <v>0</v>
      </c>
      <c r="AA89" s="17">
        <f>IF(O89=0,0,VLOOKUP(SUM(O89+P89),SJZS_normativy!$A$4:$C$1075,2,0))/0.4</f>
        <v>0</v>
      </c>
      <c r="AB89" s="87">
        <f>IF(P89=0,0,VLOOKUP(SUM(O89+P89),SJZS_normativy!$A$4:$C$1075,2,0))/0.4</f>
        <v>0</v>
      </c>
      <c r="AC89" s="90">
        <f>SJMS_normativy!$I$5</f>
        <v>52</v>
      </c>
      <c r="AD89" s="44">
        <f>SJZS_normativy!$I$5</f>
        <v>52</v>
      </c>
      <c r="AE89" s="91">
        <f>SJZS_normativy!$I$5</f>
        <v>52</v>
      </c>
      <c r="AF89" s="90">
        <f>SJMS_normativy!$J$5</f>
        <v>34</v>
      </c>
      <c r="AG89" s="44">
        <f>SJZS_normativy!$J$5</f>
        <v>34</v>
      </c>
      <c r="AH89" s="91">
        <f>SJZS_normativy!$J$5</f>
        <v>34</v>
      </c>
      <c r="AI89" s="90">
        <f>SJMS_normativy!$K$5</f>
        <v>34</v>
      </c>
      <c r="AJ89" s="44">
        <f>SJZS_normativy!$K$5</f>
        <v>34</v>
      </c>
      <c r="AK89" s="91">
        <f>SJZS_normativy!$K$5</f>
        <v>34</v>
      </c>
      <c r="AL89" s="31"/>
      <c r="AM89" s="31"/>
    </row>
    <row r="90" spans="1:39" ht="20.100000000000001" customHeight="1" x14ac:dyDescent="0.2">
      <c r="A90" s="504">
        <v>78</v>
      </c>
      <c r="B90" s="414">
        <v>600074030</v>
      </c>
      <c r="C90" s="81">
        <v>2324</v>
      </c>
      <c r="D90" s="5" t="s">
        <v>417</v>
      </c>
      <c r="E90" s="71">
        <v>3141</v>
      </c>
      <c r="F90" s="181" t="s">
        <v>460</v>
      </c>
      <c r="G90" s="387">
        <v>100</v>
      </c>
      <c r="H90" s="13"/>
      <c r="I90" s="11"/>
      <c r="J90" s="59"/>
      <c r="K90" s="13"/>
      <c r="L90" s="11"/>
      <c r="M90" s="59"/>
      <c r="N90" s="13">
        <v>96</v>
      </c>
      <c r="O90" s="11"/>
      <c r="P90" s="59"/>
      <c r="Q90" s="13">
        <f t="shared" si="15"/>
        <v>96</v>
      </c>
      <c r="R90" s="11">
        <f t="shared" si="16"/>
        <v>0</v>
      </c>
      <c r="S90" s="59">
        <f t="shared" si="17"/>
        <v>0</v>
      </c>
      <c r="T90" s="86">
        <f>VLOOKUP(H90,SJMS_normativy!$A$3:$B$334,2,0)</f>
        <v>0</v>
      </c>
      <c r="U90" s="17">
        <f>IF(I90=0,0,VLOOKUP(SUM(I90+J90),SJZS_normativy!$A$4:$C$1075,2,0))</f>
        <v>0</v>
      </c>
      <c r="V90" s="87">
        <f>IF(J90=0,0,VLOOKUP(SUM(I90+J90),SJZS_normativy!$A$4:$C$1075,2,0))</f>
        <v>0</v>
      </c>
      <c r="W90" s="86">
        <f>VLOOKUP(K90,SJMS_normativy!$A$3:$B$334,2,0)/0.6</f>
        <v>0</v>
      </c>
      <c r="X90" s="17">
        <f>IF(L90=0,0,VLOOKUP(SUM(L90+M90),SJZS_normativy!$A$4:$C$1075,2,0))/0.6</f>
        <v>0</v>
      </c>
      <c r="Y90" s="87">
        <f>IF(M90=0,0,VLOOKUP(SUM(L90+M90),SJZS_normativy!$A$4:$C$1075,2,0))/0.6</f>
        <v>0</v>
      </c>
      <c r="Z90" s="86">
        <f>VLOOKUP(N90,SJMS_normativy!$A$3:$B$334,2,0)/0.4</f>
        <v>99.781785599999992</v>
      </c>
      <c r="AA90" s="17">
        <f>IF(O90=0,0,VLOOKUP(SUM(O90+P90),SJZS_normativy!$A$4:$C$1075,2,0))/0.4</f>
        <v>0</v>
      </c>
      <c r="AB90" s="87">
        <f>IF(P90=0,0,VLOOKUP(SUM(O90+P90),SJZS_normativy!$A$4:$C$1075,2,0))/0.4</f>
        <v>0</v>
      </c>
      <c r="AC90" s="90">
        <f>SJMS_normativy!$I$5</f>
        <v>52</v>
      </c>
      <c r="AD90" s="44">
        <f>SJZS_normativy!$I$5</f>
        <v>52</v>
      </c>
      <c r="AE90" s="91">
        <f>SJZS_normativy!$I$5</f>
        <v>52</v>
      </c>
      <c r="AF90" s="90">
        <f>SJMS_normativy!$J$5</f>
        <v>34</v>
      </c>
      <c r="AG90" s="44">
        <f>SJZS_normativy!$J$5</f>
        <v>34</v>
      </c>
      <c r="AH90" s="91">
        <f>SJZS_normativy!$J$5</f>
        <v>34</v>
      </c>
      <c r="AI90" s="90">
        <f>SJMS_normativy!$K$5</f>
        <v>34</v>
      </c>
      <c r="AJ90" s="44">
        <f>SJZS_normativy!$K$5</f>
        <v>34</v>
      </c>
      <c r="AK90" s="91">
        <f>SJZS_normativy!$K$5</f>
        <v>34</v>
      </c>
      <c r="AL90" s="31" t="s">
        <v>617</v>
      </c>
      <c r="AM90" s="31"/>
    </row>
    <row r="91" spans="1:39" ht="20.100000000000001" customHeight="1" x14ac:dyDescent="0.2">
      <c r="A91" s="504">
        <v>79</v>
      </c>
      <c r="B91" s="414">
        <v>600074561</v>
      </c>
      <c r="C91" s="81">
        <v>2325</v>
      </c>
      <c r="D91" s="5" t="s">
        <v>462</v>
      </c>
      <c r="E91" s="71">
        <v>3141</v>
      </c>
      <c r="F91" s="59" t="s">
        <v>462</v>
      </c>
      <c r="G91" s="387">
        <v>600</v>
      </c>
      <c r="H91" s="13"/>
      <c r="I91" s="11">
        <v>309</v>
      </c>
      <c r="J91" s="59"/>
      <c r="K91" s="13">
        <v>96</v>
      </c>
      <c r="L91" s="11"/>
      <c r="M91" s="59"/>
      <c r="N91" s="13"/>
      <c r="O91" s="11"/>
      <c r="P91" s="59"/>
      <c r="Q91" s="13">
        <f t="shared" si="15"/>
        <v>96</v>
      </c>
      <c r="R91" s="11">
        <f t="shared" si="16"/>
        <v>309</v>
      </c>
      <c r="S91" s="59">
        <f t="shared" si="17"/>
        <v>0</v>
      </c>
      <c r="T91" s="86">
        <f>VLOOKUP(H91,SJMS_normativy!$A$3:$B$334,2,0)</f>
        <v>0</v>
      </c>
      <c r="U91" s="17">
        <f>IF(I91=0,0,VLOOKUP(SUM(I91+J91),SJZS_normativy!$A$4:$C$1075,2,0))</f>
        <v>64.646240517700107</v>
      </c>
      <c r="V91" s="87">
        <f>IF(J91=0,0,VLOOKUP(SUM(I91+J91),SJZS_normativy!$A$4:$C$1075,2,0))</f>
        <v>0</v>
      </c>
      <c r="W91" s="86">
        <f>VLOOKUP(K91,SJMS_normativy!$A$3:$B$334,2,0)/0.6</f>
        <v>66.521190400000009</v>
      </c>
      <c r="X91" s="17">
        <f>IF(L91=0,0,VLOOKUP(SUM(L91+M91),SJZS_normativy!$A$4:$C$1075,2,0))/0.6</f>
        <v>0</v>
      </c>
      <c r="Y91" s="87">
        <f>IF(M91=0,0,VLOOKUP(SUM(L91+M91),SJZS_normativy!$A$4:$C$1075,2,0))/0.6</f>
        <v>0</v>
      </c>
      <c r="Z91" s="86">
        <f>VLOOKUP(N91,SJMS_normativy!$A$3:$B$334,2,0)/0.4</f>
        <v>0</v>
      </c>
      <c r="AA91" s="17">
        <f>IF(O91=0,0,VLOOKUP(SUM(O91+P91),SJZS_normativy!$A$4:$C$1075,2,0))/0.4</f>
        <v>0</v>
      </c>
      <c r="AB91" s="87">
        <f>IF(P91=0,0,VLOOKUP(SUM(O91+P91),SJZS_normativy!$A$4:$C$1075,2,0))/0.4</f>
        <v>0</v>
      </c>
      <c r="AC91" s="90">
        <f>SJMS_normativy!$I$5</f>
        <v>52</v>
      </c>
      <c r="AD91" s="44">
        <f>SJZS_normativy!$I$5</f>
        <v>52</v>
      </c>
      <c r="AE91" s="91">
        <f>SJZS_normativy!$I$5</f>
        <v>52</v>
      </c>
      <c r="AF91" s="90">
        <f>SJMS_normativy!$J$5</f>
        <v>34</v>
      </c>
      <c r="AG91" s="44">
        <f>SJZS_normativy!$J$5</f>
        <v>34</v>
      </c>
      <c r="AH91" s="91">
        <f>SJZS_normativy!$J$5</f>
        <v>34</v>
      </c>
      <c r="AI91" s="90">
        <f>SJMS_normativy!$K$5</f>
        <v>34</v>
      </c>
      <c r="AJ91" s="44">
        <f>SJZS_normativy!$K$5</f>
        <v>34</v>
      </c>
      <c r="AK91" s="91">
        <f>SJZS_normativy!$K$5</f>
        <v>34</v>
      </c>
      <c r="AL91" s="31"/>
      <c r="AM91" s="31"/>
    </row>
    <row r="92" spans="1:39" ht="20.100000000000001" customHeight="1" x14ac:dyDescent="0.2">
      <c r="A92" s="81">
        <v>80</v>
      </c>
      <c r="B92" s="10">
        <v>691007331</v>
      </c>
      <c r="C92" s="81">
        <v>2329</v>
      </c>
      <c r="D92" s="5" t="s">
        <v>586</v>
      </c>
      <c r="E92" s="71">
        <v>3141</v>
      </c>
      <c r="F92" s="5" t="s">
        <v>606</v>
      </c>
      <c r="G92" s="387">
        <v>25</v>
      </c>
      <c r="H92" s="13"/>
      <c r="I92" s="11"/>
      <c r="J92" s="59"/>
      <c r="K92" s="13"/>
      <c r="L92" s="11"/>
      <c r="M92" s="59"/>
      <c r="N92" s="13"/>
      <c r="O92" s="11">
        <v>15</v>
      </c>
      <c r="P92" s="59"/>
      <c r="Q92" s="13">
        <f t="shared" si="15"/>
        <v>0</v>
      </c>
      <c r="R92" s="11">
        <f t="shared" si="16"/>
        <v>15</v>
      </c>
      <c r="S92" s="59">
        <f t="shared" si="17"/>
        <v>0</v>
      </c>
      <c r="T92" s="86">
        <f>VLOOKUP(H92,SJMS_normativy!$A$3:$B$334,2,0)</f>
        <v>0</v>
      </c>
      <c r="U92" s="17">
        <f>IF(I92=0,0,VLOOKUP(SUM(I92+J92),SJZS_normativy!$A$4:$C$1075,2,0))</f>
        <v>0</v>
      </c>
      <c r="V92" s="87">
        <f>IF(J92=0,0,VLOOKUP(SUM(I92+J92),SJZS_normativy!$A$4:$C$1075,2,0))</f>
        <v>0</v>
      </c>
      <c r="W92" s="86">
        <f>VLOOKUP(K92,SJMS_normativy!$A$3:$B$334,2,0)/0.6</f>
        <v>0</v>
      </c>
      <c r="X92" s="17">
        <f>IF(L92=0,0,VLOOKUP(SUM(L92+M92),SJZS_normativy!$A$4:$C$1075,2,0))/0.6</f>
        <v>0</v>
      </c>
      <c r="Y92" s="87">
        <f>IF(M92=0,0,VLOOKUP(SUM(L92+M92),SJZS_normativy!$A$4:$C$1075,2,0))/0.6</f>
        <v>0</v>
      </c>
      <c r="Z92" s="86">
        <f>VLOOKUP(N92,SJMS_normativy!$A$3:$B$334,2,0)/0.4</f>
        <v>0</v>
      </c>
      <c r="AA92" s="17">
        <f>IF(O92=0,0,VLOOKUP(SUM(O92+P92),SJZS_normativy!$A$4:$C$1075,2,0))/0.4</f>
        <v>92.143486294416235</v>
      </c>
      <c r="AB92" s="87">
        <f>IF(P92=0,0,VLOOKUP(SUM(O92+P92),SJZS_normativy!$A$4:$C$1075,2,0))/0.4</f>
        <v>0</v>
      </c>
      <c r="AC92" s="90">
        <f>SJMS_normativy!$I$5</f>
        <v>52</v>
      </c>
      <c r="AD92" s="44">
        <f>SJZS_normativy!$I$5</f>
        <v>52</v>
      </c>
      <c r="AE92" s="91">
        <f>SJZS_normativy!$I$5</f>
        <v>52</v>
      </c>
      <c r="AF92" s="90">
        <f>SJMS_normativy!$J$5</f>
        <v>34</v>
      </c>
      <c r="AG92" s="44">
        <f>SJZS_normativy!$J$5</f>
        <v>34</v>
      </c>
      <c r="AH92" s="91">
        <f>SJZS_normativy!$J$5</f>
        <v>34</v>
      </c>
      <c r="AI92" s="90">
        <f>SJMS_normativy!$K$5</f>
        <v>34</v>
      </c>
      <c r="AJ92" s="44">
        <f>SJZS_normativy!$K$5</f>
        <v>34</v>
      </c>
      <c r="AK92" s="91">
        <f>SJZS_normativy!$K$5</f>
        <v>34</v>
      </c>
      <c r="AL92" s="31" t="s">
        <v>618</v>
      </c>
      <c r="AM92" s="31"/>
    </row>
    <row r="93" spans="1:39" ht="20.100000000000001" customHeight="1" x14ac:dyDescent="0.2">
      <c r="A93" s="504">
        <v>81</v>
      </c>
      <c r="B93" s="414">
        <v>600079821</v>
      </c>
      <c r="C93" s="81">
        <v>2466</v>
      </c>
      <c r="D93" s="5" t="s">
        <v>611</v>
      </c>
      <c r="E93" s="71">
        <v>3141</v>
      </c>
      <c r="F93" s="394" t="s">
        <v>40</v>
      </c>
      <c r="G93" s="389">
        <v>141</v>
      </c>
      <c r="H93" s="13">
        <v>24</v>
      </c>
      <c r="I93" s="11"/>
      <c r="J93" s="59"/>
      <c r="K93" s="13"/>
      <c r="L93" s="11"/>
      <c r="M93" s="59"/>
      <c r="N93" s="13"/>
      <c r="O93" s="11"/>
      <c r="P93" s="59"/>
      <c r="Q93" s="13">
        <f t="shared" si="15"/>
        <v>24</v>
      </c>
      <c r="R93" s="11">
        <f t="shared" si="16"/>
        <v>0</v>
      </c>
      <c r="S93" s="59">
        <f t="shared" si="17"/>
        <v>0</v>
      </c>
      <c r="T93" s="86">
        <f>VLOOKUP(H93,SJMS_normativy!$A$3:$B$334,2,0)</f>
        <v>26.425531680000002</v>
      </c>
      <c r="U93" s="17">
        <f>IF(I93=0,0,VLOOKUP(SUM(I93+J93),SJZS_normativy!$A$4:$C$1075,2,0))</f>
        <v>0</v>
      </c>
      <c r="V93" s="87">
        <f>IF(J93=0,0,VLOOKUP(SUM(I93+J93),SJZS_normativy!$A$4:$C$1075,2,0))</f>
        <v>0</v>
      </c>
      <c r="W93" s="86">
        <f>VLOOKUP(K93,SJMS_normativy!$A$3:$B$334,2,0)/0.6</f>
        <v>0</v>
      </c>
      <c r="X93" s="17">
        <f>IF(L93=0,0,VLOOKUP(SUM(L93+M93),SJZS_normativy!$A$4:$C$1075,2,0))/0.6</f>
        <v>0</v>
      </c>
      <c r="Y93" s="87">
        <f>IF(M93=0,0,VLOOKUP(SUM(L93+M93),SJZS_normativy!$A$4:$C$1075,2,0))/0.6</f>
        <v>0</v>
      </c>
      <c r="Z93" s="86">
        <f>VLOOKUP(N93,SJMS_normativy!$A$3:$B$334,2,0)/0.4</f>
        <v>0</v>
      </c>
      <c r="AA93" s="17">
        <f>IF(O93=0,0,VLOOKUP(SUM(O93+P93),SJZS_normativy!$A$4:$C$1075,2,0))/0.4</f>
        <v>0</v>
      </c>
      <c r="AB93" s="87">
        <f>IF(P93=0,0,VLOOKUP(SUM(O93+P93),SJZS_normativy!$A$4:$C$1075,2,0))/0.4</f>
        <v>0</v>
      </c>
      <c r="AC93" s="90">
        <f>SJMS_normativy!$I$5</f>
        <v>52</v>
      </c>
      <c r="AD93" s="44">
        <f>SJZS_normativy!$I$5</f>
        <v>52</v>
      </c>
      <c r="AE93" s="91">
        <f>SJZS_normativy!$I$5</f>
        <v>52</v>
      </c>
      <c r="AF93" s="90">
        <f>SJMS_normativy!$J$5</f>
        <v>34</v>
      </c>
      <c r="AG93" s="44">
        <f>SJZS_normativy!$J$5</f>
        <v>34</v>
      </c>
      <c r="AH93" s="91">
        <f>SJZS_normativy!$J$5</f>
        <v>34</v>
      </c>
      <c r="AI93" s="90">
        <f>SJMS_normativy!$K$5</f>
        <v>34</v>
      </c>
      <c r="AJ93" s="44">
        <f>SJZS_normativy!$K$5</f>
        <v>34</v>
      </c>
      <c r="AK93" s="91">
        <f>SJZS_normativy!$K$5</f>
        <v>34</v>
      </c>
      <c r="AL93" s="31"/>
      <c r="AM93" s="31"/>
    </row>
    <row r="94" spans="1:39" ht="20.100000000000001" customHeight="1" x14ac:dyDescent="0.2">
      <c r="A94" s="504">
        <v>81</v>
      </c>
      <c r="B94" s="414">
        <v>600079821</v>
      </c>
      <c r="C94" s="81">
        <v>2466</v>
      </c>
      <c r="D94" s="5" t="s">
        <v>611</v>
      </c>
      <c r="E94" s="71">
        <v>3141</v>
      </c>
      <c r="F94" s="181" t="s">
        <v>363</v>
      </c>
      <c r="G94" s="389">
        <v>141</v>
      </c>
      <c r="H94" s="13">
        <v>14</v>
      </c>
      <c r="I94" s="11">
        <v>81</v>
      </c>
      <c r="J94" s="59"/>
      <c r="K94" s="13"/>
      <c r="L94" s="11"/>
      <c r="M94" s="59"/>
      <c r="N94" s="13"/>
      <c r="O94" s="11"/>
      <c r="P94" s="59"/>
      <c r="Q94" s="13">
        <f t="shared" si="15"/>
        <v>14</v>
      </c>
      <c r="R94" s="11">
        <f t="shared" si="16"/>
        <v>81</v>
      </c>
      <c r="S94" s="59">
        <f t="shared" si="17"/>
        <v>0</v>
      </c>
      <c r="T94" s="86">
        <f>VLOOKUP(H94,SJMS_normativy!$A$3:$B$334,2,0)</f>
        <v>23.711562030456854</v>
      </c>
      <c r="U94" s="17">
        <f>IF(I94=0,0,VLOOKUP(SUM(I94+J94),SJZS_normativy!$A$4:$C$1075,2,0))</f>
        <v>48.117586464415723</v>
      </c>
      <c r="V94" s="87">
        <f>IF(J94=0,0,VLOOKUP(SUM(I94+J94),SJZS_normativy!$A$4:$C$1075,2,0))</f>
        <v>0</v>
      </c>
      <c r="W94" s="86">
        <f>VLOOKUP(K94,SJMS_normativy!$A$3:$B$334,2,0)/0.6</f>
        <v>0</v>
      </c>
      <c r="X94" s="17">
        <f>IF(L94=0,0,VLOOKUP(SUM(L94+M94),SJZS_normativy!$A$4:$C$1075,2,0))/0.6</f>
        <v>0</v>
      </c>
      <c r="Y94" s="87">
        <f>IF(M94=0,0,VLOOKUP(SUM(L94+M94),SJZS_normativy!$A$4:$C$1075,2,0))/0.6</f>
        <v>0</v>
      </c>
      <c r="Z94" s="86">
        <f>VLOOKUP(N94,SJMS_normativy!$A$3:$B$334,2,0)/0.4</f>
        <v>0</v>
      </c>
      <c r="AA94" s="17">
        <f>IF(O94=0,0,VLOOKUP(SUM(O94+P94),SJZS_normativy!$A$4:$C$1075,2,0))/0.4</f>
        <v>0</v>
      </c>
      <c r="AB94" s="87">
        <f>IF(P94=0,0,VLOOKUP(SUM(O94+P94),SJZS_normativy!$A$4:$C$1075,2,0))/0.4</f>
        <v>0</v>
      </c>
      <c r="AC94" s="90">
        <f>SJMS_normativy!$I$5</f>
        <v>52</v>
      </c>
      <c r="AD94" s="44">
        <f>SJZS_normativy!$I$5</f>
        <v>52</v>
      </c>
      <c r="AE94" s="91">
        <f>SJZS_normativy!$I$5</f>
        <v>52</v>
      </c>
      <c r="AF94" s="90">
        <f>SJMS_normativy!$J$5</f>
        <v>34</v>
      </c>
      <c r="AG94" s="44">
        <f>SJZS_normativy!$J$5</f>
        <v>34</v>
      </c>
      <c r="AH94" s="91">
        <f>SJZS_normativy!$J$5</f>
        <v>34</v>
      </c>
      <c r="AI94" s="90">
        <f>SJMS_normativy!$K$5</f>
        <v>34</v>
      </c>
      <c r="AJ94" s="44">
        <f>SJZS_normativy!$K$5</f>
        <v>34</v>
      </c>
      <c r="AK94" s="91">
        <f>SJZS_normativy!$K$5</f>
        <v>34</v>
      </c>
      <c r="AL94" s="31"/>
      <c r="AM94" s="31"/>
    </row>
    <row r="95" spans="1:39" ht="20.100000000000001" customHeight="1" x14ac:dyDescent="0.2">
      <c r="A95" s="504">
        <v>82</v>
      </c>
      <c r="B95" s="414">
        <v>600080021</v>
      </c>
      <c r="C95" s="81">
        <v>2493</v>
      </c>
      <c r="D95" s="5" t="s">
        <v>314</v>
      </c>
      <c r="E95" s="71">
        <v>3141</v>
      </c>
      <c r="F95" s="59" t="s">
        <v>502</v>
      </c>
      <c r="G95" s="388">
        <v>395</v>
      </c>
      <c r="H95" s="13"/>
      <c r="I95" s="11">
        <v>226</v>
      </c>
      <c r="J95" s="59"/>
      <c r="K95" s="13"/>
      <c r="L95" s="11"/>
      <c r="M95" s="59"/>
      <c r="N95" s="13"/>
      <c r="O95" s="11"/>
      <c r="P95" s="59"/>
      <c r="Q95" s="13">
        <f t="shared" si="15"/>
        <v>0</v>
      </c>
      <c r="R95" s="11">
        <f t="shared" si="16"/>
        <v>226</v>
      </c>
      <c r="S95" s="59">
        <f t="shared" si="17"/>
        <v>0</v>
      </c>
      <c r="T95" s="86">
        <f>VLOOKUP(H95,SJMS_normativy!$A$3:$B$334,2,0)</f>
        <v>0</v>
      </c>
      <c r="U95" s="17">
        <f>IF(I95=0,0,VLOOKUP(SUM(I95+J95),SJZS_normativy!$A$4:$C$1075,2,0))</f>
        <v>60.628456551496313</v>
      </c>
      <c r="V95" s="87">
        <f>IF(J95=0,0,VLOOKUP(SUM(I95+J95),SJZS_normativy!$A$4:$C$1075,2,0))</f>
        <v>0</v>
      </c>
      <c r="W95" s="86">
        <f>VLOOKUP(K95,SJMS_normativy!$A$3:$B$334,2,0)/0.6</f>
        <v>0</v>
      </c>
      <c r="X95" s="17">
        <f>IF(L95=0,0,VLOOKUP(SUM(L95+M95),SJZS_normativy!$A$4:$C$1075,2,0))/0.6</f>
        <v>0</v>
      </c>
      <c r="Y95" s="87">
        <f>IF(M95=0,0,VLOOKUP(SUM(L95+M95),SJZS_normativy!$A$4:$C$1075,2,0))/0.6</f>
        <v>0</v>
      </c>
      <c r="Z95" s="86">
        <f>VLOOKUP(N95,SJMS_normativy!$A$3:$B$334,2,0)/0.4</f>
        <v>0</v>
      </c>
      <c r="AA95" s="17">
        <f>IF(O95=0,0,VLOOKUP(SUM(O95+P95),SJZS_normativy!$A$4:$C$1075,2,0))/0.4</f>
        <v>0</v>
      </c>
      <c r="AB95" s="87">
        <f>IF(P95=0,0,VLOOKUP(SUM(O95+P95),SJZS_normativy!$A$4:$C$1075,2,0))/0.4</f>
        <v>0</v>
      </c>
      <c r="AC95" s="90">
        <f>SJMS_normativy!$I$5</f>
        <v>52</v>
      </c>
      <c r="AD95" s="44">
        <f>SJZS_normativy!$I$5</f>
        <v>52</v>
      </c>
      <c r="AE95" s="91">
        <f>SJZS_normativy!$I$5</f>
        <v>52</v>
      </c>
      <c r="AF95" s="90">
        <f>SJMS_normativy!$J$5</f>
        <v>34</v>
      </c>
      <c r="AG95" s="44">
        <f>SJZS_normativy!$J$5</f>
        <v>34</v>
      </c>
      <c r="AH95" s="91">
        <f>SJZS_normativy!$J$5</f>
        <v>34</v>
      </c>
      <c r="AI95" s="90">
        <f>SJMS_normativy!$K$5</f>
        <v>34</v>
      </c>
      <c r="AJ95" s="44">
        <f>SJZS_normativy!$K$5</f>
        <v>34</v>
      </c>
      <c r="AK95" s="91">
        <f>SJZS_normativy!$K$5</f>
        <v>34</v>
      </c>
      <c r="AL95" s="31"/>
      <c r="AM95" s="31"/>
    </row>
    <row r="96" spans="1:39" ht="20.100000000000001" customHeight="1" x14ac:dyDescent="0.2">
      <c r="A96" s="504">
        <v>82</v>
      </c>
      <c r="B96" s="414">
        <v>600080021</v>
      </c>
      <c r="C96" s="81">
        <v>2493</v>
      </c>
      <c r="D96" s="5" t="s">
        <v>314</v>
      </c>
      <c r="E96" s="71">
        <v>3141</v>
      </c>
      <c r="F96" s="181" t="s">
        <v>503</v>
      </c>
      <c r="G96" s="388">
        <v>395</v>
      </c>
      <c r="H96" s="13">
        <v>99</v>
      </c>
      <c r="I96" s="11"/>
      <c r="J96" s="59"/>
      <c r="K96" s="13"/>
      <c r="L96" s="11"/>
      <c r="M96" s="59"/>
      <c r="N96" s="13"/>
      <c r="O96" s="11"/>
      <c r="P96" s="59"/>
      <c r="Q96" s="13">
        <f t="shared" si="15"/>
        <v>99</v>
      </c>
      <c r="R96" s="11">
        <f t="shared" si="16"/>
        <v>0</v>
      </c>
      <c r="S96" s="59">
        <f t="shared" si="17"/>
        <v>0</v>
      </c>
      <c r="T96" s="86">
        <f>VLOOKUP(H96,SJMS_normativy!$A$3:$B$334,2,0)</f>
        <v>40.261933679999999</v>
      </c>
      <c r="U96" s="17">
        <f>IF(I96=0,0,VLOOKUP(SUM(I96+J96),SJZS_normativy!$A$4:$C$1075,2,0))</f>
        <v>0</v>
      </c>
      <c r="V96" s="87">
        <f>IF(J96=0,0,VLOOKUP(SUM(I96+J96),SJZS_normativy!$A$4:$C$1075,2,0))</f>
        <v>0</v>
      </c>
      <c r="W96" s="86">
        <f>VLOOKUP(K96,SJMS_normativy!$A$3:$B$334,2,0)/0.6</f>
        <v>0</v>
      </c>
      <c r="X96" s="17">
        <f>IF(L96=0,0,VLOOKUP(SUM(L96+M96),SJZS_normativy!$A$4:$C$1075,2,0))/0.6</f>
        <v>0</v>
      </c>
      <c r="Y96" s="87">
        <f>IF(M96=0,0,VLOOKUP(SUM(L96+M96),SJZS_normativy!$A$4:$C$1075,2,0))/0.6</f>
        <v>0</v>
      </c>
      <c r="Z96" s="86">
        <f>VLOOKUP(N96,SJMS_normativy!$A$3:$B$334,2,0)/0.4</f>
        <v>0</v>
      </c>
      <c r="AA96" s="17">
        <f>IF(O96=0,0,VLOOKUP(SUM(O96+P96),SJZS_normativy!$A$4:$C$1075,2,0))/0.4</f>
        <v>0</v>
      </c>
      <c r="AB96" s="87">
        <f>IF(P96=0,0,VLOOKUP(SUM(O96+P96),SJZS_normativy!$A$4:$C$1075,2,0))/0.4</f>
        <v>0</v>
      </c>
      <c r="AC96" s="90">
        <f>SJMS_normativy!$I$5</f>
        <v>52</v>
      </c>
      <c r="AD96" s="44">
        <f>SJZS_normativy!$I$5</f>
        <v>52</v>
      </c>
      <c r="AE96" s="91">
        <f>SJZS_normativy!$I$5</f>
        <v>52</v>
      </c>
      <c r="AF96" s="90">
        <f>SJMS_normativy!$J$5</f>
        <v>34</v>
      </c>
      <c r="AG96" s="44">
        <f>SJZS_normativy!$J$5</f>
        <v>34</v>
      </c>
      <c r="AH96" s="91">
        <f>SJZS_normativy!$J$5</f>
        <v>34</v>
      </c>
      <c r="AI96" s="90">
        <f>SJMS_normativy!$K$5</f>
        <v>34</v>
      </c>
      <c r="AJ96" s="44">
        <f>SJZS_normativy!$K$5</f>
        <v>34</v>
      </c>
      <c r="AK96" s="91">
        <f>SJZS_normativy!$K$5</f>
        <v>34</v>
      </c>
      <c r="AL96" s="31"/>
      <c r="AM96" s="31"/>
    </row>
    <row r="97" spans="1:39" ht="20.100000000000001" customHeight="1" x14ac:dyDescent="0.2">
      <c r="A97" s="504">
        <v>83</v>
      </c>
      <c r="B97" s="414">
        <v>600080030</v>
      </c>
      <c r="C97" s="81">
        <v>2445</v>
      </c>
      <c r="D97" s="5" t="s">
        <v>41</v>
      </c>
      <c r="E97" s="71">
        <v>3141</v>
      </c>
      <c r="F97" s="181" t="s">
        <v>364</v>
      </c>
      <c r="G97" s="387">
        <v>128</v>
      </c>
      <c r="H97" s="13">
        <v>46</v>
      </c>
      <c r="I97" s="11">
        <v>49</v>
      </c>
      <c r="J97" s="59"/>
      <c r="K97" s="13"/>
      <c r="L97" s="11"/>
      <c r="M97" s="59"/>
      <c r="N97" s="13"/>
      <c r="O97" s="11"/>
      <c r="P97" s="59"/>
      <c r="Q97" s="13">
        <f t="shared" si="15"/>
        <v>46</v>
      </c>
      <c r="R97" s="11">
        <f t="shared" si="16"/>
        <v>49</v>
      </c>
      <c r="S97" s="59">
        <f t="shared" si="17"/>
        <v>0</v>
      </c>
      <c r="T97" s="86">
        <f>VLOOKUP(H97,SJMS_normativy!$A$3:$B$334,2,0)</f>
        <v>31.586709240000001</v>
      </c>
      <c r="U97" s="17">
        <f>IF(I97=0,0,VLOOKUP(SUM(I97+J97),SJZS_normativy!$A$4:$C$1075,2,0))</f>
        <v>42.194144070220567</v>
      </c>
      <c r="V97" s="87">
        <f>IF(J97=0,0,VLOOKUP(SUM(I97+J97),SJZS_normativy!$A$4:$C$1075,2,0))</f>
        <v>0</v>
      </c>
      <c r="W97" s="86">
        <f>VLOOKUP(K97,SJMS_normativy!$A$3:$B$334,2,0)/0.6</f>
        <v>0</v>
      </c>
      <c r="X97" s="17">
        <f>IF(L97=0,0,VLOOKUP(SUM(L97+M97),SJZS_normativy!$A$4:$C$1075,2,0))/0.6</f>
        <v>0</v>
      </c>
      <c r="Y97" s="87">
        <f>IF(M97=0,0,VLOOKUP(SUM(L97+M97),SJZS_normativy!$A$4:$C$1075,2,0))/0.6</f>
        <v>0</v>
      </c>
      <c r="Z97" s="86">
        <f>VLOOKUP(N97,SJMS_normativy!$A$3:$B$334,2,0)/0.4</f>
        <v>0</v>
      </c>
      <c r="AA97" s="17">
        <f>IF(O97=0,0,VLOOKUP(SUM(O97+P97),SJZS_normativy!$A$4:$C$1075,2,0))/0.4</f>
        <v>0</v>
      </c>
      <c r="AB97" s="87">
        <f>IF(P97=0,0,VLOOKUP(SUM(O97+P97),SJZS_normativy!$A$4:$C$1075,2,0))/0.4</f>
        <v>0</v>
      </c>
      <c r="AC97" s="90">
        <f>SJMS_normativy!$I$5</f>
        <v>52</v>
      </c>
      <c r="AD97" s="44">
        <f>SJZS_normativy!$I$5</f>
        <v>52</v>
      </c>
      <c r="AE97" s="91">
        <f>SJZS_normativy!$I$5</f>
        <v>52</v>
      </c>
      <c r="AF97" s="90">
        <f>SJMS_normativy!$J$5</f>
        <v>34</v>
      </c>
      <c r="AG97" s="44">
        <f>SJZS_normativy!$J$5</f>
        <v>34</v>
      </c>
      <c r="AH97" s="91">
        <f>SJZS_normativy!$J$5</f>
        <v>34</v>
      </c>
      <c r="AI97" s="90">
        <f>SJMS_normativy!$K$5</f>
        <v>34</v>
      </c>
      <c r="AJ97" s="44">
        <f>SJZS_normativy!$K$5</f>
        <v>34</v>
      </c>
      <c r="AK97" s="91">
        <f>SJZS_normativy!$K$5</f>
        <v>34</v>
      </c>
      <c r="AL97" s="31"/>
      <c r="AM97" s="31"/>
    </row>
    <row r="98" spans="1:39" ht="20.100000000000001" customHeight="1" x14ac:dyDescent="0.2">
      <c r="A98" s="504">
        <v>84</v>
      </c>
      <c r="B98" s="414">
        <v>600080196</v>
      </c>
      <c r="C98" s="81">
        <v>2495</v>
      </c>
      <c r="D98" s="5" t="s">
        <v>315</v>
      </c>
      <c r="E98" s="71">
        <v>3141</v>
      </c>
      <c r="F98" s="59" t="s">
        <v>490</v>
      </c>
      <c r="G98" s="387">
        <v>310</v>
      </c>
      <c r="H98" s="13">
        <v>45</v>
      </c>
      <c r="I98" s="11">
        <v>201</v>
      </c>
      <c r="J98" s="59"/>
      <c r="K98" s="13">
        <v>18</v>
      </c>
      <c r="L98" s="11"/>
      <c r="M98" s="59"/>
      <c r="N98" s="13"/>
      <c r="O98" s="11"/>
      <c r="P98" s="59"/>
      <c r="Q98" s="13">
        <f t="shared" si="15"/>
        <v>63</v>
      </c>
      <c r="R98" s="11">
        <f t="shared" si="16"/>
        <v>201</v>
      </c>
      <c r="S98" s="59">
        <f t="shared" si="17"/>
        <v>0</v>
      </c>
      <c r="T98" s="86">
        <f>VLOOKUP(H98,SJMS_normativy!$A$3:$B$334,2,0)</f>
        <v>31.3719666</v>
      </c>
      <c r="U98" s="17">
        <f>IF(I98=0,0,VLOOKUP(SUM(I98+J98),SJZS_normativy!$A$4:$C$1075,2,0))</f>
        <v>59.154789634698417</v>
      </c>
      <c r="V98" s="87">
        <f>IF(J98=0,0,VLOOKUP(SUM(I98+J98),SJZS_normativy!$A$4:$C$1075,2,0))</f>
        <v>0</v>
      </c>
      <c r="W98" s="86">
        <f>VLOOKUP(K98,SJMS_normativy!$A$3:$B$334,2,0)/0.6</f>
        <v>41.431811800000006</v>
      </c>
      <c r="X98" s="17">
        <f>IF(L98=0,0,VLOOKUP(SUM(L98+M98),SJZS_normativy!$A$4:$C$1075,2,0))/0.6</f>
        <v>0</v>
      </c>
      <c r="Y98" s="87">
        <f>IF(M98=0,0,VLOOKUP(SUM(L98+M98),SJZS_normativy!$A$4:$C$1075,2,0))/0.6</f>
        <v>0</v>
      </c>
      <c r="Z98" s="86">
        <f>VLOOKUP(N98,SJMS_normativy!$A$3:$B$334,2,0)/0.4</f>
        <v>0</v>
      </c>
      <c r="AA98" s="17">
        <f>IF(O98=0,0,VLOOKUP(SUM(O98+P98),SJZS_normativy!$A$4:$C$1075,2,0))/0.4</f>
        <v>0</v>
      </c>
      <c r="AB98" s="87">
        <f>IF(P98=0,0,VLOOKUP(SUM(O98+P98),SJZS_normativy!$A$4:$C$1075,2,0))/0.4</f>
        <v>0</v>
      </c>
      <c r="AC98" s="90">
        <f>SJMS_normativy!$I$5</f>
        <v>52</v>
      </c>
      <c r="AD98" s="44">
        <f>SJZS_normativy!$I$5</f>
        <v>52</v>
      </c>
      <c r="AE98" s="91">
        <f>SJZS_normativy!$I$5</f>
        <v>52</v>
      </c>
      <c r="AF98" s="90">
        <f>SJMS_normativy!$J$5</f>
        <v>34</v>
      </c>
      <c r="AG98" s="44">
        <f>SJZS_normativy!$J$5</f>
        <v>34</v>
      </c>
      <c r="AH98" s="91">
        <f>SJZS_normativy!$J$5</f>
        <v>34</v>
      </c>
      <c r="AI98" s="90">
        <f>SJMS_normativy!$K$5</f>
        <v>34</v>
      </c>
      <c r="AJ98" s="44">
        <f>SJZS_normativy!$K$5</f>
        <v>34</v>
      </c>
      <c r="AK98" s="91">
        <f>SJZS_normativy!$K$5</f>
        <v>34</v>
      </c>
      <c r="AL98" s="31"/>
      <c r="AM98" s="31"/>
    </row>
    <row r="99" spans="1:39" ht="20.100000000000001" customHeight="1" x14ac:dyDescent="0.2">
      <c r="A99" s="504">
        <v>84</v>
      </c>
      <c r="B99" s="414">
        <v>600080196</v>
      </c>
      <c r="C99" s="81">
        <v>2495</v>
      </c>
      <c r="D99" s="5" t="s">
        <v>315</v>
      </c>
      <c r="E99" s="71">
        <v>3141</v>
      </c>
      <c r="F99" s="181" t="s">
        <v>478</v>
      </c>
      <c r="G99" s="387">
        <v>20</v>
      </c>
      <c r="H99" s="13"/>
      <c r="I99" s="11"/>
      <c r="J99" s="59"/>
      <c r="K99" s="13"/>
      <c r="L99" s="11"/>
      <c r="M99" s="59"/>
      <c r="N99" s="13">
        <v>18</v>
      </c>
      <c r="O99" s="11"/>
      <c r="P99" s="59"/>
      <c r="Q99" s="13">
        <f t="shared" si="15"/>
        <v>18</v>
      </c>
      <c r="R99" s="11">
        <f t="shared" si="16"/>
        <v>0</v>
      </c>
      <c r="S99" s="59">
        <f t="shared" si="17"/>
        <v>0</v>
      </c>
      <c r="T99" s="86">
        <f>VLOOKUP(H99,SJMS_normativy!$A$3:$B$334,2,0)</f>
        <v>0</v>
      </c>
      <c r="U99" s="17">
        <f>IF(I99=0,0,VLOOKUP(SUM(I99+J99),SJZS_normativy!$A$4:$C$1075,2,0))</f>
        <v>0</v>
      </c>
      <c r="V99" s="87">
        <f>IF(J99=0,0,VLOOKUP(SUM(I99+J99),SJZS_normativy!$A$4:$C$1075,2,0))</f>
        <v>0</v>
      </c>
      <c r="W99" s="86">
        <f>VLOOKUP(K99,SJMS_normativy!$A$3:$B$334,2,0)/0.6</f>
        <v>0</v>
      </c>
      <c r="X99" s="17">
        <f>IF(L99=0,0,VLOOKUP(SUM(L99+M99),SJZS_normativy!$A$4:$C$1075,2,0))/0.6</f>
        <v>0</v>
      </c>
      <c r="Y99" s="87">
        <f>IF(M99=0,0,VLOOKUP(SUM(L99+M99),SJZS_normativy!$A$4:$C$1075,2,0))/0.6</f>
        <v>0</v>
      </c>
      <c r="Z99" s="86">
        <f>VLOOKUP(N99,SJMS_normativy!$A$3:$B$334,2,0)/0.4</f>
        <v>62.147717700000001</v>
      </c>
      <c r="AA99" s="17">
        <f>IF(O99=0,0,VLOOKUP(SUM(O99+P99),SJZS_normativy!$A$4:$C$1075,2,0))/0.4</f>
        <v>0</v>
      </c>
      <c r="AB99" s="87">
        <f>IF(P99=0,0,VLOOKUP(SUM(O99+P99),SJZS_normativy!$A$4:$C$1075,2,0))/0.4</f>
        <v>0</v>
      </c>
      <c r="AC99" s="90">
        <f>SJMS_normativy!$I$5</f>
        <v>52</v>
      </c>
      <c r="AD99" s="44">
        <f>SJZS_normativy!$I$5</f>
        <v>52</v>
      </c>
      <c r="AE99" s="91">
        <f>SJZS_normativy!$I$5</f>
        <v>52</v>
      </c>
      <c r="AF99" s="90">
        <f>SJMS_normativy!$J$5</f>
        <v>34</v>
      </c>
      <c r="AG99" s="44">
        <f>SJZS_normativy!$J$5</f>
        <v>34</v>
      </c>
      <c r="AH99" s="91">
        <f>SJZS_normativy!$J$5</f>
        <v>34</v>
      </c>
      <c r="AI99" s="90">
        <f>SJMS_normativy!$K$5</f>
        <v>34</v>
      </c>
      <c r="AJ99" s="44">
        <f>SJZS_normativy!$K$5</f>
        <v>34</v>
      </c>
      <c r="AK99" s="91">
        <f>SJZS_normativy!$K$5</f>
        <v>34</v>
      </c>
      <c r="AL99" s="31"/>
      <c r="AM99" s="31"/>
    </row>
    <row r="100" spans="1:39" ht="20.100000000000001" customHeight="1" x14ac:dyDescent="0.2">
      <c r="A100" s="504">
        <v>85</v>
      </c>
      <c r="B100" s="414">
        <v>650026080</v>
      </c>
      <c r="C100" s="81">
        <v>2305</v>
      </c>
      <c r="D100" s="5" t="s">
        <v>316</v>
      </c>
      <c r="E100" s="71">
        <v>3141</v>
      </c>
      <c r="F100" s="181" t="s">
        <v>453</v>
      </c>
      <c r="G100" s="387">
        <v>155</v>
      </c>
      <c r="H100" s="13"/>
      <c r="I100" s="11">
        <v>52</v>
      </c>
      <c r="J100" s="59"/>
      <c r="K100" s="13">
        <v>42</v>
      </c>
      <c r="L100" s="11"/>
      <c r="M100" s="59"/>
      <c r="N100" s="13"/>
      <c r="O100" s="11"/>
      <c r="P100" s="59"/>
      <c r="Q100" s="13">
        <f t="shared" si="15"/>
        <v>42</v>
      </c>
      <c r="R100" s="11">
        <f t="shared" si="16"/>
        <v>52</v>
      </c>
      <c r="S100" s="59">
        <f t="shared" si="17"/>
        <v>0</v>
      </c>
      <c r="T100" s="86">
        <f>VLOOKUP(H100,SJMS_normativy!$A$3:$B$334,2,0)</f>
        <v>0</v>
      </c>
      <c r="U100" s="17">
        <f>IF(I100=0,0,VLOOKUP(SUM(I100+J100),SJZS_normativy!$A$4:$C$1075,2,0))</f>
        <v>42.890330316433207</v>
      </c>
      <c r="V100" s="87">
        <f>IF(J100=0,0,VLOOKUP(SUM(I100+J100),SJZS_normativy!$A$4:$C$1075,2,0))</f>
        <v>0</v>
      </c>
      <c r="W100" s="86">
        <f>VLOOKUP(K100,SJMS_normativy!$A$3:$B$334,2,0)/0.6</f>
        <v>51.193987000000007</v>
      </c>
      <c r="X100" s="17">
        <f>IF(L100=0,0,VLOOKUP(SUM(L100+M100),SJZS_normativy!$A$4:$C$1075,2,0))/0.6</f>
        <v>0</v>
      </c>
      <c r="Y100" s="87">
        <f>IF(M100=0,0,VLOOKUP(SUM(L100+M100),SJZS_normativy!$A$4:$C$1075,2,0))/0.6</f>
        <v>0</v>
      </c>
      <c r="Z100" s="86">
        <f>VLOOKUP(N100,SJMS_normativy!$A$3:$B$334,2,0)/0.4</f>
        <v>0</v>
      </c>
      <c r="AA100" s="17">
        <f>IF(O100=0,0,VLOOKUP(SUM(O100+P100),SJZS_normativy!$A$4:$C$1075,2,0))/0.4</f>
        <v>0</v>
      </c>
      <c r="AB100" s="87">
        <f>IF(P100=0,0,VLOOKUP(SUM(O100+P100),SJZS_normativy!$A$4:$C$1075,2,0))/0.4</f>
        <v>0</v>
      </c>
      <c r="AC100" s="90">
        <f>SJMS_normativy!$I$5</f>
        <v>52</v>
      </c>
      <c r="AD100" s="44">
        <f>SJZS_normativy!$I$5</f>
        <v>52</v>
      </c>
      <c r="AE100" s="91">
        <f>SJZS_normativy!$I$5</f>
        <v>52</v>
      </c>
      <c r="AF100" s="90">
        <f>SJMS_normativy!$J$5</f>
        <v>34</v>
      </c>
      <c r="AG100" s="44">
        <f>SJZS_normativy!$J$5</f>
        <v>34</v>
      </c>
      <c r="AH100" s="91">
        <f>SJZS_normativy!$J$5</f>
        <v>34</v>
      </c>
      <c r="AI100" s="90">
        <f>SJMS_normativy!$K$5</f>
        <v>34</v>
      </c>
      <c r="AJ100" s="44">
        <f>SJZS_normativy!$K$5</f>
        <v>34</v>
      </c>
      <c r="AK100" s="91">
        <f>SJZS_normativy!$K$5</f>
        <v>34</v>
      </c>
      <c r="AL100" s="31"/>
      <c r="AM100" s="31"/>
    </row>
    <row r="101" spans="1:39" ht="20.100000000000001" customHeight="1" x14ac:dyDescent="0.2">
      <c r="A101" s="504">
        <v>85</v>
      </c>
      <c r="B101" s="414">
        <v>650026080</v>
      </c>
      <c r="C101" s="81">
        <v>2305</v>
      </c>
      <c r="D101" s="5" t="s">
        <v>316</v>
      </c>
      <c r="E101" s="71">
        <v>3141</v>
      </c>
      <c r="F101" s="181" t="s">
        <v>479</v>
      </c>
      <c r="G101" s="387">
        <v>45</v>
      </c>
      <c r="H101" s="13"/>
      <c r="I101" s="11"/>
      <c r="J101" s="59"/>
      <c r="K101" s="13"/>
      <c r="L101" s="11"/>
      <c r="M101" s="59"/>
      <c r="N101" s="13">
        <v>42</v>
      </c>
      <c r="O101" s="11"/>
      <c r="P101" s="59"/>
      <c r="Q101" s="13">
        <f t="shared" si="15"/>
        <v>42</v>
      </c>
      <c r="R101" s="11">
        <f t="shared" si="16"/>
        <v>0</v>
      </c>
      <c r="S101" s="59">
        <f t="shared" si="17"/>
        <v>0</v>
      </c>
      <c r="T101" s="86">
        <f>VLOOKUP(H101,SJMS_normativy!$A$3:$B$334,2,0)</f>
        <v>0</v>
      </c>
      <c r="U101" s="17">
        <f>IF(I101=0,0,VLOOKUP(SUM(I101+J101),SJZS_normativy!$A$4:$C$1075,2,0))</f>
        <v>0</v>
      </c>
      <c r="V101" s="87">
        <f>IF(J101=0,0,VLOOKUP(SUM(I101+J101),SJZS_normativy!$A$4:$C$1075,2,0))</f>
        <v>0</v>
      </c>
      <c r="W101" s="86">
        <f>VLOOKUP(K101,SJMS_normativy!$A$3:$B$334,2,0)/0.6</f>
        <v>0</v>
      </c>
      <c r="X101" s="17">
        <f>IF(L101=0,0,VLOOKUP(SUM(L101+M101),SJZS_normativy!$A$4:$C$1075,2,0))/0.6</f>
        <v>0</v>
      </c>
      <c r="Y101" s="87">
        <f>IF(M101=0,0,VLOOKUP(SUM(L101+M101),SJZS_normativy!$A$4:$C$1075,2,0))/0.6</f>
        <v>0</v>
      </c>
      <c r="Z101" s="86">
        <f>VLOOKUP(N101,SJMS_normativy!$A$3:$B$334,2,0)/0.4</f>
        <v>76.790980500000003</v>
      </c>
      <c r="AA101" s="17">
        <f>IF(O101=0,0,VLOOKUP(SUM(O101+P101),SJZS_normativy!$A$4:$C$1075,2,0))/0.4</f>
        <v>0</v>
      </c>
      <c r="AB101" s="87">
        <f>IF(P101=0,0,VLOOKUP(SUM(O101+P101),SJZS_normativy!$A$4:$C$1075,2,0))/0.4</f>
        <v>0</v>
      </c>
      <c r="AC101" s="90">
        <f>SJMS_normativy!$I$5</f>
        <v>52</v>
      </c>
      <c r="AD101" s="44">
        <f>SJZS_normativy!$I$5</f>
        <v>52</v>
      </c>
      <c r="AE101" s="91">
        <f>SJZS_normativy!$I$5</f>
        <v>52</v>
      </c>
      <c r="AF101" s="90">
        <f>SJMS_normativy!$J$5</f>
        <v>34</v>
      </c>
      <c r="AG101" s="44">
        <f>SJZS_normativy!$J$5</f>
        <v>34</v>
      </c>
      <c r="AH101" s="91">
        <f>SJZS_normativy!$J$5</f>
        <v>34</v>
      </c>
      <c r="AI101" s="90">
        <f>SJMS_normativy!$K$5</f>
        <v>34</v>
      </c>
      <c r="AJ101" s="44">
        <f>SJZS_normativy!$K$5</f>
        <v>34</v>
      </c>
      <c r="AK101" s="91">
        <f>SJZS_normativy!$K$5</f>
        <v>34</v>
      </c>
      <c r="AL101" s="31"/>
      <c r="AM101" s="31"/>
    </row>
    <row r="102" spans="1:39" ht="20.100000000000001" customHeight="1" x14ac:dyDescent="0.2">
      <c r="A102" s="504">
        <v>86</v>
      </c>
      <c r="B102" s="414">
        <v>650021576</v>
      </c>
      <c r="C102" s="81">
        <v>2498</v>
      </c>
      <c r="D102" s="5" t="s">
        <v>317</v>
      </c>
      <c r="E102" s="71">
        <v>3141</v>
      </c>
      <c r="F102" s="181" t="s">
        <v>365</v>
      </c>
      <c r="G102" s="387">
        <v>340</v>
      </c>
      <c r="H102" s="13">
        <v>47</v>
      </c>
      <c r="I102" s="11">
        <v>267</v>
      </c>
      <c r="J102" s="59"/>
      <c r="K102" s="13">
        <v>20</v>
      </c>
      <c r="L102" s="11"/>
      <c r="M102" s="59"/>
      <c r="N102" s="13"/>
      <c r="O102" s="11"/>
      <c r="P102" s="59"/>
      <c r="Q102" s="13">
        <f t="shared" si="15"/>
        <v>67</v>
      </c>
      <c r="R102" s="11">
        <f t="shared" si="16"/>
        <v>267</v>
      </c>
      <c r="S102" s="59">
        <f t="shared" si="17"/>
        <v>0</v>
      </c>
      <c r="T102" s="86">
        <f>VLOOKUP(H102,SJMS_normativy!$A$3:$B$334,2,0)</f>
        <v>31.799560800000002</v>
      </c>
      <c r="U102" s="17">
        <f>IF(I102=0,0,VLOOKUP(SUM(I102+J102),SJZS_normativy!$A$4:$C$1075,2,0))</f>
        <v>62.752782538176277</v>
      </c>
      <c r="V102" s="87">
        <f>IF(J102=0,0,VLOOKUP(SUM(I102+J102),SJZS_normativy!$A$4:$C$1075,2,0))</f>
        <v>0</v>
      </c>
      <c r="W102" s="86">
        <f>VLOOKUP(K102,SJMS_normativy!$A$3:$B$334,2,0)/0.6</f>
        <v>42.314666000000003</v>
      </c>
      <c r="X102" s="17">
        <f>IF(L102=0,0,VLOOKUP(SUM(L102+M102),SJZS_normativy!$A$4:$C$1075,2,0))/0.6</f>
        <v>0</v>
      </c>
      <c r="Y102" s="87">
        <f>IF(M102=0,0,VLOOKUP(SUM(L102+M102),SJZS_normativy!$A$4:$C$1075,2,0))/0.6</f>
        <v>0</v>
      </c>
      <c r="Z102" s="86">
        <f>VLOOKUP(N102,SJMS_normativy!$A$3:$B$334,2,0)/0.4</f>
        <v>0</v>
      </c>
      <c r="AA102" s="17">
        <f>IF(O102=0,0,VLOOKUP(SUM(O102+P102),SJZS_normativy!$A$4:$C$1075,2,0))/0.4</f>
        <v>0</v>
      </c>
      <c r="AB102" s="87">
        <f>IF(P102=0,0,VLOOKUP(SUM(O102+P102),SJZS_normativy!$A$4:$C$1075,2,0))/0.4</f>
        <v>0</v>
      </c>
      <c r="AC102" s="90">
        <f>SJMS_normativy!$I$5</f>
        <v>52</v>
      </c>
      <c r="AD102" s="44">
        <f>SJZS_normativy!$I$5</f>
        <v>52</v>
      </c>
      <c r="AE102" s="91">
        <f>SJZS_normativy!$I$5</f>
        <v>52</v>
      </c>
      <c r="AF102" s="90">
        <f>SJMS_normativy!$J$5</f>
        <v>34</v>
      </c>
      <c r="AG102" s="44">
        <f>SJZS_normativy!$J$5</f>
        <v>34</v>
      </c>
      <c r="AH102" s="91">
        <f>SJZS_normativy!$J$5</f>
        <v>34</v>
      </c>
      <c r="AI102" s="90">
        <f>SJMS_normativy!$K$5</f>
        <v>34</v>
      </c>
      <c r="AJ102" s="44">
        <f>SJZS_normativy!$K$5</f>
        <v>34</v>
      </c>
      <c r="AK102" s="91">
        <f>SJZS_normativy!$K$5</f>
        <v>34</v>
      </c>
      <c r="AL102" s="31"/>
      <c r="AM102" s="31"/>
    </row>
    <row r="103" spans="1:39" ht="20.100000000000001" customHeight="1" x14ac:dyDescent="0.2">
      <c r="A103" s="504">
        <v>86</v>
      </c>
      <c r="B103" s="414">
        <v>650021576</v>
      </c>
      <c r="C103" s="81">
        <v>2498</v>
      </c>
      <c r="D103" s="5" t="s">
        <v>317</v>
      </c>
      <c r="E103" s="71">
        <v>3141</v>
      </c>
      <c r="F103" s="181" t="s">
        <v>562</v>
      </c>
      <c r="G103" s="387">
        <v>20</v>
      </c>
      <c r="H103" s="13"/>
      <c r="I103" s="11"/>
      <c r="J103" s="59"/>
      <c r="K103" s="13"/>
      <c r="L103" s="11"/>
      <c r="M103" s="59"/>
      <c r="N103" s="13">
        <v>20</v>
      </c>
      <c r="O103" s="11"/>
      <c r="P103" s="59"/>
      <c r="Q103" s="13">
        <f t="shared" si="15"/>
        <v>20</v>
      </c>
      <c r="R103" s="11">
        <f t="shared" si="16"/>
        <v>0</v>
      </c>
      <c r="S103" s="59">
        <f t="shared" si="17"/>
        <v>0</v>
      </c>
      <c r="T103" s="86">
        <f>VLOOKUP(H103,SJMS_normativy!$A$3:$B$334,2,0)</f>
        <v>0</v>
      </c>
      <c r="U103" s="17">
        <f>IF(I103=0,0,VLOOKUP(SUM(I103+J103),SJZS_normativy!$A$4:$C$1075,2,0))</f>
        <v>0</v>
      </c>
      <c r="V103" s="87">
        <f>IF(J103=0,0,VLOOKUP(SUM(I103+J103),SJZS_normativy!$A$4:$C$1075,2,0))</f>
        <v>0</v>
      </c>
      <c r="W103" s="86">
        <f>VLOOKUP(K103,SJMS_normativy!$A$3:$B$334,2,0)/0.6</f>
        <v>0</v>
      </c>
      <c r="X103" s="17">
        <f>IF(L103=0,0,VLOOKUP(SUM(L103+M103),SJZS_normativy!$A$4:$C$1075,2,0))/0.6</f>
        <v>0</v>
      </c>
      <c r="Y103" s="87">
        <f>IF(M103=0,0,VLOOKUP(SUM(L103+M103),SJZS_normativy!$A$4:$C$1075,2,0))/0.6</f>
        <v>0</v>
      </c>
      <c r="Z103" s="86">
        <f>VLOOKUP(N103,SJMS_normativy!$A$3:$B$334,2,0)/0.4</f>
        <v>63.471998999999997</v>
      </c>
      <c r="AA103" s="17">
        <f>IF(O103=0,0,VLOOKUP(SUM(O103+P103),SJZS_normativy!$A$4:$C$1075,2,0))/0.4</f>
        <v>0</v>
      </c>
      <c r="AB103" s="87">
        <f>IF(P103=0,0,VLOOKUP(SUM(O103+P103),SJZS_normativy!$A$4:$C$1075,2,0))/0.4</f>
        <v>0</v>
      </c>
      <c r="AC103" s="90">
        <f>SJMS_normativy!$I$5</f>
        <v>52</v>
      </c>
      <c r="AD103" s="44">
        <f>SJZS_normativy!$I$5</f>
        <v>52</v>
      </c>
      <c r="AE103" s="91">
        <f>SJZS_normativy!$I$5</f>
        <v>52</v>
      </c>
      <c r="AF103" s="90">
        <f>SJMS_normativy!$J$5</f>
        <v>34</v>
      </c>
      <c r="AG103" s="44">
        <f>SJZS_normativy!$J$5</f>
        <v>34</v>
      </c>
      <c r="AH103" s="91">
        <f>SJZS_normativy!$J$5</f>
        <v>34</v>
      </c>
      <c r="AI103" s="90">
        <f>SJMS_normativy!$K$5</f>
        <v>34</v>
      </c>
      <c r="AJ103" s="44">
        <f>SJZS_normativy!$K$5</f>
        <v>34</v>
      </c>
      <c r="AK103" s="91">
        <f>SJZS_normativy!$K$5</f>
        <v>34</v>
      </c>
      <c r="AL103" s="31"/>
      <c r="AM103" s="31"/>
    </row>
    <row r="104" spans="1:39" ht="20.100000000000001" customHeight="1" x14ac:dyDescent="0.2">
      <c r="A104" s="504">
        <v>87</v>
      </c>
      <c r="B104" s="414">
        <v>650025288</v>
      </c>
      <c r="C104" s="81">
        <v>2499</v>
      </c>
      <c r="D104" s="5" t="s">
        <v>318</v>
      </c>
      <c r="E104" s="71">
        <v>3141</v>
      </c>
      <c r="F104" s="181" t="s">
        <v>366</v>
      </c>
      <c r="G104" s="388">
        <v>95</v>
      </c>
      <c r="H104" s="13"/>
      <c r="I104" s="11">
        <v>51</v>
      </c>
      <c r="J104" s="59"/>
      <c r="K104" s="13"/>
      <c r="L104" s="11"/>
      <c r="M104" s="59"/>
      <c r="N104" s="13"/>
      <c r="O104" s="11"/>
      <c r="P104" s="59"/>
      <c r="Q104" s="13">
        <f t="shared" si="15"/>
        <v>0</v>
      </c>
      <c r="R104" s="11">
        <f t="shared" si="16"/>
        <v>51</v>
      </c>
      <c r="S104" s="59">
        <f t="shared" si="17"/>
        <v>0</v>
      </c>
      <c r="T104" s="86">
        <f>VLOOKUP(H104,SJMS_normativy!$A$3:$B$334,2,0)</f>
        <v>0</v>
      </c>
      <c r="U104" s="17">
        <f>IF(I104=0,0,VLOOKUP(SUM(I104+J104),SJZS_normativy!$A$4:$C$1075,2,0))</f>
        <v>42.662730730158188</v>
      </c>
      <c r="V104" s="87">
        <f>IF(J104=0,0,VLOOKUP(SUM(I104+J104),SJZS_normativy!$A$4:$C$1075,2,0))</f>
        <v>0</v>
      </c>
      <c r="W104" s="86">
        <f>VLOOKUP(K104,SJMS_normativy!$A$3:$B$334,2,0)/0.6</f>
        <v>0</v>
      </c>
      <c r="X104" s="17">
        <f>IF(L104=0,0,VLOOKUP(SUM(L104+M104),SJZS_normativy!$A$4:$C$1075,2,0))/0.6</f>
        <v>0</v>
      </c>
      <c r="Y104" s="87">
        <f>IF(M104=0,0,VLOOKUP(SUM(L104+M104),SJZS_normativy!$A$4:$C$1075,2,0))/0.6</f>
        <v>0</v>
      </c>
      <c r="Z104" s="86">
        <f>VLOOKUP(N104,SJMS_normativy!$A$3:$B$334,2,0)/0.4</f>
        <v>0</v>
      </c>
      <c r="AA104" s="17">
        <f>IF(O104=0,0,VLOOKUP(SUM(O104+P104),SJZS_normativy!$A$4:$C$1075,2,0))/0.4</f>
        <v>0</v>
      </c>
      <c r="AB104" s="87">
        <f>IF(P104=0,0,VLOOKUP(SUM(O104+P104),SJZS_normativy!$A$4:$C$1075,2,0))/0.4</f>
        <v>0</v>
      </c>
      <c r="AC104" s="90">
        <f>SJMS_normativy!$I$5</f>
        <v>52</v>
      </c>
      <c r="AD104" s="44">
        <f>SJZS_normativy!$I$5</f>
        <v>52</v>
      </c>
      <c r="AE104" s="91">
        <f>SJZS_normativy!$I$5</f>
        <v>52</v>
      </c>
      <c r="AF104" s="90">
        <f>SJMS_normativy!$J$5</f>
        <v>34</v>
      </c>
      <c r="AG104" s="44">
        <f>SJZS_normativy!$J$5</f>
        <v>34</v>
      </c>
      <c r="AH104" s="91">
        <f>SJZS_normativy!$J$5</f>
        <v>34</v>
      </c>
      <c r="AI104" s="90">
        <f>SJMS_normativy!$K$5</f>
        <v>34</v>
      </c>
      <c r="AJ104" s="44">
        <f>SJZS_normativy!$K$5</f>
        <v>34</v>
      </c>
      <c r="AK104" s="91">
        <f>SJZS_normativy!$K$5</f>
        <v>34</v>
      </c>
      <c r="AL104" s="31"/>
      <c r="AM104" s="31"/>
    </row>
    <row r="105" spans="1:39" ht="20.100000000000001" customHeight="1" x14ac:dyDescent="0.2">
      <c r="A105" s="504">
        <v>87</v>
      </c>
      <c r="B105" s="414">
        <v>650025288</v>
      </c>
      <c r="C105" s="81">
        <v>2499</v>
      </c>
      <c r="D105" s="5" t="s">
        <v>318</v>
      </c>
      <c r="E105" s="71">
        <v>3141</v>
      </c>
      <c r="F105" s="181" t="s">
        <v>42</v>
      </c>
      <c r="G105" s="388">
        <v>95</v>
      </c>
      <c r="H105" s="13">
        <v>33</v>
      </c>
      <c r="I105" s="11"/>
      <c r="J105" s="59"/>
      <c r="K105" s="13"/>
      <c r="L105" s="11"/>
      <c r="M105" s="59"/>
      <c r="N105" s="13"/>
      <c r="O105" s="11"/>
      <c r="P105" s="59"/>
      <c r="Q105" s="13">
        <f t="shared" si="15"/>
        <v>33</v>
      </c>
      <c r="R105" s="11">
        <f t="shared" si="16"/>
        <v>0</v>
      </c>
      <c r="S105" s="59">
        <f t="shared" si="17"/>
        <v>0</v>
      </c>
      <c r="T105" s="86">
        <f>VLOOKUP(H105,SJMS_normativy!$A$3:$B$334,2,0)</f>
        <v>28.647550679999998</v>
      </c>
      <c r="U105" s="17">
        <f>IF(I105=0,0,VLOOKUP(SUM(I105+J105),SJZS_normativy!$A$4:$C$1075,2,0))</f>
        <v>0</v>
      </c>
      <c r="V105" s="87">
        <f>IF(J105=0,0,VLOOKUP(SUM(I105+J105),SJZS_normativy!$A$4:$C$1075,2,0))</f>
        <v>0</v>
      </c>
      <c r="W105" s="86">
        <f>VLOOKUP(K105,SJMS_normativy!$A$3:$B$334,2,0)/0.6</f>
        <v>0</v>
      </c>
      <c r="X105" s="17">
        <f>IF(L105=0,0,VLOOKUP(SUM(L105+M105),SJZS_normativy!$A$4:$C$1075,2,0))/0.6</f>
        <v>0</v>
      </c>
      <c r="Y105" s="87">
        <f>IF(M105=0,0,VLOOKUP(SUM(L105+M105),SJZS_normativy!$A$4:$C$1075,2,0))/0.6</f>
        <v>0</v>
      </c>
      <c r="Z105" s="86">
        <f>VLOOKUP(N105,SJMS_normativy!$A$3:$B$334,2,0)/0.4</f>
        <v>0</v>
      </c>
      <c r="AA105" s="17">
        <f>IF(O105=0,0,VLOOKUP(SUM(O105+P105),SJZS_normativy!$A$4:$C$1075,2,0))/0.4</f>
        <v>0</v>
      </c>
      <c r="AB105" s="87">
        <f>IF(P105=0,0,VLOOKUP(SUM(O105+P105),SJZS_normativy!$A$4:$C$1075,2,0))/0.4</f>
        <v>0</v>
      </c>
      <c r="AC105" s="90">
        <f>SJMS_normativy!$I$5</f>
        <v>52</v>
      </c>
      <c r="AD105" s="44">
        <f>SJZS_normativy!$I$5</f>
        <v>52</v>
      </c>
      <c r="AE105" s="91">
        <f>SJZS_normativy!$I$5</f>
        <v>52</v>
      </c>
      <c r="AF105" s="90">
        <f>SJMS_normativy!$J$5</f>
        <v>34</v>
      </c>
      <c r="AG105" s="44">
        <f>SJZS_normativy!$J$5</f>
        <v>34</v>
      </c>
      <c r="AH105" s="91">
        <f>SJZS_normativy!$J$5</f>
        <v>34</v>
      </c>
      <c r="AI105" s="90">
        <f>SJMS_normativy!$K$5</f>
        <v>34</v>
      </c>
      <c r="AJ105" s="44">
        <f>SJZS_normativy!$K$5</f>
        <v>34</v>
      </c>
      <c r="AK105" s="91">
        <f>SJZS_normativy!$K$5</f>
        <v>34</v>
      </c>
      <c r="AL105" s="31"/>
      <c r="AM105" s="31"/>
    </row>
    <row r="106" spans="1:39" ht="20.100000000000001" customHeight="1" x14ac:dyDescent="0.2">
      <c r="A106" s="504">
        <v>88</v>
      </c>
      <c r="B106" s="414">
        <v>691014302</v>
      </c>
      <c r="C106" s="81">
        <v>2331</v>
      </c>
      <c r="D106" s="5" t="s">
        <v>592</v>
      </c>
      <c r="E106" s="71">
        <v>3141</v>
      </c>
      <c r="F106" s="59" t="s">
        <v>592</v>
      </c>
      <c r="G106" s="387">
        <v>28</v>
      </c>
      <c r="H106" s="13">
        <v>28</v>
      </c>
      <c r="I106" s="11"/>
      <c r="J106" s="59"/>
      <c r="K106" s="13"/>
      <c r="L106" s="11"/>
      <c r="M106" s="59"/>
      <c r="N106" s="13"/>
      <c r="O106" s="11"/>
      <c r="P106" s="59"/>
      <c r="Q106" s="13">
        <f t="shared" ref="Q106" si="18">H106+K106+N106</f>
        <v>28</v>
      </c>
      <c r="R106" s="11">
        <f t="shared" ref="R106" si="19">I106+L106+O106</f>
        <v>0</v>
      </c>
      <c r="S106" s="59">
        <f t="shared" ref="S106" si="20">J106+M106+P106</f>
        <v>0</v>
      </c>
      <c r="T106" s="86">
        <f>VLOOKUP(H106,SJMS_normativy!$A$3:$B$334,2,0)</f>
        <v>27.432006479999998</v>
      </c>
      <c r="U106" s="17">
        <f>IF(I106=0,0,VLOOKUP(SUM(I106+J106),SJZS_normativy!$A$4:$C$1075,2,0))</f>
        <v>0</v>
      </c>
      <c r="V106" s="87">
        <f>IF(J106=0,0,VLOOKUP(SUM(I106+J106),SJZS_normativy!$A$4:$C$1075,2,0))</f>
        <v>0</v>
      </c>
      <c r="W106" s="86">
        <f>VLOOKUP(K106,SJMS_normativy!$A$3:$B$334,2,0)/0.6</f>
        <v>0</v>
      </c>
      <c r="X106" s="17">
        <f>IF(L106=0,0,VLOOKUP(SUM(L106+M106),SJZS_normativy!$A$4:$C$1075,2,0))/0.6</f>
        <v>0</v>
      </c>
      <c r="Y106" s="87">
        <f>IF(M106=0,0,VLOOKUP(SUM(L106+M106),SJZS_normativy!$A$4:$C$1075,2,0))/0.6</f>
        <v>0</v>
      </c>
      <c r="Z106" s="86">
        <f>VLOOKUP(N106,SJMS_normativy!$A$3:$B$334,2,0)/0.4</f>
        <v>0</v>
      </c>
      <c r="AA106" s="17">
        <f>IF(O106=0,0,VLOOKUP(SUM(O106+P106),SJZS_normativy!$A$4:$C$1075,2,0))/0.4</f>
        <v>0</v>
      </c>
      <c r="AB106" s="87">
        <f>IF(P106=0,0,VLOOKUP(SUM(O106+P106),SJZS_normativy!$A$4:$C$1075,2,0))/0.4</f>
        <v>0</v>
      </c>
      <c r="AC106" s="90">
        <f>SJMS_normativy!$I$5</f>
        <v>52</v>
      </c>
      <c r="AD106" s="44">
        <f>SJZS_normativy!$I$5</f>
        <v>52</v>
      </c>
      <c r="AE106" s="91">
        <f>SJZS_normativy!$I$5</f>
        <v>52</v>
      </c>
      <c r="AF106" s="90">
        <f>SJMS_normativy!$J$5</f>
        <v>34</v>
      </c>
      <c r="AG106" s="44">
        <f>SJZS_normativy!$J$5</f>
        <v>34</v>
      </c>
      <c r="AH106" s="91">
        <f>SJZS_normativy!$J$5</f>
        <v>34</v>
      </c>
      <c r="AI106" s="90">
        <f>SJMS_normativy!$K$5</f>
        <v>34</v>
      </c>
      <c r="AJ106" s="44">
        <f>SJZS_normativy!$K$5</f>
        <v>34</v>
      </c>
      <c r="AK106" s="91">
        <f>SJZS_normativy!$K$5</f>
        <v>34</v>
      </c>
      <c r="AL106" s="31"/>
      <c r="AM106" s="31"/>
    </row>
    <row r="107" spans="1:39" ht="20.100000000000001" customHeight="1" thickBot="1" x14ac:dyDescent="0.25">
      <c r="A107" s="505">
        <v>89</v>
      </c>
      <c r="B107" s="444">
        <v>691015295</v>
      </c>
      <c r="C107" s="537">
        <v>2332</v>
      </c>
      <c r="D107" s="538" t="s">
        <v>599</v>
      </c>
      <c r="E107" s="227">
        <v>3141</v>
      </c>
      <c r="F107" s="538" t="s">
        <v>600</v>
      </c>
      <c r="G107" s="580">
        <v>63</v>
      </c>
      <c r="H107" s="358"/>
      <c r="I107" s="359"/>
      <c r="J107" s="360"/>
      <c r="K107" s="358"/>
      <c r="L107" s="359"/>
      <c r="M107" s="360"/>
      <c r="N107" s="358">
        <v>60</v>
      </c>
      <c r="O107" s="359"/>
      <c r="P107" s="360"/>
      <c r="Q107" s="13">
        <f t="shared" ref="Q107" si="21">H107+K107+N107</f>
        <v>60</v>
      </c>
      <c r="R107" s="11">
        <f t="shared" ref="R107" si="22">I107+L107+O107</f>
        <v>0</v>
      </c>
      <c r="S107" s="59">
        <f t="shared" ref="S107" si="23">J107+M107+P107</f>
        <v>0</v>
      </c>
      <c r="T107" s="86">
        <f>VLOOKUP(H107,SJMS_normativy!$A$3:$B$334,2,0)</f>
        <v>0</v>
      </c>
      <c r="U107" s="17">
        <f>IF(I107=0,0,VLOOKUP(SUM(I107+J107),SJZS_normativy!$A$4:$C$1075,2,0))</f>
        <v>0</v>
      </c>
      <c r="V107" s="87">
        <f>IF(J107=0,0,VLOOKUP(SUM(I107+J107),SJZS_normativy!$A$4:$C$1075,2,0))</f>
        <v>0</v>
      </c>
      <c r="W107" s="86">
        <f>VLOOKUP(K107,SJMS_normativy!$A$3:$B$334,2,0)/0.6</f>
        <v>0</v>
      </c>
      <c r="X107" s="17">
        <f>IF(L107=0,0,VLOOKUP(SUM(L107+M107),SJZS_normativy!$A$4:$C$1075,2,0))/0.6</f>
        <v>0</v>
      </c>
      <c r="Y107" s="87">
        <f>IF(M107=0,0,VLOOKUP(SUM(L107+M107),SJZS_normativy!$A$4:$C$1075,2,0))/0.6</f>
        <v>0</v>
      </c>
      <c r="Z107" s="86">
        <f>VLOOKUP(N107,SJMS_normativy!$A$3:$B$334,2,0)/0.4</f>
        <v>85.986356999999998</v>
      </c>
      <c r="AA107" s="17">
        <f>IF(O107=0,0,VLOOKUP(SUM(O107+P107),SJZS_normativy!$A$4:$C$1075,2,0))/0.4</f>
        <v>0</v>
      </c>
      <c r="AB107" s="87">
        <f>IF(P107=0,0,VLOOKUP(SUM(O107+P107),SJZS_normativy!$A$4:$C$1075,2,0))/0.4</f>
        <v>0</v>
      </c>
      <c r="AC107" s="90">
        <f>SJMS_normativy!$I$5</f>
        <v>52</v>
      </c>
      <c r="AD107" s="44">
        <f>SJZS_normativy!$I$5</f>
        <v>52</v>
      </c>
      <c r="AE107" s="91">
        <f>SJZS_normativy!$I$5</f>
        <v>52</v>
      </c>
      <c r="AF107" s="90">
        <f>SJMS_normativy!$J$5</f>
        <v>34</v>
      </c>
      <c r="AG107" s="44">
        <f>SJZS_normativy!$J$5</f>
        <v>34</v>
      </c>
      <c r="AH107" s="91">
        <f>SJZS_normativy!$J$5</f>
        <v>34</v>
      </c>
      <c r="AI107" s="90">
        <f>SJMS_normativy!$K$5</f>
        <v>34</v>
      </c>
      <c r="AJ107" s="44">
        <f>SJZS_normativy!$K$5</f>
        <v>34</v>
      </c>
      <c r="AK107" s="91">
        <f>SJZS_normativy!$K$5</f>
        <v>34</v>
      </c>
      <c r="AL107" s="31" t="s">
        <v>614</v>
      </c>
      <c r="AM107" s="31"/>
    </row>
    <row r="108" spans="1:39" ht="20.100000000000001" customHeight="1" thickBot="1" x14ac:dyDescent="0.25">
      <c r="A108" s="386"/>
      <c r="B108" s="183"/>
      <c r="C108" s="386"/>
      <c r="D108" s="241" t="s">
        <v>43</v>
      </c>
      <c r="E108" s="225"/>
      <c r="F108" s="226"/>
      <c r="G108" s="312"/>
      <c r="H108" s="539">
        <f t="shared" ref="H108:S108" si="24">SUM(H6:H107)</f>
        <v>3959</v>
      </c>
      <c r="I108" s="540">
        <f t="shared" si="24"/>
        <v>8686</v>
      </c>
      <c r="J108" s="542">
        <f t="shared" si="24"/>
        <v>221</v>
      </c>
      <c r="K108" s="539">
        <f t="shared" si="24"/>
        <v>402</v>
      </c>
      <c r="L108" s="540">
        <f t="shared" si="24"/>
        <v>165</v>
      </c>
      <c r="M108" s="542">
        <f t="shared" si="24"/>
        <v>0</v>
      </c>
      <c r="N108" s="539">
        <f t="shared" si="24"/>
        <v>619</v>
      </c>
      <c r="O108" s="540">
        <f t="shared" si="24"/>
        <v>2256</v>
      </c>
      <c r="P108" s="542">
        <f t="shared" si="24"/>
        <v>78</v>
      </c>
      <c r="Q108" s="539">
        <f t="shared" si="24"/>
        <v>4980</v>
      </c>
      <c r="R108" s="540">
        <f t="shared" si="24"/>
        <v>11107</v>
      </c>
      <c r="S108" s="541">
        <f t="shared" si="24"/>
        <v>299</v>
      </c>
      <c r="T108" s="543" t="s">
        <v>308</v>
      </c>
      <c r="U108" s="134" t="s">
        <v>308</v>
      </c>
      <c r="V108" s="135" t="s">
        <v>308</v>
      </c>
      <c r="W108" s="133" t="s">
        <v>308</v>
      </c>
      <c r="X108" s="134" t="s">
        <v>308</v>
      </c>
      <c r="Y108" s="135" t="s">
        <v>308</v>
      </c>
      <c r="Z108" s="133" t="s">
        <v>308</v>
      </c>
      <c r="AA108" s="134" t="s">
        <v>308</v>
      </c>
      <c r="AB108" s="135" t="s">
        <v>308</v>
      </c>
      <c r="AC108" s="133" t="s">
        <v>308</v>
      </c>
      <c r="AD108" s="134" t="s">
        <v>308</v>
      </c>
      <c r="AE108" s="135" t="s">
        <v>308</v>
      </c>
      <c r="AF108" s="136" t="s">
        <v>308</v>
      </c>
      <c r="AG108" s="137" t="s">
        <v>308</v>
      </c>
      <c r="AH108" s="544" t="s">
        <v>308</v>
      </c>
      <c r="AI108" s="545" t="s">
        <v>308</v>
      </c>
      <c r="AJ108" s="546" t="s">
        <v>308</v>
      </c>
      <c r="AK108" s="138" t="s">
        <v>308</v>
      </c>
    </row>
    <row r="109" spans="1:39" ht="20.100000000000001" customHeight="1" x14ac:dyDescent="0.2">
      <c r="K109" s="30"/>
      <c r="N109" s="30"/>
      <c r="O109" s="30"/>
      <c r="P109" s="30"/>
      <c r="Q109" s="30">
        <f>H108+K108+N108</f>
        <v>4980</v>
      </c>
      <c r="R109" s="30">
        <f>I108+L108+O108</f>
        <v>11107</v>
      </c>
      <c r="S109" s="30">
        <f>J108+M108+P108</f>
        <v>299</v>
      </c>
    </row>
    <row r="110" spans="1:39" ht="20.100000000000001" customHeight="1" x14ac:dyDescent="0.2">
      <c r="I110" s="30"/>
    </row>
    <row r="111" spans="1:39" ht="20.100000000000001" customHeight="1" x14ac:dyDescent="0.2"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</row>
    <row r="112" spans="1:39" ht="20.100000000000001" customHeight="1" x14ac:dyDescent="0.2">
      <c r="H112" s="30"/>
      <c r="I112" s="30"/>
      <c r="J112" s="30"/>
      <c r="K112" s="30"/>
      <c r="L112" s="30"/>
      <c r="M112" s="30"/>
      <c r="N112" s="30"/>
      <c r="O112" s="30"/>
      <c r="P112" s="30"/>
    </row>
    <row r="113" spans="9:15" ht="24.75" customHeight="1" x14ac:dyDescent="0.2">
      <c r="I113" s="30"/>
      <c r="J113" s="30"/>
      <c r="K113" s="30"/>
      <c r="L113" s="30"/>
      <c r="M113" s="30"/>
      <c r="N113" s="30"/>
      <c r="O113" s="30"/>
    </row>
  </sheetData>
  <sortState xmlns:xlrd2="http://schemas.microsoft.com/office/spreadsheetml/2017/richdata2" ref="A6:AM106">
    <sortCondition ref="A6:A106"/>
  </sortState>
  <mergeCells count="11">
    <mergeCell ref="AI4:AK4"/>
    <mergeCell ref="Q4:S4"/>
    <mergeCell ref="H3:S3"/>
    <mergeCell ref="Z4:AB4"/>
    <mergeCell ref="W4:Y4"/>
    <mergeCell ref="AC4:AE4"/>
    <mergeCell ref="AF4:AH4"/>
    <mergeCell ref="H4:J4"/>
    <mergeCell ref="T4:V4"/>
    <mergeCell ref="K4:M4"/>
    <mergeCell ref="N4:P4"/>
  </mergeCells>
  <phoneticPr fontId="0" type="noConversion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116"/>
  <sheetViews>
    <sheetView zoomScaleNormal="100" workbookViewId="0">
      <pane xSplit="6" ySplit="5" topLeftCell="G6" activePane="bottomRight" state="frozen"/>
      <selection pane="topRight"/>
      <selection pane="bottomLeft"/>
      <selection pane="bottomRight" activeCell="H3" sqref="H3:S3"/>
    </sheetView>
  </sheetViews>
  <sheetFormatPr defaultColWidth="11.28515625" defaultRowHeight="18" customHeight="1" x14ac:dyDescent="0.2"/>
  <cols>
    <col min="1" max="1" width="7.140625" style="7" customWidth="1"/>
    <col min="2" max="2" width="9.85546875" style="7" customWidth="1"/>
    <col min="3" max="3" width="5.5703125" style="7" customWidth="1"/>
    <col min="4" max="4" width="29.5703125" style="1" customWidth="1"/>
    <col min="5" max="5" width="6.140625" style="7" customWidth="1"/>
    <col min="6" max="6" width="38.140625" style="1" bestFit="1" customWidth="1"/>
    <col min="7" max="7" width="7.5703125" style="64" customWidth="1"/>
    <col min="8" max="37" width="6.5703125" style="1" customWidth="1"/>
    <col min="38" max="44" width="7.7109375" style="1" customWidth="1"/>
    <col min="45" max="45" width="40.7109375" style="1" customWidth="1"/>
    <col min="46" max="16384" width="11.28515625" style="1"/>
  </cols>
  <sheetData>
    <row r="1" spans="1:45" ht="18" customHeight="1" x14ac:dyDescent="0.3">
      <c r="A1" s="22" t="s">
        <v>609</v>
      </c>
      <c r="D1" s="22"/>
      <c r="E1" s="195"/>
      <c r="H1" s="64"/>
      <c r="I1" s="64"/>
      <c r="AD1" s="27"/>
      <c r="AG1" s="27"/>
      <c r="AH1" s="27"/>
      <c r="AI1" s="27"/>
      <c r="AJ1" s="27"/>
      <c r="AK1" s="27"/>
    </row>
    <row r="2" spans="1:45" ht="18" customHeight="1" thickBot="1" x14ac:dyDescent="0.35">
      <c r="A2" s="69" t="s">
        <v>282</v>
      </c>
      <c r="D2" s="69"/>
      <c r="E2" s="196"/>
      <c r="H2" s="300" t="s">
        <v>607</v>
      </c>
      <c r="AD2" s="27"/>
      <c r="AG2" s="27"/>
      <c r="AH2" s="27"/>
      <c r="AI2" s="27"/>
      <c r="AJ2" s="27"/>
      <c r="AK2" s="27"/>
    </row>
    <row r="3" spans="1:45" ht="16.5" customHeight="1" thickBot="1" x14ac:dyDescent="0.3">
      <c r="D3" s="42"/>
      <c r="E3" s="12"/>
      <c r="F3" s="381" t="s">
        <v>358</v>
      </c>
      <c r="H3" s="654" t="s">
        <v>631</v>
      </c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6"/>
      <c r="AD3" s="27"/>
      <c r="AG3" s="27"/>
      <c r="AH3" s="27"/>
      <c r="AI3" s="27"/>
      <c r="AJ3" s="27"/>
      <c r="AK3" s="27"/>
    </row>
    <row r="4" spans="1:45" ht="24" thickBot="1" x14ac:dyDescent="0.3">
      <c r="A4" s="23" t="s">
        <v>238</v>
      </c>
      <c r="E4" s="2"/>
      <c r="F4" s="194" t="s">
        <v>372</v>
      </c>
      <c r="H4" s="654" t="s">
        <v>291</v>
      </c>
      <c r="I4" s="655"/>
      <c r="J4" s="656"/>
      <c r="K4" s="654" t="s">
        <v>435</v>
      </c>
      <c r="L4" s="655"/>
      <c r="M4" s="656"/>
      <c r="N4" s="654" t="s">
        <v>293</v>
      </c>
      <c r="O4" s="655"/>
      <c r="P4" s="656"/>
      <c r="Q4" s="654" t="s">
        <v>442</v>
      </c>
      <c r="R4" s="655"/>
      <c r="S4" s="656"/>
      <c r="T4" s="654" t="s">
        <v>285</v>
      </c>
      <c r="U4" s="655"/>
      <c r="V4" s="656"/>
      <c r="W4" s="654" t="s">
        <v>286</v>
      </c>
      <c r="X4" s="655"/>
      <c r="Y4" s="656"/>
      <c r="Z4" s="654" t="s">
        <v>287</v>
      </c>
      <c r="AA4" s="655"/>
      <c r="AB4" s="656"/>
      <c r="AC4" s="654" t="s">
        <v>288</v>
      </c>
      <c r="AD4" s="655"/>
      <c r="AE4" s="656"/>
      <c r="AF4" s="654" t="s">
        <v>289</v>
      </c>
      <c r="AG4" s="655"/>
      <c r="AH4" s="656"/>
      <c r="AI4" s="654" t="s">
        <v>290</v>
      </c>
      <c r="AJ4" s="655"/>
      <c r="AK4" s="656"/>
      <c r="AL4" s="663"/>
      <c r="AM4" s="663"/>
      <c r="AN4" s="663"/>
      <c r="AO4" s="663"/>
      <c r="AP4" s="663"/>
      <c r="AQ4" s="663"/>
      <c r="AR4" s="663"/>
    </row>
    <row r="5" spans="1:45" ht="23.25" thickBot="1" x14ac:dyDescent="0.25">
      <c r="A5" s="98" t="s">
        <v>571</v>
      </c>
      <c r="B5" s="416" t="s">
        <v>570</v>
      </c>
      <c r="C5" s="98" t="s">
        <v>309</v>
      </c>
      <c r="D5" s="428" t="s">
        <v>587</v>
      </c>
      <c r="E5" s="4" t="s">
        <v>0</v>
      </c>
      <c r="F5" s="72" t="s">
        <v>1</v>
      </c>
      <c r="G5" s="220" t="s">
        <v>2</v>
      </c>
      <c r="H5" s="15" t="s">
        <v>226</v>
      </c>
      <c r="I5" s="16" t="s">
        <v>227</v>
      </c>
      <c r="J5" s="73" t="s">
        <v>228</v>
      </c>
      <c r="K5" s="15" t="s">
        <v>226</v>
      </c>
      <c r="L5" s="16" t="s">
        <v>227</v>
      </c>
      <c r="M5" s="73" t="s">
        <v>228</v>
      </c>
      <c r="N5" s="15" t="s">
        <v>226</v>
      </c>
      <c r="O5" s="16" t="s">
        <v>227</v>
      </c>
      <c r="P5" s="73" t="s">
        <v>228</v>
      </c>
      <c r="Q5" s="15" t="s">
        <v>226</v>
      </c>
      <c r="R5" s="16" t="s">
        <v>227</v>
      </c>
      <c r="S5" s="73" t="s">
        <v>228</v>
      </c>
      <c r="T5" s="82" t="s">
        <v>263</v>
      </c>
      <c r="U5" s="83" t="s">
        <v>266</v>
      </c>
      <c r="V5" s="84" t="s">
        <v>264</v>
      </c>
      <c r="W5" s="82" t="s">
        <v>263</v>
      </c>
      <c r="X5" s="83" t="s">
        <v>266</v>
      </c>
      <c r="Y5" s="84" t="s">
        <v>264</v>
      </c>
      <c r="Z5" s="82" t="s">
        <v>263</v>
      </c>
      <c r="AA5" s="83" t="s">
        <v>266</v>
      </c>
      <c r="AB5" s="84" t="s">
        <v>264</v>
      </c>
      <c r="AC5" s="82" t="s">
        <v>258</v>
      </c>
      <c r="AD5" s="83" t="s">
        <v>259</v>
      </c>
      <c r="AE5" s="84" t="s">
        <v>265</v>
      </c>
      <c r="AF5" s="92" t="s">
        <v>258</v>
      </c>
      <c r="AG5" s="93" t="s">
        <v>259</v>
      </c>
      <c r="AH5" s="94" t="s">
        <v>265</v>
      </c>
      <c r="AI5" s="92" t="s">
        <v>258</v>
      </c>
      <c r="AJ5" s="93" t="s">
        <v>259</v>
      </c>
      <c r="AK5" s="94" t="s">
        <v>265</v>
      </c>
      <c r="AL5" s="39"/>
      <c r="AM5" s="39"/>
      <c r="AN5" s="39"/>
      <c r="AO5" s="39"/>
      <c r="AP5" s="39"/>
      <c r="AQ5" s="39"/>
      <c r="AR5" s="39"/>
      <c r="AS5" s="39"/>
    </row>
    <row r="6" spans="1:45" ht="20.100000000000001" customHeight="1" x14ac:dyDescent="0.2">
      <c r="A6" s="466">
        <v>1</v>
      </c>
      <c r="B6" s="460">
        <v>600078078</v>
      </c>
      <c r="C6" s="459">
        <v>3440</v>
      </c>
      <c r="D6" s="290" t="s">
        <v>70</v>
      </c>
      <c r="E6" s="239">
        <v>3141</v>
      </c>
      <c r="F6" s="139" t="s">
        <v>70</v>
      </c>
      <c r="G6" s="384">
        <v>189</v>
      </c>
      <c r="H6" s="13">
        <v>70</v>
      </c>
      <c r="I6" s="169"/>
      <c r="J6" s="170"/>
      <c r="K6" s="13">
        <v>25</v>
      </c>
      <c r="L6" s="169"/>
      <c r="M6" s="170"/>
      <c r="N6" s="168"/>
      <c r="O6" s="169"/>
      <c r="P6" s="170"/>
      <c r="Q6" s="57">
        <f t="shared" ref="Q6:S8" si="0">H6+K6+N6</f>
        <v>95</v>
      </c>
      <c r="R6" s="20">
        <f t="shared" si="0"/>
        <v>0</v>
      </c>
      <c r="S6" s="139">
        <f t="shared" si="0"/>
        <v>0</v>
      </c>
      <c r="T6" s="86">
        <f>VLOOKUP(H6,SJMS_normativy!$A$3:$B$334,2,0)</f>
        <v>36.173208599999995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44.466645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  <c r="AL6" s="31"/>
      <c r="AM6" s="31"/>
      <c r="AN6" s="31"/>
      <c r="AO6" s="31"/>
      <c r="AP6" s="31"/>
      <c r="AQ6" s="31"/>
      <c r="AR6" s="31"/>
      <c r="AS6" s="6"/>
    </row>
    <row r="7" spans="1:45" ht="20.100000000000001" customHeight="1" x14ac:dyDescent="0.2">
      <c r="A7" s="414">
        <v>1</v>
      </c>
      <c r="B7" s="461">
        <v>600078078</v>
      </c>
      <c r="C7" s="81">
        <v>3440</v>
      </c>
      <c r="D7" s="5" t="s">
        <v>70</v>
      </c>
      <c r="E7" s="71">
        <v>3141</v>
      </c>
      <c r="F7" s="59" t="s">
        <v>104</v>
      </c>
      <c r="G7" s="384">
        <v>189</v>
      </c>
      <c r="H7" s="13">
        <v>43</v>
      </c>
      <c r="I7" s="172"/>
      <c r="J7" s="173"/>
      <c r="K7" s="13"/>
      <c r="L7" s="172"/>
      <c r="M7" s="173"/>
      <c r="N7" s="171"/>
      <c r="O7" s="172"/>
      <c r="P7" s="173"/>
      <c r="Q7" s="57">
        <f t="shared" si="0"/>
        <v>43</v>
      </c>
      <c r="R7" s="20">
        <f t="shared" si="0"/>
        <v>0</v>
      </c>
      <c r="S7" s="139">
        <f t="shared" si="0"/>
        <v>0</v>
      </c>
      <c r="T7" s="86">
        <f>VLOOKUP(H7,SJMS_normativy!$A$3:$B$334,2,0)</f>
        <v>30.936808080000006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  <c r="AL7" s="31"/>
      <c r="AM7" s="31"/>
      <c r="AN7" s="31"/>
      <c r="AO7" s="31"/>
      <c r="AP7" s="31"/>
      <c r="AQ7" s="31"/>
      <c r="AR7" s="31"/>
      <c r="AS7" s="6"/>
    </row>
    <row r="8" spans="1:45" ht="20.100000000000001" customHeight="1" x14ac:dyDescent="0.2">
      <c r="A8" s="414">
        <v>1</v>
      </c>
      <c r="B8" s="461">
        <v>600078078</v>
      </c>
      <c r="C8" s="81">
        <v>3440</v>
      </c>
      <c r="D8" s="5" t="s">
        <v>70</v>
      </c>
      <c r="E8" s="71">
        <v>3141</v>
      </c>
      <c r="F8" s="59" t="s">
        <v>386</v>
      </c>
      <c r="G8" s="221">
        <v>30</v>
      </c>
      <c r="H8" s="171"/>
      <c r="I8" s="172"/>
      <c r="J8" s="173"/>
      <c r="K8" s="171"/>
      <c r="L8" s="172"/>
      <c r="M8" s="173"/>
      <c r="N8" s="13">
        <v>25</v>
      </c>
      <c r="O8" s="172"/>
      <c r="P8" s="173"/>
      <c r="Q8" s="57">
        <f t="shared" si="0"/>
        <v>25</v>
      </c>
      <c r="R8" s="20">
        <f t="shared" si="0"/>
        <v>0</v>
      </c>
      <c r="S8" s="139">
        <f t="shared" si="0"/>
        <v>0</v>
      </c>
      <c r="T8" s="86">
        <f>VLOOKUP(H8,SJMS_normativy!$A$3:$B$334,2,0)</f>
        <v>0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66.6999675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  <c r="AL8" s="31"/>
      <c r="AM8" s="31"/>
      <c r="AN8" s="31"/>
      <c r="AO8" s="31"/>
      <c r="AP8" s="31"/>
      <c r="AQ8" s="31"/>
      <c r="AR8" s="31"/>
    </row>
    <row r="9" spans="1:45" ht="20.100000000000001" customHeight="1" x14ac:dyDescent="0.2">
      <c r="A9" s="414">
        <v>6</v>
      </c>
      <c r="B9" s="461">
        <v>650023404</v>
      </c>
      <c r="C9" s="81">
        <v>3401</v>
      </c>
      <c r="D9" s="5" t="s">
        <v>332</v>
      </c>
      <c r="E9" s="71">
        <v>3141</v>
      </c>
      <c r="F9" s="59" t="s">
        <v>72</v>
      </c>
      <c r="G9" s="221">
        <v>60</v>
      </c>
      <c r="H9" s="13">
        <v>22</v>
      </c>
      <c r="I9" s="11">
        <v>36</v>
      </c>
      <c r="J9" s="173"/>
      <c r="K9" s="171"/>
      <c r="L9" s="172"/>
      <c r="M9" s="173"/>
      <c r="N9" s="171"/>
      <c r="O9" s="172"/>
      <c r="P9" s="173"/>
      <c r="Q9" s="57">
        <f>H9+K9+N9</f>
        <v>22</v>
      </c>
      <c r="R9" s="20">
        <f>I9+L9+O9</f>
        <v>36</v>
      </c>
      <c r="S9" s="139">
        <f>J9+M9+P9</f>
        <v>0</v>
      </c>
      <c r="T9" s="86">
        <f>VLOOKUP(H9,SJMS_normativy!$A$3:$B$334,2,0)</f>
        <v>25.910947799999999</v>
      </c>
      <c r="U9" s="17">
        <f>IF(I9=0,0,VLOOKUP(SUM(I9+J9),SJZS_normativy!$A$4:$C$1075,2,0))</f>
        <v>38.595653619490932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  <c r="AL9" s="31"/>
      <c r="AM9" s="31"/>
      <c r="AN9" s="31"/>
      <c r="AO9" s="31"/>
      <c r="AP9" s="31"/>
      <c r="AQ9" s="31"/>
      <c r="AR9" s="31"/>
      <c r="AS9" s="6"/>
    </row>
    <row r="10" spans="1:45" ht="20.100000000000001" customHeight="1" x14ac:dyDescent="0.2">
      <c r="A10" s="414">
        <v>7</v>
      </c>
      <c r="B10" s="461">
        <v>650023021</v>
      </c>
      <c r="C10" s="81">
        <v>3404</v>
      </c>
      <c r="D10" s="5" t="s">
        <v>333</v>
      </c>
      <c r="E10" s="71">
        <v>3141</v>
      </c>
      <c r="F10" s="59" t="s">
        <v>564</v>
      </c>
      <c r="G10" s="221">
        <v>83</v>
      </c>
      <c r="H10" s="13"/>
      <c r="I10" s="172"/>
      <c r="J10" s="173"/>
      <c r="K10" s="171"/>
      <c r="L10" s="172"/>
      <c r="M10" s="173"/>
      <c r="N10" s="13">
        <v>79</v>
      </c>
      <c r="O10" s="172"/>
      <c r="P10" s="173"/>
      <c r="Q10" s="57">
        <f t="shared" ref="Q10:S11" si="1">H10+K10+N10</f>
        <v>79</v>
      </c>
      <c r="R10" s="20">
        <f t="shared" si="1"/>
        <v>0</v>
      </c>
      <c r="S10" s="139">
        <f t="shared" si="1"/>
        <v>0</v>
      </c>
      <c r="T10" s="86">
        <f>VLOOKUP(H10,SJMS_normativy!$A$3:$B$334,2,0)</f>
        <v>0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94.030801199999999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  <c r="AL10" s="31"/>
      <c r="AM10" s="31"/>
      <c r="AN10" s="31"/>
      <c r="AO10" s="31"/>
      <c r="AP10" s="31"/>
      <c r="AQ10" s="31"/>
      <c r="AR10" s="31"/>
    </row>
    <row r="11" spans="1:45" ht="20.100000000000001" customHeight="1" x14ac:dyDescent="0.2">
      <c r="A11" s="414">
        <v>7</v>
      </c>
      <c r="B11" s="461">
        <v>650023021</v>
      </c>
      <c r="C11" s="81">
        <v>3404</v>
      </c>
      <c r="D11" s="5" t="s">
        <v>333</v>
      </c>
      <c r="E11" s="71">
        <v>3141</v>
      </c>
      <c r="F11" s="59" t="s">
        <v>333</v>
      </c>
      <c r="G11" s="221">
        <v>590</v>
      </c>
      <c r="H11" s="13"/>
      <c r="I11" s="11">
        <v>214</v>
      </c>
      <c r="J11" s="173"/>
      <c r="K11" s="13">
        <v>79</v>
      </c>
      <c r="L11" s="172"/>
      <c r="M11" s="173"/>
      <c r="N11" s="171"/>
      <c r="O11" s="172"/>
      <c r="P11" s="173"/>
      <c r="Q11" s="57">
        <f t="shared" si="1"/>
        <v>79</v>
      </c>
      <c r="R11" s="20">
        <f t="shared" si="1"/>
        <v>214</v>
      </c>
      <c r="S11" s="139">
        <f t="shared" si="1"/>
        <v>0</v>
      </c>
      <c r="T11" s="86">
        <f>VLOOKUP(H11,SJMS_normativy!$A$3:$B$334,2,0)</f>
        <v>0</v>
      </c>
      <c r="U11" s="17">
        <f>IF(I11=0,0,VLOOKUP(SUM(I11+J11),SJZS_normativy!$A$4:$C$1075,2,0))</f>
        <v>59.940693480661949</v>
      </c>
      <c r="V11" s="87">
        <f>IF(J11=0,0,VLOOKUP(SUM(I11+J11),SJZS_normativy!$A$4:$C$1075,2,0))</f>
        <v>0</v>
      </c>
      <c r="W11" s="86">
        <f>VLOOKUP(K11,SJMS_normativy!$A$3:$B$334,2,0)/0.6</f>
        <v>62.687200800000006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  <c r="AL11" s="31"/>
      <c r="AM11" s="31"/>
      <c r="AN11" s="31"/>
      <c r="AO11" s="31"/>
      <c r="AP11" s="31"/>
      <c r="AQ11" s="31"/>
      <c r="AR11" s="31"/>
    </row>
    <row r="12" spans="1:45" ht="20.100000000000001" customHeight="1" x14ac:dyDescent="0.2">
      <c r="A12" s="414">
        <v>8</v>
      </c>
      <c r="B12" s="461">
        <v>600098451</v>
      </c>
      <c r="C12" s="81">
        <v>5409</v>
      </c>
      <c r="D12" s="5" t="s">
        <v>75</v>
      </c>
      <c r="E12" s="71">
        <v>3141</v>
      </c>
      <c r="F12" s="59" t="s">
        <v>75</v>
      </c>
      <c r="G12" s="221">
        <v>75</v>
      </c>
      <c r="H12" s="13">
        <v>48</v>
      </c>
      <c r="I12" s="172"/>
      <c r="J12" s="173"/>
      <c r="K12" s="171"/>
      <c r="L12" s="172"/>
      <c r="M12" s="173"/>
      <c r="N12" s="171"/>
      <c r="O12" s="172"/>
      <c r="P12" s="173"/>
      <c r="Q12" s="57">
        <f t="shared" ref="Q12:S13" si="2">H12+K12+N12</f>
        <v>48</v>
      </c>
      <c r="R12" s="20">
        <f t="shared" si="2"/>
        <v>0</v>
      </c>
      <c r="S12" s="139">
        <f t="shared" si="2"/>
        <v>0</v>
      </c>
      <c r="T12" s="86">
        <f>VLOOKUP(H12,SJMS_normativy!$A$3:$B$334,2,0)</f>
        <v>32.010521279999999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  <c r="AL12" s="31"/>
      <c r="AM12" s="31"/>
      <c r="AN12" s="31"/>
      <c r="AO12" s="31"/>
      <c r="AP12" s="31"/>
      <c r="AQ12" s="31"/>
      <c r="AR12" s="31"/>
    </row>
    <row r="13" spans="1:45" ht="20.100000000000001" customHeight="1" x14ac:dyDescent="0.2">
      <c r="A13" s="414">
        <v>9</v>
      </c>
      <c r="B13" s="461">
        <v>600099164</v>
      </c>
      <c r="C13" s="81">
        <v>5408</v>
      </c>
      <c r="D13" s="5" t="s">
        <v>334</v>
      </c>
      <c r="E13" s="71">
        <v>3141</v>
      </c>
      <c r="F13" s="59" t="s">
        <v>334</v>
      </c>
      <c r="G13" s="221">
        <v>230</v>
      </c>
      <c r="H13" s="171"/>
      <c r="I13" s="11">
        <v>104</v>
      </c>
      <c r="J13" s="173"/>
      <c r="K13" s="171"/>
      <c r="L13" s="172"/>
      <c r="M13" s="173"/>
      <c r="N13" s="171"/>
      <c r="O13" s="172"/>
      <c r="P13" s="173"/>
      <c r="Q13" s="57">
        <f t="shared" si="2"/>
        <v>0</v>
      </c>
      <c r="R13" s="20">
        <f t="shared" si="2"/>
        <v>104</v>
      </c>
      <c r="S13" s="139">
        <f t="shared" si="2"/>
        <v>0</v>
      </c>
      <c r="T13" s="86">
        <f>VLOOKUP(H13,SJMS_normativy!$A$3:$B$334,2,0)</f>
        <v>0</v>
      </c>
      <c r="U13" s="17">
        <f>IF(I13=0,0,VLOOKUP(SUM(I13+J13),SJZS_normativy!$A$4:$C$1075,2,0))</f>
        <v>51.100360760074757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  <c r="AL13" s="31"/>
      <c r="AM13" s="31"/>
      <c r="AN13" s="31"/>
      <c r="AO13" s="31"/>
      <c r="AP13" s="31"/>
      <c r="AQ13" s="31"/>
      <c r="AR13" s="31"/>
    </row>
    <row r="14" spans="1:45" ht="20.100000000000001" customHeight="1" x14ac:dyDescent="0.2">
      <c r="A14" s="414">
        <v>10</v>
      </c>
      <c r="B14" s="461">
        <v>650040384</v>
      </c>
      <c r="C14" s="81">
        <v>3424</v>
      </c>
      <c r="D14" s="5" t="s">
        <v>335</v>
      </c>
      <c r="E14" s="71">
        <v>3141</v>
      </c>
      <c r="F14" s="59" t="s">
        <v>387</v>
      </c>
      <c r="G14" s="221">
        <v>70</v>
      </c>
      <c r="H14" s="171"/>
      <c r="I14" s="172"/>
      <c r="J14" s="173"/>
      <c r="K14" s="171"/>
      <c r="L14" s="172"/>
      <c r="M14" s="173"/>
      <c r="N14" s="171"/>
      <c r="O14" s="33">
        <v>28</v>
      </c>
      <c r="P14" s="173"/>
      <c r="Q14" s="57">
        <f t="shared" ref="Q14:S15" si="3">H14+K14+N14</f>
        <v>0</v>
      </c>
      <c r="R14" s="20">
        <f t="shared" si="3"/>
        <v>28</v>
      </c>
      <c r="S14" s="139">
        <f t="shared" si="3"/>
        <v>0</v>
      </c>
      <c r="T14" s="86">
        <f>VLOOKUP(H14,SJMS_normativy!$A$3:$B$334,2,0)</f>
        <v>0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92.143486294416235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  <c r="AL14" s="31"/>
      <c r="AM14" s="31"/>
      <c r="AN14" s="31"/>
      <c r="AO14" s="31"/>
      <c r="AP14" s="31"/>
      <c r="AQ14" s="31"/>
      <c r="AR14" s="31"/>
    </row>
    <row r="15" spans="1:45" ht="20.100000000000001" customHeight="1" x14ac:dyDescent="0.2">
      <c r="A15" s="414">
        <v>10</v>
      </c>
      <c r="B15" s="461">
        <v>650040384</v>
      </c>
      <c r="C15" s="81">
        <v>3424</v>
      </c>
      <c r="D15" s="5" t="s">
        <v>335</v>
      </c>
      <c r="E15" s="71">
        <v>3141</v>
      </c>
      <c r="F15" s="59" t="s">
        <v>73</v>
      </c>
      <c r="G15" s="221">
        <v>130</v>
      </c>
      <c r="H15" s="13">
        <v>20</v>
      </c>
      <c r="I15" s="172"/>
      <c r="J15" s="173"/>
      <c r="K15" s="171"/>
      <c r="L15" s="11">
        <v>28</v>
      </c>
      <c r="M15" s="173"/>
      <c r="N15" s="171"/>
      <c r="O15" s="172"/>
      <c r="P15" s="173"/>
      <c r="Q15" s="57">
        <f t="shared" si="3"/>
        <v>20</v>
      </c>
      <c r="R15" s="20">
        <f t="shared" si="3"/>
        <v>28</v>
      </c>
      <c r="S15" s="139">
        <f t="shared" si="3"/>
        <v>0</v>
      </c>
      <c r="T15" s="86">
        <f>VLOOKUP(H15,SJMS_normativy!$A$3:$B$334,2,0)</f>
        <v>25.388799599999999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61.428990862944161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  <c r="AL15" s="31"/>
      <c r="AM15" s="31"/>
      <c r="AN15" s="31"/>
      <c r="AO15" s="31"/>
      <c r="AP15" s="31"/>
      <c r="AQ15" s="31"/>
      <c r="AR15" s="31"/>
    </row>
    <row r="16" spans="1:45" ht="20.100000000000001" customHeight="1" x14ac:dyDescent="0.2">
      <c r="A16" s="414">
        <v>11</v>
      </c>
      <c r="B16" s="461">
        <v>600078183</v>
      </c>
      <c r="C16" s="81">
        <v>3430</v>
      </c>
      <c r="D16" s="5" t="s">
        <v>74</v>
      </c>
      <c r="E16" s="71">
        <v>3141</v>
      </c>
      <c r="F16" s="59" t="s">
        <v>74</v>
      </c>
      <c r="G16" s="221">
        <v>50</v>
      </c>
      <c r="H16" s="13">
        <v>48</v>
      </c>
      <c r="I16" s="172"/>
      <c r="J16" s="173"/>
      <c r="K16" s="171"/>
      <c r="L16" s="172"/>
      <c r="M16" s="173"/>
      <c r="N16" s="171"/>
      <c r="O16" s="172"/>
      <c r="P16" s="173"/>
      <c r="Q16" s="57">
        <f t="shared" ref="Q16:S17" si="4">H16+K16+N16</f>
        <v>48</v>
      </c>
      <c r="R16" s="20">
        <f t="shared" si="4"/>
        <v>0</v>
      </c>
      <c r="S16" s="139">
        <f t="shared" si="4"/>
        <v>0</v>
      </c>
      <c r="T16" s="86">
        <f>VLOOKUP(H16,SJMS_normativy!$A$3:$B$334,2,0)</f>
        <v>32.010521279999999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  <c r="AL16" s="31"/>
      <c r="AM16" s="31"/>
      <c r="AN16" s="31"/>
      <c r="AO16" s="31"/>
      <c r="AP16" s="31"/>
      <c r="AQ16" s="31"/>
      <c r="AR16" s="31"/>
    </row>
    <row r="17" spans="1:44" ht="20.100000000000001" customHeight="1" x14ac:dyDescent="0.2">
      <c r="A17" s="414">
        <v>12</v>
      </c>
      <c r="B17" s="461">
        <v>600078370</v>
      </c>
      <c r="C17" s="81">
        <v>3431</v>
      </c>
      <c r="D17" s="5" t="s">
        <v>105</v>
      </c>
      <c r="E17" s="71">
        <v>3141</v>
      </c>
      <c r="F17" s="59" t="s">
        <v>105</v>
      </c>
      <c r="G17" s="221">
        <v>100</v>
      </c>
      <c r="H17" s="171"/>
      <c r="I17" s="11">
        <v>44</v>
      </c>
      <c r="J17" s="173"/>
      <c r="K17" s="171"/>
      <c r="L17" s="172"/>
      <c r="M17" s="173"/>
      <c r="N17" s="171"/>
      <c r="O17" s="172"/>
      <c r="P17" s="173"/>
      <c r="Q17" s="57">
        <f t="shared" si="4"/>
        <v>0</v>
      </c>
      <c r="R17" s="20">
        <f t="shared" si="4"/>
        <v>44</v>
      </c>
      <c r="S17" s="139">
        <f t="shared" si="4"/>
        <v>0</v>
      </c>
      <c r="T17" s="86">
        <f>VLOOKUP(H17,SJMS_normativy!$A$3:$B$334,2,0)</f>
        <v>0</v>
      </c>
      <c r="U17" s="17">
        <f>IF(I17=0,0,VLOOKUP(SUM(I17+J17),SJZS_normativy!$A$4:$C$1075,2,0))</f>
        <v>40.935455290770925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  <c r="AL17" s="31"/>
      <c r="AM17" s="31"/>
      <c r="AN17" s="31"/>
      <c r="AO17" s="31"/>
      <c r="AP17" s="31"/>
      <c r="AQ17" s="31"/>
      <c r="AR17" s="31"/>
    </row>
    <row r="18" spans="1:44" ht="20.100000000000001" customHeight="1" x14ac:dyDescent="0.2">
      <c r="A18" s="414">
        <v>13</v>
      </c>
      <c r="B18" s="461">
        <v>600078051</v>
      </c>
      <c r="C18" s="81">
        <v>3437</v>
      </c>
      <c r="D18" s="5" t="s">
        <v>69</v>
      </c>
      <c r="E18" s="71">
        <v>3141</v>
      </c>
      <c r="F18" s="59" t="s">
        <v>69</v>
      </c>
      <c r="G18" s="221">
        <v>94</v>
      </c>
      <c r="H18" s="13">
        <v>87</v>
      </c>
      <c r="I18" s="172"/>
      <c r="J18" s="173"/>
      <c r="K18" s="171"/>
      <c r="L18" s="172"/>
      <c r="M18" s="173"/>
      <c r="N18" s="171"/>
      <c r="O18" s="172"/>
      <c r="P18" s="173"/>
      <c r="Q18" s="57">
        <f t="shared" ref="Q18:S19" si="5">H18+K18+N18</f>
        <v>87</v>
      </c>
      <c r="R18" s="20">
        <f t="shared" si="5"/>
        <v>0</v>
      </c>
      <c r="S18" s="139">
        <f t="shared" si="5"/>
        <v>0</v>
      </c>
      <c r="T18" s="86">
        <f>VLOOKUP(H18,SJMS_normativy!$A$3:$B$334,2,0)</f>
        <v>38.762937600000008</v>
      </c>
      <c r="U18" s="17">
        <f>IF(I18=0,0,VLOOKUP(SUM(I18+J18),SJZS_normativy!$A$4:$C$1075,2,0))</f>
        <v>0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  <c r="AL18" s="31"/>
      <c r="AM18" s="31"/>
      <c r="AN18" s="31"/>
      <c r="AO18" s="31"/>
      <c r="AP18" s="31"/>
      <c r="AQ18" s="31"/>
      <c r="AR18" s="31"/>
    </row>
    <row r="19" spans="1:44" ht="20.100000000000001" customHeight="1" x14ac:dyDescent="0.2">
      <c r="A19" s="414">
        <v>14</v>
      </c>
      <c r="B19" s="461">
        <v>600078485</v>
      </c>
      <c r="C19" s="81">
        <v>3436</v>
      </c>
      <c r="D19" s="5" t="s">
        <v>103</v>
      </c>
      <c r="E19" s="71">
        <v>3141</v>
      </c>
      <c r="F19" s="59" t="s">
        <v>357</v>
      </c>
      <c r="G19" s="221">
        <v>430</v>
      </c>
      <c r="H19" s="13">
        <v>44</v>
      </c>
      <c r="I19" s="11">
        <v>332</v>
      </c>
      <c r="J19" s="173"/>
      <c r="K19" s="171"/>
      <c r="L19" s="172"/>
      <c r="M19" s="173"/>
      <c r="N19" s="171"/>
      <c r="O19" s="172"/>
      <c r="P19" s="173"/>
      <c r="Q19" s="57">
        <f t="shared" si="5"/>
        <v>44</v>
      </c>
      <c r="R19" s="20">
        <f t="shared" si="5"/>
        <v>332</v>
      </c>
      <c r="S19" s="139">
        <f t="shared" si="5"/>
        <v>0</v>
      </c>
      <c r="T19" s="86">
        <f>VLOOKUP(H19,SJMS_normativy!$A$3:$B$334,2,0)</f>
        <v>31.155332880000003</v>
      </c>
      <c r="U19" s="17">
        <f>IF(I19=0,0,VLOOKUP(SUM(I19+J19),SJZS_normativy!$A$4:$C$1075,2,0))</f>
        <v>65.589132427147575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  <c r="AL19" s="31"/>
      <c r="AM19" s="31"/>
      <c r="AN19" s="31"/>
      <c r="AO19" s="31"/>
      <c r="AP19" s="31"/>
      <c r="AQ19" s="31"/>
      <c r="AR19" s="31"/>
    </row>
    <row r="20" spans="1:44" ht="20.100000000000001" customHeight="1" x14ac:dyDescent="0.2">
      <c r="A20" s="414">
        <v>15</v>
      </c>
      <c r="B20" s="461">
        <v>600078205</v>
      </c>
      <c r="C20" s="81">
        <v>3442</v>
      </c>
      <c r="D20" s="5" t="s">
        <v>71</v>
      </c>
      <c r="E20" s="71">
        <v>3141</v>
      </c>
      <c r="F20" s="59" t="s">
        <v>71</v>
      </c>
      <c r="G20" s="221">
        <v>140</v>
      </c>
      <c r="H20" s="13">
        <v>88</v>
      </c>
      <c r="I20" s="172"/>
      <c r="J20" s="173"/>
      <c r="K20" s="171"/>
      <c r="L20" s="172"/>
      <c r="M20" s="173"/>
      <c r="N20" s="171"/>
      <c r="O20" s="172"/>
      <c r="P20" s="173"/>
      <c r="Q20" s="57">
        <f t="shared" ref="Q20:S21" si="6">H20+K20+N20</f>
        <v>88</v>
      </c>
      <c r="R20" s="20">
        <f t="shared" si="6"/>
        <v>0</v>
      </c>
      <c r="S20" s="139">
        <f t="shared" si="6"/>
        <v>0</v>
      </c>
      <c r="T20" s="86">
        <f>VLOOKUP(H20,SJMS_normativy!$A$3:$B$334,2,0)</f>
        <v>38.898254880000003</v>
      </c>
      <c r="U20" s="17">
        <f>IF(I20=0,0,VLOOKUP(SUM(I20+J20),SJZS_normativy!$A$4:$C$1075,2,0))</f>
        <v>0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  <c r="AL20" s="31"/>
      <c r="AM20" s="31"/>
      <c r="AN20" s="31"/>
      <c r="AO20" s="31"/>
      <c r="AP20" s="31"/>
      <c r="AQ20" s="31"/>
      <c r="AR20" s="31"/>
    </row>
    <row r="21" spans="1:44" ht="20.100000000000001" customHeight="1" x14ac:dyDescent="0.2">
      <c r="A21" s="414">
        <v>16</v>
      </c>
      <c r="B21" s="461">
        <v>600078264</v>
      </c>
      <c r="C21" s="411">
        <v>3452</v>
      </c>
      <c r="D21" s="391" t="s">
        <v>336</v>
      </c>
      <c r="E21" s="71">
        <v>3141</v>
      </c>
      <c r="F21" s="59" t="s">
        <v>336</v>
      </c>
      <c r="G21" s="574">
        <v>405</v>
      </c>
      <c r="H21" s="13">
        <v>21</v>
      </c>
      <c r="I21" s="11">
        <v>17</v>
      </c>
      <c r="J21" s="173"/>
      <c r="K21" s="171"/>
      <c r="L21" s="172"/>
      <c r="M21" s="173"/>
      <c r="N21" s="171"/>
      <c r="O21" s="172"/>
      <c r="P21" s="173"/>
      <c r="Q21" s="57">
        <f t="shared" si="6"/>
        <v>21</v>
      </c>
      <c r="R21" s="20">
        <f t="shared" si="6"/>
        <v>17</v>
      </c>
      <c r="S21" s="139">
        <f t="shared" si="6"/>
        <v>0</v>
      </c>
      <c r="T21" s="86">
        <f>VLOOKUP(H21,SJMS_normativy!$A$3:$B$334,2,0)</f>
        <v>25.650819240000004</v>
      </c>
      <c r="U21" s="17">
        <f>IF(I21=0,0,VLOOKUP(SUM(I21+J21),SJZS_normativy!$A$4:$C$1075,2,0))</f>
        <v>36.857394517766494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  <c r="AL21" s="31"/>
      <c r="AM21" s="31"/>
      <c r="AN21" s="31"/>
      <c r="AO21" s="31"/>
      <c r="AP21" s="31"/>
      <c r="AQ21" s="31"/>
      <c r="AR21" s="31"/>
    </row>
    <row r="22" spans="1:44" ht="20.100000000000001" customHeight="1" x14ac:dyDescent="0.2">
      <c r="A22" s="414">
        <v>16</v>
      </c>
      <c r="B22" s="461">
        <v>600078264</v>
      </c>
      <c r="C22" s="411">
        <v>3452</v>
      </c>
      <c r="D22" s="391" t="s">
        <v>336</v>
      </c>
      <c r="E22" s="71">
        <v>3141</v>
      </c>
      <c r="F22" s="59" t="s">
        <v>589</v>
      </c>
      <c r="G22" s="384">
        <v>405</v>
      </c>
      <c r="H22" s="171"/>
      <c r="I22" s="11">
        <v>220</v>
      </c>
      <c r="J22" s="173"/>
      <c r="K22" s="171"/>
      <c r="L22" s="172"/>
      <c r="M22" s="173"/>
      <c r="N22" s="171"/>
      <c r="O22" s="172"/>
      <c r="P22" s="173"/>
      <c r="Q22" s="57">
        <f t="shared" ref="Q22" si="7">H22+K22+N22</f>
        <v>0</v>
      </c>
      <c r="R22" s="20">
        <f t="shared" ref="R22" si="8">I22+L22+O22</f>
        <v>220</v>
      </c>
      <c r="S22" s="139">
        <f t="shared" ref="S22" si="9">J22+M22+P22</f>
        <v>0</v>
      </c>
      <c r="T22" s="86">
        <f>VLOOKUP(H22,SJMS_normativy!$A$3:$B$334,2,0)</f>
        <v>0</v>
      </c>
      <c r="U22" s="17">
        <f>IF(I22=0,0,VLOOKUP(SUM(I22+J22),SJZS_normativy!$A$4:$C$1075,2,0))</f>
        <v>60.288835047055727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  <c r="AL22" s="31"/>
      <c r="AM22" s="31"/>
      <c r="AN22" s="31"/>
      <c r="AO22" s="31"/>
      <c r="AP22" s="31"/>
      <c r="AQ22" s="31"/>
      <c r="AR22" s="31"/>
    </row>
    <row r="23" spans="1:44" ht="20.100000000000001" customHeight="1" thickBot="1" x14ac:dyDescent="0.25">
      <c r="A23" s="465">
        <v>17</v>
      </c>
      <c r="B23" s="462">
        <v>600078604</v>
      </c>
      <c r="C23" s="412">
        <v>3445</v>
      </c>
      <c r="D23" s="392" t="s">
        <v>337</v>
      </c>
      <c r="E23" s="227">
        <v>3141</v>
      </c>
      <c r="F23" s="635" t="s">
        <v>337</v>
      </c>
      <c r="G23" s="221">
        <v>60</v>
      </c>
      <c r="H23" s="21">
        <v>27</v>
      </c>
      <c r="I23" s="18">
        <v>17</v>
      </c>
      <c r="J23" s="176"/>
      <c r="K23" s="174"/>
      <c r="L23" s="175"/>
      <c r="M23" s="176"/>
      <c r="N23" s="174"/>
      <c r="O23" s="175"/>
      <c r="P23" s="176"/>
      <c r="Q23" s="57">
        <f>H23+K23+N23</f>
        <v>27</v>
      </c>
      <c r="R23" s="20">
        <f>I23+L23+O23</f>
        <v>17</v>
      </c>
      <c r="S23" s="139">
        <f>J23+M23+P23</f>
        <v>0</v>
      </c>
      <c r="T23" s="86">
        <f>VLOOKUP(H23,SJMS_normativy!$A$3:$B$334,2,0)</f>
        <v>27.183224400000004</v>
      </c>
      <c r="U23" s="17">
        <f>IF(I23=0,0,VLOOKUP(SUM(I23+J23),SJZS_normativy!$A$4:$C$1075,2,0))</f>
        <v>36.857394517766494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  <c r="AL23" s="31"/>
      <c r="AM23" s="31"/>
      <c r="AN23" s="31"/>
      <c r="AO23" s="31"/>
      <c r="AP23" s="31"/>
      <c r="AQ23" s="31"/>
      <c r="AR23" s="31"/>
    </row>
    <row r="24" spans="1:44" ht="20.100000000000001" customHeight="1" thickBot="1" x14ac:dyDescent="0.25">
      <c r="A24" s="467"/>
      <c r="B24" s="467"/>
      <c r="C24" s="413"/>
      <c r="D24" s="210" t="s">
        <v>43</v>
      </c>
      <c r="E24" s="229"/>
      <c r="F24" s="230"/>
      <c r="G24" s="162"/>
      <c r="H24" s="145">
        <f t="shared" ref="H24:S24" si="10">SUM(H6:H23)</f>
        <v>518</v>
      </c>
      <c r="I24" s="144">
        <f t="shared" si="10"/>
        <v>984</v>
      </c>
      <c r="J24" s="146">
        <f t="shared" si="10"/>
        <v>0</v>
      </c>
      <c r="K24" s="145">
        <f t="shared" si="10"/>
        <v>104</v>
      </c>
      <c r="L24" s="144">
        <f t="shared" si="10"/>
        <v>28</v>
      </c>
      <c r="M24" s="146">
        <f t="shared" si="10"/>
        <v>0</v>
      </c>
      <c r="N24" s="145">
        <f t="shared" si="10"/>
        <v>104</v>
      </c>
      <c r="O24" s="144">
        <f t="shared" si="10"/>
        <v>28</v>
      </c>
      <c r="P24" s="146">
        <f t="shared" si="10"/>
        <v>0</v>
      </c>
      <c r="Q24" s="145">
        <f t="shared" si="10"/>
        <v>726</v>
      </c>
      <c r="R24" s="144">
        <f t="shared" si="10"/>
        <v>1040</v>
      </c>
      <c r="S24" s="146">
        <f t="shared" si="10"/>
        <v>0</v>
      </c>
      <c r="T24" s="133" t="s">
        <v>308</v>
      </c>
      <c r="U24" s="134" t="s">
        <v>308</v>
      </c>
      <c r="V24" s="135" t="s">
        <v>308</v>
      </c>
      <c r="W24" s="133" t="s">
        <v>308</v>
      </c>
      <c r="X24" s="134" t="s">
        <v>308</v>
      </c>
      <c r="Y24" s="135" t="s">
        <v>308</v>
      </c>
      <c r="Z24" s="133" t="s">
        <v>308</v>
      </c>
      <c r="AA24" s="134" t="s">
        <v>308</v>
      </c>
      <c r="AB24" s="135" t="s">
        <v>308</v>
      </c>
      <c r="AC24" s="133" t="s">
        <v>308</v>
      </c>
      <c r="AD24" s="134" t="s">
        <v>308</v>
      </c>
      <c r="AE24" s="135" t="s">
        <v>308</v>
      </c>
      <c r="AF24" s="136" t="s">
        <v>308</v>
      </c>
      <c r="AG24" s="137" t="s">
        <v>308</v>
      </c>
      <c r="AH24" s="138" t="s">
        <v>308</v>
      </c>
      <c r="AI24" s="136" t="s">
        <v>308</v>
      </c>
      <c r="AJ24" s="137" t="s">
        <v>308</v>
      </c>
      <c r="AK24" s="138" t="s">
        <v>308</v>
      </c>
      <c r="AL24" s="31"/>
      <c r="AM24" s="31"/>
      <c r="AN24" s="31"/>
      <c r="AO24" s="31"/>
      <c r="AP24" s="31"/>
      <c r="AQ24" s="31"/>
      <c r="AR24" s="31"/>
    </row>
    <row r="25" spans="1:44" ht="20.100000000000001" customHeight="1" x14ac:dyDescent="0.2">
      <c r="G25" s="14"/>
      <c r="Q25" s="30">
        <f>H24+K24+N24</f>
        <v>726</v>
      </c>
      <c r="R25" s="30">
        <f>I24+L24+O24</f>
        <v>1040</v>
      </c>
      <c r="S25" s="30">
        <f>J24+M24+P24</f>
        <v>0</v>
      </c>
    </row>
    <row r="26" spans="1:44" ht="20.100000000000001" customHeight="1" x14ac:dyDescent="0.2">
      <c r="F26" s="7"/>
      <c r="G26" s="14"/>
    </row>
    <row r="27" spans="1:44" ht="20.100000000000001" customHeight="1" x14ac:dyDescent="0.2">
      <c r="G27" s="14"/>
    </row>
    <row r="28" spans="1:44" ht="20.100000000000001" customHeight="1" x14ac:dyDescent="0.2">
      <c r="G28" s="14"/>
    </row>
    <row r="29" spans="1:44" ht="20.100000000000001" customHeight="1" x14ac:dyDescent="0.2">
      <c r="D29" s="8"/>
      <c r="G29" s="14"/>
    </row>
    <row r="30" spans="1:44" ht="20.100000000000001" customHeight="1" x14ac:dyDescent="0.2"/>
    <row r="31" spans="1:44" ht="20.100000000000001" customHeight="1" x14ac:dyDescent="0.2"/>
    <row r="32" spans="1:44" ht="20.100000000000001" customHeight="1" x14ac:dyDescent="0.2">
      <c r="D32" s="6"/>
      <c r="E32" s="12"/>
    </row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13">
    <mergeCell ref="H3:S3"/>
    <mergeCell ref="AI4:AK4"/>
    <mergeCell ref="AL4:AN4"/>
    <mergeCell ref="W4:Y4"/>
    <mergeCell ref="Z4:AB4"/>
    <mergeCell ref="AC4:AE4"/>
    <mergeCell ref="Q4:S4"/>
    <mergeCell ref="AO4:AR4"/>
    <mergeCell ref="H4:J4"/>
    <mergeCell ref="T4:V4"/>
    <mergeCell ref="K4:M4"/>
    <mergeCell ref="N4:P4"/>
    <mergeCell ref="AF4:AH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16"/>
  <sheetViews>
    <sheetView workbookViewId="0">
      <pane xSplit="4" ySplit="5" topLeftCell="E6" activePane="bottomRight" state="frozen"/>
      <selection pane="topRight"/>
      <selection pane="bottomLeft"/>
      <selection pane="bottomRight" activeCell="O20" sqref="O20"/>
    </sheetView>
  </sheetViews>
  <sheetFormatPr defaultColWidth="11.28515625" defaultRowHeight="18" customHeight="1" x14ac:dyDescent="0.2"/>
  <cols>
    <col min="1" max="1" width="5.710937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609</v>
      </c>
      <c r="B1" s="22"/>
      <c r="C1" s="22"/>
    </row>
    <row r="2" spans="1:19" ht="24.95" customHeight="1" x14ac:dyDescent="0.3">
      <c r="A2" s="69" t="s">
        <v>282</v>
      </c>
      <c r="B2" s="69"/>
      <c r="C2" s="24"/>
    </row>
    <row r="3" spans="1:19" ht="27" customHeight="1" thickBot="1" x14ac:dyDescent="0.25">
      <c r="B3" s="25"/>
      <c r="C3" s="26"/>
    </row>
    <row r="4" spans="1:19" ht="27" customHeight="1" thickBot="1" x14ac:dyDescent="0.3">
      <c r="A4" s="23" t="s">
        <v>238</v>
      </c>
      <c r="C4" s="26"/>
      <c r="D4" s="194" t="s">
        <v>372</v>
      </c>
      <c r="E4" s="65"/>
      <c r="F4" s="658" t="s">
        <v>291</v>
      </c>
      <c r="G4" s="657"/>
      <c r="H4" s="659"/>
      <c r="I4" s="658" t="s">
        <v>292</v>
      </c>
      <c r="J4" s="657"/>
      <c r="K4" s="659"/>
      <c r="L4" s="658" t="s">
        <v>293</v>
      </c>
      <c r="M4" s="657"/>
      <c r="N4" s="659"/>
      <c r="O4" s="658" t="s">
        <v>269</v>
      </c>
      <c r="P4" s="657"/>
      <c r="Q4" s="657"/>
      <c r="R4" s="659"/>
      <c r="S4" s="30"/>
    </row>
    <row r="5" spans="1:19" ht="49.5" customHeight="1" thickBot="1" x14ac:dyDescent="0.25">
      <c r="A5" s="98" t="s">
        <v>309</v>
      </c>
      <c r="B5" s="428" t="s">
        <v>587</v>
      </c>
      <c r="C5" s="4" t="s">
        <v>0</v>
      </c>
      <c r="D5" s="256" t="s">
        <v>1</v>
      </c>
      <c r="E5" s="78" t="s">
        <v>284</v>
      </c>
      <c r="F5" s="103" t="s">
        <v>294</v>
      </c>
      <c r="G5" s="74" t="s">
        <v>295</v>
      </c>
      <c r="H5" s="104" t="s">
        <v>296</v>
      </c>
      <c r="I5" s="103" t="s">
        <v>297</v>
      </c>
      <c r="J5" s="74" t="s">
        <v>298</v>
      </c>
      <c r="K5" s="104" t="s">
        <v>299</v>
      </c>
      <c r="L5" s="103" t="s">
        <v>300</v>
      </c>
      <c r="M5" s="74" t="s">
        <v>301</v>
      </c>
      <c r="N5" s="104" t="s">
        <v>302</v>
      </c>
      <c r="O5" s="103" t="s">
        <v>261</v>
      </c>
      <c r="P5" s="74" t="s">
        <v>268</v>
      </c>
      <c r="Q5" s="104" t="s">
        <v>267</v>
      </c>
      <c r="R5" s="149" t="s">
        <v>260</v>
      </c>
    </row>
    <row r="6" spans="1:19" ht="20.100000000000001" customHeight="1" x14ac:dyDescent="0.2">
      <c r="A6" s="10">
        <f>TA_stat!C6</f>
        <v>3440</v>
      </c>
      <c r="B6" s="261" t="str">
        <f>TA_stat!D6</f>
        <v>MŠ Tanvald, U Školky 579</v>
      </c>
      <c r="C6" s="11">
        <f>TA_stat!E6</f>
        <v>3141</v>
      </c>
      <c r="D6" s="163" t="str">
        <f>TA_stat!F6</f>
        <v>MŠ Tanvald, U Školky 579</v>
      </c>
      <c r="E6" s="100">
        <f>SJMS_normativy!$F$5</f>
        <v>25931</v>
      </c>
      <c r="F6" s="101">
        <f>IF(TA_stat!H6=0,0,(12*1.348*(1/TA_stat!T6*TA_rozp!$E6)+TA_stat!AC6))</f>
        <v>11647.870873340224</v>
      </c>
      <c r="G6" s="29">
        <f>IF(TA_stat!I6=0,0,(12*1.348*(1/TA_stat!U6*TA_rozp!$E6)+TA_stat!AD6))</f>
        <v>0</v>
      </c>
      <c r="H6" s="102">
        <f>IF(TA_stat!J6=0,0,(12*1.348*(1/TA_stat!V6*TA_rozp!$E6)+TA_stat!AE6))</f>
        <v>0</v>
      </c>
      <c r="I6" s="101">
        <f>IF(TA_stat!K6=0,0,(12*1.348*(1/TA_stat!W6*TA_rozp!$E6)+TA_stat!AF6))</f>
        <v>9467.1347912575839</v>
      </c>
      <c r="J6" s="29">
        <f>IF(TA_stat!L6=0,0,(12*1.348*(1/TA_stat!X6*TA_rozp!$E6)+TA_stat!AG6))</f>
        <v>0</v>
      </c>
      <c r="K6" s="102">
        <f>IF(TA_stat!M6=0,0,(12*1.348*(1/TA_stat!Y6*TA_rozp!$E6)+TA_stat!AH6))</f>
        <v>0</v>
      </c>
      <c r="L6" s="101">
        <f>IF(TA_stat!N6=0,0,(12*1.348*(1/TA_stat!Z6*TA_rozp!$E6)+TA_stat!AI6))</f>
        <v>0</v>
      </c>
      <c r="M6" s="29">
        <f>IF(TA_stat!O6=0,0,(12*1.348*(1/TA_stat!AA6*TA_rozp!$E6)+TA_stat!AJ6))</f>
        <v>0</v>
      </c>
      <c r="N6" s="102">
        <f>IF(TA_stat!P6=0,0,(12*1.348*(1/TA_stat!AB6*TA_rozp!$E6)+TA_stat!AK6))</f>
        <v>0</v>
      </c>
      <c r="O6" s="101">
        <f>F6*TA_stat!H6+I6*TA_stat!K6+L6*TA_stat!N6</f>
        <v>1052029.3309152552</v>
      </c>
      <c r="P6" s="29">
        <f>G6*TA_stat!I6+J6*TA_stat!L6+M6*TA_stat!O6</f>
        <v>0</v>
      </c>
      <c r="Q6" s="102">
        <f>H6*TA_stat!J6+K6*TA_stat!M6+N6*TA_stat!P6</f>
        <v>0</v>
      </c>
      <c r="R6" s="167">
        <f>SUM(O6:Q6)</f>
        <v>1052029.3309152552</v>
      </c>
    </row>
    <row r="7" spans="1:19" ht="20.100000000000001" customHeight="1" x14ac:dyDescent="0.2">
      <c r="A7" s="10">
        <f>TA_stat!C7</f>
        <v>3440</v>
      </c>
      <c r="B7" s="261" t="str">
        <f>TA_stat!D7</f>
        <v>MŠ Tanvald, U Školky 579</v>
      </c>
      <c r="C7" s="11">
        <f>TA_stat!E7</f>
        <v>3141</v>
      </c>
      <c r="D7" s="182" t="str">
        <f>TA_stat!F7</f>
        <v>MŠ Tanvald, Radniční 540</v>
      </c>
      <c r="E7" s="100">
        <f>SJMS_normativy!$F$5</f>
        <v>25931</v>
      </c>
      <c r="F7" s="101">
        <f>IF(TA_stat!H7=0,0,(12*1.348*(1/TA_stat!T7*TA_rozp!$E7)+TA_stat!AC7))</f>
        <v>13610.601615115298</v>
      </c>
      <c r="G7" s="29">
        <f>IF(TA_stat!I7=0,0,(12*1.348*(1/TA_stat!U7*TA_rozp!$E7)+TA_stat!AD7))</f>
        <v>0</v>
      </c>
      <c r="H7" s="102">
        <f>IF(TA_stat!J7=0,0,(12*1.348*(1/TA_stat!V7*TA_rozp!$E7)+TA_stat!AE7))</f>
        <v>0</v>
      </c>
      <c r="I7" s="101">
        <f>IF(TA_stat!K7=0,0,(12*1.348*(1/TA_stat!W7*TA_rozp!$E7)+TA_stat!AF7))</f>
        <v>0</v>
      </c>
      <c r="J7" s="29">
        <f>IF(TA_stat!L7=0,0,(12*1.348*(1/TA_stat!X7*TA_rozp!$E7)+TA_stat!AG7))</f>
        <v>0</v>
      </c>
      <c r="K7" s="102">
        <f>IF(TA_stat!M7=0,0,(12*1.348*(1/TA_stat!Y7*TA_rozp!$E7)+TA_stat!AH7))</f>
        <v>0</v>
      </c>
      <c r="L7" s="101">
        <f>IF(TA_stat!N7=0,0,(12*1.348*(1/TA_stat!Z7*TA_rozp!$E7)+TA_stat!AI7))</f>
        <v>0</v>
      </c>
      <c r="M7" s="29">
        <f>IF(TA_stat!O7=0,0,(12*1.348*(1/TA_stat!AA7*TA_rozp!$E7)+TA_stat!AJ7))</f>
        <v>0</v>
      </c>
      <c r="N7" s="102">
        <f>IF(TA_stat!P7=0,0,(12*1.348*(1/TA_stat!AB7*TA_rozp!$E7)+TA_stat!AK7))</f>
        <v>0</v>
      </c>
      <c r="O7" s="101">
        <f>F7*TA_stat!H7+I7*TA_stat!K7+L7*TA_stat!N7</f>
        <v>585255.86944995786</v>
      </c>
      <c r="P7" s="29">
        <f>G7*TA_stat!I7+J7*TA_stat!L7+M7*TA_stat!O7</f>
        <v>0</v>
      </c>
      <c r="Q7" s="102">
        <f>H7*TA_stat!J7+K7*TA_stat!M7+N7*TA_stat!P7</f>
        <v>0</v>
      </c>
      <c r="R7" s="167">
        <f t="shared" ref="R7:R23" si="0">SUM(O7:Q7)</f>
        <v>585255.86944995786</v>
      </c>
    </row>
    <row r="8" spans="1:19" ht="20.100000000000001" customHeight="1" x14ac:dyDescent="0.2">
      <c r="A8" s="10">
        <f>TA_stat!C8</f>
        <v>3440</v>
      </c>
      <c r="B8" s="261" t="str">
        <f>TA_stat!D8</f>
        <v>MŠ Tanvald, U Školky 579</v>
      </c>
      <c r="C8" s="11">
        <f>TA_stat!E8</f>
        <v>3141</v>
      </c>
      <c r="D8" s="182" t="str">
        <f>TA_stat!F8</f>
        <v>MŠ Tanvald, Woklerova 378 - výdejna</v>
      </c>
      <c r="E8" s="100">
        <f>SJMS_normativy!$F$5</f>
        <v>25931</v>
      </c>
      <c r="F8" s="101">
        <f>IF(TA_stat!H8=0,0,(12*1.348*(1/TA_stat!T8*TA_rozp!$E8)+TA_stat!AC8))</f>
        <v>0</v>
      </c>
      <c r="G8" s="29">
        <f>IF(TA_stat!I8=0,0,(12*1.348*(1/TA_stat!U8*TA_rozp!$E8)+TA_stat!AD8))</f>
        <v>0</v>
      </c>
      <c r="H8" s="102">
        <f>IF(TA_stat!J8=0,0,(12*1.348*(1/TA_stat!V8*TA_rozp!$E8)+TA_stat!AE8))</f>
        <v>0</v>
      </c>
      <c r="I8" s="101">
        <f>IF(TA_stat!K8=0,0,(12*1.348*(1/TA_stat!W8*TA_rozp!$E8)+TA_stat!AF8))</f>
        <v>0</v>
      </c>
      <c r="J8" s="29">
        <f>IF(TA_stat!L8=0,0,(12*1.348*(1/TA_stat!X8*TA_rozp!$E8)+TA_stat!AG8))</f>
        <v>0</v>
      </c>
      <c r="K8" s="102">
        <f>IF(TA_stat!M8=0,0,(12*1.348*(1/TA_stat!Y8*TA_rozp!$E8)+TA_stat!AH8))</f>
        <v>0</v>
      </c>
      <c r="L8" s="101">
        <f>IF(TA_stat!N8=0,0,(12*1.348*(1/TA_stat!Z8*TA_rozp!$E8)+TA_stat!AI8))</f>
        <v>6322.7565275050556</v>
      </c>
      <c r="M8" s="29">
        <f>IF(TA_stat!O8=0,0,(12*1.348*(1/TA_stat!AA8*TA_rozp!$E8)+TA_stat!AJ8))</f>
        <v>0</v>
      </c>
      <c r="N8" s="102">
        <f>IF(TA_stat!P8=0,0,(12*1.348*(1/TA_stat!AB8*TA_rozp!$E8)+TA_stat!AK8))</f>
        <v>0</v>
      </c>
      <c r="O8" s="101">
        <f>F8*TA_stat!H8+I8*TA_stat!K8+L8*TA_stat!N8</f>
        <v>158068.9131876264</v>
      </c>
      <c r="P8" s="29">
        <f>G8*TA_stat!I8+J8*TA_stat!L8+M8*TA_stat!O8</f>
        <v>0</v>
      </c>
      <c r="Q8" s="102">
        <f>H8*TA_stat!J8+K8*TA_stat!M8+N8*TA_stat!P8</f>
        <v>0</v>
      </c>
      <c r="R8" s="167">
        <f t="shared" si="0"/>
        <v>158068.9131876264</v>
      </c>
    </row>
    <row r="9" spans="1:19" ht="20.100000000000001" customHeight="1" x14ac:dyDescent="0.2">
      <c r="A9" s="10">
        <f>TA_stat!C9</f>
        <v>3401</v>
      </c>
      <c r="B9" s="261" t="str">
        <f>TA_stat!D9</f>
        <v>ZŠ a MŠ Albrechtice v Jiz. horách 226</v>
      </c>
      <c r="C9" s="11">
        <f>TA_stat!E9</f>
        <v>3141</v>
      </c>
      <c r="D9" s="182" t="str">
        <f>TA_stat!F9</f>
        <v>MŠ Albrechtice v Jiz. horách 261</v>
      </c>
      <c r="E9" s="100">
        <f>SJMS_normativy!$F$5</f>
        <v>25931</v>
      </c>
      <c r="F9" s="101">
        <f>IF(TA_stat!H9=0,0,(12*1.348*(1/TA_stat!T9*TA_rozp!$E9)+TA_stat!AC9))</f>
        <v>16240.518430035972</v>
      </c>
      <c r="G9" s="29">
        <f>IF(TA_stat!I9=0,0,(12*1.348*(1/TA_stat!U9*TA_rozp!$E9)+TA_stat!AD9))</f>
        <v>10920.059396930939</v>
      </c>
      <c r="H9" s="102">
        <f>IF(TA_stat!J9=0,0,(12*1.348*(1/TA_stat!V9*TA_rozp!$E9)+TA_stat!AE9))</f>
        <v>0</v>
      </c>
      <c r="I9" s="101">
        <f>IF(TA_stat!K9=0,0,(12*1.348*(1/TA_stat!W9*TA_rozp!$E9)+TA_stat!AF9))</f>
        <v>0</v>
      </c>
      <c r="J9" s="29">
        <f>IF(TA_stat!L9=0,0,(12*1.348*(1/TA_stat!X9*TA_rozp!$E9)+TA_stat!AG9))</f>
        <v>0</v>
      </c>
      <c r="K9" s="102">
        <f>IF(TA_stat!M9=0,0,(12*1.348*(1/TA_stat!Y9*TA_rozp!$E9)+TA_stat!AH9))</f>
        <v>0</v>
      </c>
      <c r="L9" s="101">
        <f>IF(TA_stat!N9=0,0,(12*1.348*(1/TA_stat!Z9*TA_rozp!$E9)+TA_stat!AI9))</f>
        <v>0</v>
      </c>
      <c r="M9" s="29">
        <f>IF(TA_stat!O9=0,0,(12*1.348*(1/TA_stat!AA9*TA_rozp!$E9)+TA_stat!AJ9))</f>
        <v>0</v>
      </c>
      <c r="N9" s="102">
        <f>IF(TA_stat!P9=0,0,(12*1.348*(1/TA_stat!AB9*TA_rozp!$E9)+TA_stat!AK9))</f>
        <v>0</v>
      </c>
      <c r="O9" s="101">
        <f>F9*TA_stat!H9+I9*TA_stat!K9+L9*TA_stat!N9</f>
        <v>357291.40546079137</v>
      </c>
      <c r="P9" s="29">
        <f>G9*TA_stat!I9+J9*TA_stat!L9+M9*TA_stat!O9</f>
        <v>393122.13828951382</v>
      </c>
      <c r="Q9" s="102">
        <f>H9*TA_stat!J9+K9*TA_stat!M9+N9*TA_stat!P9</f>
        <v>0</v>
      </c>
      <c r="R9" s="167">
        <f t="shared" si="0"/>
        <v>750413.54375030519</v>
      </c>
    </row>
    <row r="10" spans="1:19" ht="20.100000000000001" customHeight="1" x14ac:dyDescent="0.2">
      <c r="A10" s="10">
        <f>TA_stat!C10</f>
        <v>3404</v>
      </c>
      <c r="B10" s="261" t="str">
        <f>TA_stat!D10</f>
        <v>ZŠ a MŠ Desná v Jiz. horách, Krkonošská 613</v>
      </c>
      <c r="C10" s="11">
        <f>TA_stat!E10</f>
        <v>3141</v>
      </c>
      <c r="D10" s="163" t="str">
        <f>TA_stat!F10</f>
        <v>MŠ Desná v Jiz. horách, Údolní I/212 - výdejna</v>
      </c>
      <c r="E10" s="100">
        <f>SJMS_normativy!$F$5</f>
        <v>25931</v>
      </c>
      <c r="F10" s="101">
        <f>IF(TA_stat!H10=0,0,(12*1.348*(1/TA_stat!T10*TA_rozp!$E10)+TA_stat!AC10))</f>
        <v>0</v>
      </c>
      <c r="G10" s="29">
        <f>IF(TA_stat!I10=0,0,(12*1.348*(1/TA_stat!U10*TA_rozp!$E10)+TA_stat!AD10))</f>
        <v>0</v>
      </c>
      <c r="H10" s="102">
        <f>IF(TA_stat!J10=0,0,(12*1.348*(1/TA_stat!V10*TA_rozp!$E10)+TA_stat!AE10))</f>
        <v>0</v>
      </c>
      <c r="I10" s="101">
        <f>IF(TA_stat!K10=0,0,(12*1.348*(1/TA_stat!W10*TA_rozp!$E10)+TA_stat!AF10))</f>
        <v>0</v>
      </c>
      <c r="J10" s="29">
        <f>IF(TA_stat!L10=0,0,(12*1.348*(1/TA_stat!X10*TA_rozp!$E10)+TA_stat!AG10))</f>
        <v>0</v>
      </c>
      <c r="K10" s="102">
        <f>IF(TA_stat!M10=0,0,(12*1.348*(1/TA_stat!Y10*TA_rozp!$E10)+TA_stat!AH10))</f>
        <v>0</v>
      </c>
      <c r="L10" s="101">
        <f>IF(TA_stat!N10=0,0,(12*1.348*(1/TA_stat!Z10*TA_rozp!$E10)+TA_stat!AI10))</f>
        <v>4494.8771875486264</v>
      </c>
      <c r="M10" s="29">
        <f>IF(TA_stat!O10=0,0,(12*1.348*(1/TA_stat!AA10*TA_rozp!$E10)+TA_stat!AJ10))</f>
        <v>0</v>
      </c>
      <c r="N10" s="102">
        <f>IF(TA_stat!P10=0,0,(12*1.348*(1/TA_stat!AB10*TA_rozp!$E10)+TA_stat!AK10))</f>
        <v>0</v>
      </c>
      <c r="O10" s="101">
        <f>F10*TA_stat!H10+I10*TA_stat!K10+L10*TA_stat!N10</f>
        <v>355095.29781634151</v>
      </c>
      <c r="P10" s="29">
        <f>G10*TA_stat!I10+J10*TA_stat!L10+M10*TA_stat!O10</f>
        <v>0</v>
      </c>
      <c r="Q10" s="102">
        <f>H10*TA_stat!J10+K10*TA_stat!M10+N10*TA_stat!P10</f>
        <v>0</v>
      </c>
      <c r="R10" s="167">
        <f t="shared" si="0"/>
        <v>355095.29781634151</v>
      </c>
    </row>
    <row r="11" spans="1:19" ht="20.100000000000001" customHeight="1" x14ac:dyDescent="0.2">
      <c r="A11" s="10">
        <f>TA_stat!C11</f>
        <v>3404</v>
      </c>
      <c r="B11" s="261" t="str">
        <f>TA_stat!D11</f>
        <v>ZŠ a MŠ Desná v Jiz. horách, Krkonošská 613</v>
      </c>
      <c r="C11" s="11">
        <f>TA_stat!E11</f>
        <v>3141</v>
      </c>
      <c r="D11" s="163" t="str">
        <f>TA_stat!F11</f>
        <v>ZŠ a MŠ Desná v Jiz. horách, Krkonošská 613</v>
      </c>
      <c r="E11" s="100">
        <f>SJMS_normativy!$F$5</f>
        <v>25931</v>
      </c>
      <c r="F11" s="101">
        <f>IF(TA_stat!H11=0,0,(12*1.348*(1/TA_stat!T11*TA_rozp!$E11)+TA_stat!AC11))</f>
        <v>0</v>
      </c>
      <c r="G11" s="29">
        <f>IF(TA_stat!I11=0,0,(12*1.348*(1/TA_stat!U11*TA_rozp!$E11)+TA_stat!AD11))</f>
        <v>7049.9146326581304</v>
      </c>
      <c r="H11" s="102">
        <f>IF(TA_stat!J11=0,0,(12*1.348*(1/TA_stat!V11*TA_rozp!$E11)+TA_stat!AE11))</f>
        <v>0</v>
      </c>
      <c r="I11" s="101">
        <f>IF(TA_stat!K11=0,0,(12*1.348*(1/TA_stat!W11*TA_rozp!$E11)+TA_stat!AF11))</f>
        <v>6725.3157813229391</v>
      </c>
      <c r="J11" s="29">
        <f>IF(TA_stat!L11=0,0,(12*1.348*(1/TA_stat!X11*TA_rozp!$E11)+TA_stat!AG11))</f>
        <v>0</v>
      </c>
      <c r="K11" s="102">
        <f>IF(TA_stat!M11=0,0,(12*1.348*(1/TA_stat!Y11*TA_rozp!$E11)+TA_stat!AH11))</f>
        <v>0</v>
      </c>
      <c r="L11" s="101">
        <f>IF(TA_stat!N11=0,0,(12*1.348*(1/TA_stat!Z11*TA_rozp!$E11)+TA_stat!AI11))</f>
        <v>0</v>
      </c>
      <c r="M11" s="29">
        <f>IF(TA_stat!O11=0,0,(12*1.348*(1/TA_stat!AA11*TA_rozp!$E11)+TA_stat!AJ11))</f>
        <v>0</v>
      </c>
      <c r="N11" s="102">
        <f>IF(TA_stat!P11=0,0,(12*1.348*(1/TA_stat!AB11*TA_rozp!$E11)+TA_stat!AK11))</f>
        <v>0</v>
      </c>
      <c r="O11" s="101">
        <f>F11*TA_stat!H11+I11*TA_stat!K11+L11*TA_stat!N11</f>
        <v>531299.94672451215</v>
      </c>
      <c r="P11" s="29">
        <f>G11*TA_stat!I11+J11*TA_stat!L11+M11*TA_stat!O11</f>
        <v>1508681.7313888399</v>
      </c>
      <c r="Q11" s="102">
        <f>H11*TA_stat!J11+K11*TA_stat!M11+N11*TA_stat!P11</f>
        <v>0</v>
      </c>
      <c r="R11" s="167">
        <f t="shared" si="0"/>
        <v>2039981.678113352</v>
      </c>
    </row>
    <row r="12" spans="1:19" ht="20.100000000000001" customHeight="1" x14ac:dyDescent="0.2">
      <c r="A12" s="10">
        <f>TA_stat!C12</f>
        <v>5409</v>
      </c>
      <c r="B12" s="261" t="str">
        <f>TA_stat!D12</f>
        <v>MŠ Harrachov 419</v>
      </c>
      <c r="C12" s="11">
        <f>TA_stat!E12</f>
        <v>3141</v>
      </c>
      <c r="D12" s="163" t="str">
        <f>TA_stat!F12</f>
        <v>MŠ Harrachov 419</v>
      </c>
      <c r="E12" s="100">
        <f>SJMS_normativy!$F$5</f>
        <v>25931</v>
      </c>
      <c r="F12" s="101">
        <f>IF(TA_stat!H12=0,0,(12*1.348*(1/TA_stat!T12*TA_rozp!$E12)+TA_stat!AC12))</f>
        <v>13155.812097620426</v>
      </c>
      <c r="G12" s="29">
        <f>IF(TA_stat!I12=0,0,(12*1.348*(1/TA_stat!U12*TA_rozp!$E12)+TA_stat!AD12))</f>
        <v>0</v>
      </c>
      <c r="H12" s="102">
        <f>IF(TA_stat!J12=0,0,(12*1.348*(1/TA_stat!V12*TA_rozp!$E12)+TA_stat!AE12))</f>
        <v>0</v>
      </c>
      <c r="I12" s="101">
        <f>IF(TA_stat!K12=0,0,(12*1.348*(1/TA_stat!W12*TA_rozp!$E12)+TA_stat!AF12))</f>
        <v>0</v>
      </c>
      <c r="J12" s="29">
        <f>IF(TA_stat!L12=0,0,(12*1.348*(1/TA_stat!X12*TA_rozp!$E12)+TA_stat!AG12))</f>
        <v>0</v>
      </c>
      <c r="K12" s="102">
        <f>IF(TA_stat!M12=0,0,(12*1.348*(1/TA_stat!Y12*TA_rozp!$E12)+TA_stat!AH12))</f>
        <v>0</v>
      </c>
      <c r="L12" s="101">
        <f>IF(TA_stat!N12=0,0,(12*1.348*(1/TA_stat!Z12*TA_rozp!$E12)+TA_stat!AI12))</f>
        <v>0</v>
      </c>
      <c r="M12" s="29">
        <f>IF(TA_stat!O12=0,0,(12*1.348*(1/TA_stat!AA12*TA_rozp!$E12)+TA_stat!AJ12))</f>
        <v>0</v>
      </c>
      <c r="N12" s="102">
        <f>IF(TA_stat!P12=0,0,(12*1.348*(1/TA_stat!AB12*TA_rozp!$E12)+TA_stat!AK12))</f>
        <v>0</v>
      </c>
      <c r="O12" s="101">
        <f>F12*TA_stat!H12+I12*TA_stat!K12+L12*TA_stat!N12</f>
        <v>631478.98068578052</v>
      </c>
      <c r="P12" s="29">
        <f>G12*TA_stat!I12+J12*TA_stat!L12+M12*TA_stat!O12</f>
        <v>0</v>
      </c>
      <c r="Q12" s="102">
        <f>H12*TA_stat!J12+K12*TA_stat!M12+N12*TA_stat!P12</f>
        <v>0</v>
      </c>
      <c r="R12" s="167">
        <f t="shared" si="0"/>
        <v>631478.98068578052</v>
      </c>
    </row>
    <row r="13" spans="1:19" ht="20.100000000000001" customHeight="1" x14ac:dyDescent="0.2">
      <c r="A13" s="10">
        <f>TA_stat!C13</f>
        <v>5408</v>
      </c>
      <c r="B13" s="261" t="str">
        <f>TA_stat!D13</f>
        <v xml:space="preserve">ZŠ Harrachov, Nový Svět 77 </v>
      </c>
      <c r="C13" s="11">
        <f>TA_stat!E13</f>
        <v>3141</v>
      </c>
      <c r="D13" s="163" t="str">
        <f>TA_stat!F13</f>
        <v xml:space="preserve">ZŠ Harrachov, Nový Svět 77 </v>
      </c>
      <c r="E13" s="100">
        <f>SJMS_normativy!$F$5</f>
        <v>25931</v>
      </c>
      <c r="F13" s="101">
        <f>IF(TA_stat!H13=0,0,(12*1.348*(1/TA_stat!T13*TA_rozp!$E13)+TA_stat!AC13))</f>
        <v>0</v>
      </c>
      <c r="G13" s="29">
        <f>IF(TA_stat!I13=0,0,(12*1.348*(1/TA_stat!U13*TA_rozp!$E13)+TA_stat!AD13))</f>
        <v>8260.549798101003</v>
      </c>
      <c r="H13" s="102">
        <f>IF(TA_stat!J13=0,0,(12*1.348*(1/TA_stat!V13*TA_rozp!$E13)+TA_stat!AE13))</f>
        <v>0</v>
      </c>
      <c r="I13" s="101">
        <f>IF(TA_stat!K13=0,0,(12*1.348*(1/TA_stat!W13*TA_rozp!$E13)+TA_stat!AF13))</f>
        <v>0</v>
      </c>
      <c r="J13" s="29">
        <f>IF(TA_stat!L13=0,0,(12*1.348*(1/TA_stat!X13*TA_rozp!$E13)+TA_stat!AG13))</f>
        <v>0</v>
      </c>
      <c r="K13" s="102">
        <f>IF(TA_stat!M13=0,0,(12*1.348*(1/TA_stat!Y13*TA_rozp!$E13)+TA_stat!AH13))</f>
        <v>0</v>
      </c>
      <c r="L13" s="101">
        <f>IF(TA_stat!N13=0,0,(12*1.348*(1/TA_stat!Z13*TA_rozp!$E13)+TA_stat!AI13))</f>
        <v>0</v>
      </c>
      <c r="M13" s="29">
        <f>IF(TA_stat!O13=0,0,(12*1.348*(1/TA_stat!AA13*TA_rozp!$E13)+TA_stat!AJ13))</f>
        <v>0</v>
      </c>
      <c r="N13" s="102">
        <f>IF(TA_stat!P13=0,0,(12*1.348*(1/TA_stat!AB13*TA_rozp!$E13)+TA_stat!AK13))</f>
        <v>0</v>
      </c>
      <c r="O13" s="101">
        <f>F13*TA_stat!H13+I13*TA_stat!K13+L13*TA_stat!N13</f>
        <v>0</v>
      </c>
      <c r="P13" s="29">
        <f>G13*TA_stat!I13+J13*TA_stat!L13+M13*TA_stat!O13</f>
        <v>859097.17900250433</v>
      </c>
      <c r="Q13" s="102">
        <f>H13*TA_stat!J13+K13*TA_stat!M13+N13*TA_stat!P13</f>
        <v>0</v>
      </c>
      <c r="R13" s="167">
        <f t="shared" si="0"/>
        <v>859097.17900250433</v>
      </c>
    </row>
    <row r="14" spans="1:19" ht="20.100000000000001" customHeight="1" x14ac:dyDescent="0.2">
      <c r="A14" s="10">
        <f>TA_stat!C14</f>
        <v>3424</v>
      </c>
      <c r="B14" s="261" t="str">
        <f>TA_stat!D14</f>
        <v>ZŠ a MŠ Kořenov 800</v>
      </c>
      <c r="C14" s="11">
        <f>TA_stat!E14</f>
        <v>3141</v>
      </c>
      <c r="D14" s="163" t="str">
        <f>TA_stat!F14</f>
        <v>ZŠ Kořenov 800 - výdejna</v>
      </c>
      <c r="E14" s="100">
        <f>SJMS_normativy!$F$5</f>
        <v>25931</v>
      </c>
      <c r="F14" s="101">
        <f>IF(TA_stat!H14=0,0,(12*1.348*(1/TA_stat!T14*TA_rozp!$E14)+TA_stat!AC14))</f>
        <v>0</v>
      </c>
      <c r="G14" s="29">
        <f>IF(TA_stat!I14=0,0,(12*1.348*(1/TA_stat!U14*TA_rozp!$E14)+TA_stat!AD14))</f>
        <v>0</v>
      </c>
      <c r="H14" s="102">
        <f>IF(TA_stat!J14=0,0,(12*1.348*(1/TA_stat!V14*TA_rozp!$E14)+TA_stat!AE14))</f>
        <v>0</v>
      </c>
      <c r="I14" s="101">
        <f>IF(TA_stat!K14=0,0,(12*1.348*(1/TA_stat!W14*TA_rozp!$E14)+TA_stat!AF14))</f>
        <v>0</v>
      </c>
      <c r="J14" s="29">
        <f>IF(TA_stat!L14=0,0,(12*1.348*(1/TA_stat!X14*TA_rozp!$E14)+TA_stat!AG14))</f>
        <v>0</v>
      </c>
      <c r="K14" s="102">
        <f>IF(TA_stat!M14=0,0,(12*1.348*(1/TA_stat!Y14*TA_rozp!$E14)+TA_stat!AH14))</f>
        <v>0</v>
      </c>
      <c r="L14" s="101">
        <f>IF(TA_stat!N14=0,0,(12*1.348*(1/TA_stat!Z14*TA_rozp!$E14)+TA_stat!AI14))</f>
        <v>0</v>
      </c>
      <c r="M14" s="29">
        <f>IF(TA_stat!O14=0,0,(12*1.348*(1/TA_stat!AA14*TA_rozp!$E14)+TA_stat!AJ14))</f>
        <v>4586.2464242317119</v>
      </c>
      <c r="N14" s="102">
        <f>IF(TA_stat!P14=0,0,(12*1.348*(1/TA_stat!AB14*TA_rozp!$E14)+TA_stat!AK14))</f>
        <v>0</v>
      </c>
      <c r="O14" s="101">
        <f>F14*TA_stat!H14+I14*TA_stat!K14+L14*TA_stat!N14</f>
        <v>0</v>
      </c>
      <c r="P14" s="29">
        <f>G14*TA_stat!I14+J14*TA_stat!L14+M14*TA_stat!O14</f>
        <v>128414.89987848794</v>
      </c>
      <c r="Q14" s="102">
        <f>H14*TA_stat!J14+K14*TA_stat!M14+N14*TA_stat!P14</f>
        <v>0</v>
      </c>
      <c r="R14" s="167">
        <f t="shared" si="0"/>
        <v>128414.89987848794</v>
      </c>
    </row>
    <row r="15" spans="1:19" ht="20.100000000000001" customHeight="1" x14ac:dyDescent="0.2">
      <c r="A15" s="10">
        <f>TA_stat!C15</f>
        <v>3424</v>
      </c>
      <c r="B15" s="261" t="str">
        <f>TA_stat!D15</f>
        <v>ZŠ a MŠ Kořenov 800</v>
      </c>
      <c r="C15" s="11">
        <f>TA_stat!E15</f>
        <v>3141</v>
      </c>
      <c r="D15" s="182" t="str">
        <f>TA_stat!F15</f>
        <v xml:space="preserve">MŠ Kořenov, Horní Polubný 810 </v>
      </c>
      <c r="E15" s="100">
        <f>SJMS_normativy!$F$5</f>
        <v>25931</v>
      </c>
      <c r="F15" s="101">
        <f>IF(TA_stat!H15=0,0,(12*1.348*(1/TA_stat!T15*TA_rozp!$E15)+TA_stat!AC15))</f>
        <v>16573.45286931959</v>
      </c>
      <c r="G15" s="29">
        <f>IF(TA_stat!I15=0,0,(12*1.348*(1/TA_stat!U15*TA_rozp!$E15)+TA_stat!AD15))</f>
        <v>0</v>
      </c>
      <c r="H15" s="102">
        <f>IF(TA_stat!J15=0,0,(12*1.348*(1/TA_stat!V15*TA_rozp!$E15)+TA_stat!AE15))</f>
        <v>0</v>
      </c>
      <c r="I15" s="101">
        <f>IF(TA_stat!K15=0,0,(12*1.348*(1/TA_stat!W15*TA_rozp!$E15)+TA_stat!AF15))</f>
        <v>0</v>
      </c>
      <c r="J15" s="29">
        <f>IF(TA_stat!L15=0,0,(12*1.348*(1/TA_stat!X15*TA_rozp!$E15)+TA_stat!AG15))</f>
        <v>6862.3696363475665</v>
      </c>
      <c r="K15" s="102">
        <f>IF(TA_stat!M15=0,0,(12*1.348*(1/TA_stat!Y15*TA_rozp!$E15)+TA_stat!AH15))</f>
        <v>0</v>
      </c>
      <c r="L15" s="101">
        <f>IF(TA_stat!N15=0,0,(12*1.348*(1/TA_stat!Z15*TA_rozp!$E15)+TA_stat!AI15))</f>
        <v>0</v>
      </c>
      <c r="M15" s="29">
        <f>IF(TA_stat!O15=0,0,(12*1.348*(1/TA_stat!AA15*TA_rozp!$E15)+TA_stat!AJ15))</f>
        <v>0</v>
      </c>
      <c r="N15" s="102">
        <f>IF(TA_stat!P15=0,0,(12*1.348*(1/TA_stat!AB15*TA_rozp!$E15)+TA_stat!AK15))</f>
        <v>0</v>
      </c>
      <c r="O15" s="101">
        <f>F15*TA_stat!H15+I15*TA_stat!K15+L15*TA_stat!N15</f>
        <v>331469.0573863918</v>
      </c>
      <c r="P15" s="29">
        <f>G15*TA_stat!I15+J15*TA_stat!L15+M15*TA_stat!O15</f>
        <v>192146.34981773185</v>
      </c>
      <c r="Q15" s="102">
        <f>H15*TA_stat!J15+K15*TA_stat!M15+N15*TA_stat!P15</f>
        <v>0</v>
      </c>
      <c r="R15" s="167">
        <f t="shared" si="0"/>
        <v>523615.40720412368</v>
      </c>
    </row>
    <row r="16" spans="1:19" ht="20.100000000000001" customHeight="1" x14ac:dyDescent="0.2">
      <c r="A16" s="10">
        <f>TA_stat!C16</f>
        <v>3430</v>
      </c>
      <c r="B16" s="261" t="str">
        <f>TA_stat!D16</f>
        <v>MŠ Plavy 24</v>
      </c>
      <c r="C16" s="11">
        <f>TA_stat!E16</f>
        <v>3141</v>
      </c>
      <c r="D16" s="163" t="str">
        <f>TA_stat!F16</f>
        <v>MŠ Plavy 24</v>
      </c>
      <c r="E16" s="100">
        <f>SJMS_normativy!$F$5</f>
        <v>25931</v>
      </c>
      <c r="F16" s="101">
        <f>IF(TA_stat!H16=0,0,(12*1.348*(1/TA_stat!T16*TA_rozp!$E16)+TA_stat!AC16))</f>
        <v>13155.812097620426</v>
      </c>
      <c r="G16" s="29">
        <f>IF(TA_stat!I16=0,0,(12*1.348*(1/TA_stat!U16*TA_rozp!$E16)+TA_stat!AD16))</f>
        <v>0</v>
      </c>
      <c r="H16" s="102">
        <f>IF(TA_stat!J16=0,0,(12*1.348*(1/TA_stat!V16*TA_rozp!$E16)+TA_stat!AE16))</f>
        <v>0</v>
      </c>
      <c r="I16" s="101">
        <f>IF(TA_stat!K16=0,0,(12*1.348*(1/TA_stat!W16*TA_rozp!$E16)+TA_stat!AF16))</f>
        <v>0</v>
      </c>
      <c r="J16" s="29">
        <f>IF(TA_stat!L16=0,0,(12*1.348*(1/TA_stat!X16*TA_rozp!$E16)+TA_stat!AG16))</f>
        <v>0</v>
      </c>
      <c r="K16" s="102">
        <f>IF(TA_stat!M16=0,0,(12*1.348*(1/TA_stat!Y16*TA_rozp!$E16)+TA_stat!AH16))</f>
        <v>0</v>
      </c>
      <c r="L16" s="101">
        <f>IF(TA_stat!N16=0,0,(12*1.348*(1/TA_stat!Z16*TA_rozp!$E16)+TA_stat!AI16))</f>
        <v>0</v>
      </c>
      <c r="M16" s="29">
        <f>IF(TA_stat!O16=0,0,(12*1.348*(1/TA_stat!AA16*TA_rozp!$E16)+TA_stat!AJ16))</f>
        <v>0</v>
      </c>
      <c r="N16" s="102">
        <f>IF(TA_stat!P16=0,0,(12*1.348*(1/TA_stat!AB16*TA_rozp!$E16)+TA_stat!AK16))</f>
        <v>0</v>
      </c>
      <c r="O16" s="101">
        <f>F16*TA_stat!H16+I16*TA_stat!K16+L16*TA_stat!N16</f>
        <v>631478.98068578052</v>
      </c>
      <c r="P16" s="29">
        <f>G16*TA_stat!I16+J16*TA_stat!L16+M16*TA_stat!O16</f>
        <v>0</v>
      </c>
      <c r="Q16" s="102">
        <f>H16*TA_stat!J16+K16*TA_stat!M16+N16*TA_stat!P16</f>
        <v>0</v>
      </c>
      <c r="R16" s="167">
        <f t="shared" si="0"/>
        <v>631478.98068578052</v>
      </c>
    </row>
    <row r="17" spans="1:18" ht="20.100000000000001" customHeight="1" x14ac:dyDescent="0.2">
      <c r="A17" s="10">
        <f>TA_stat!C17</f>
        <v>3431</v>
      </c>
      <c r="B17" s="261" t="str">
        <f>TA_stat!D17</f>
        <v>ZŠ Plavy 65</v>
      </c>
      <c r="C17" s="11">
        <f>TA_stat!E17</f>
        <v>3141</v>
      </c>
      <c r="D17" s="163" t="str">
        <f>TA_stat!F17</f>
        <v>ZŠ Plavy 65</v>
      </c>
      <c r="E17" s="100">
        <f>SJMS_normativy!$F$5</f>
        <v>25931</v>
      </c>
      <c r="F17" s="101">
        <f>IF(TA_stat!H17=0,0,(12*1.348*(1/TA_stat!T17*TA_rozp!$E17)+TA_stat!AC17))</f>
        <v>0</v>
      </c>
      <c r="G17" s="29">
        <f>IF(TA_stat!I17=0,0,(12*1.348*(1/TA_stat!U17*TA_rozp!$E17)+TA_stat!AD17))</f>
        <v>10298.859428349124</v>
      </c>
      <c r="H17" s="102">
        <f>IF(TA_stat!J17=0,0,(12*1.348*(1/TA_stat!V17*TA_rozp!$E17)+TA_stat!AE17))</f>
        <v>0</v>
      </c>
      <c r="I17" s="101">
        <f>IF(TA_stat!K17=0,0,(12*1.348*(1/TA_stat!W17*TA_rozp!$E17)+TA_stat!AF17))</f>
        <v>0</v>
      </c>
      <c r="J17" s="29">
        <f>IF(TA_stat!L17=0,0,(12*1.348*(1/TA_stat!X17*TA_rozp!$E17)+TA_stat!AG17))</f>
        <v>0</v>
      </c>
      <c r="K17" s="102">
        <f>IF(TA_stat!M17=0,0,(12*1.348*(1/TA_stat!Y17*TA_rozp!$E17)+TA_stat!AH17))</f>
        <v>0</v>
      </c>
      <c r="L17" s="101">
        <f>IF(TA_stat!N17=0,0,(12*1.348*(1/TA_stat!Z17*TA_rozp!$E17)+TA_stat!AI17))</f>
        <v>0</v>
      </c>
      <c r="M17" s="29">
        <f>IF(TA_stat!O17=0,0,(12*1.348*(1/TA_stat!AA17*TA_rozp!$E17)+TA_stat!AJ17))</f>
        <v>0</v>
      </c>
      <c r="N17" s="102">
        <f>IF(TA_stat!P17=0,0,(12*1.348*(1/TA_stat!AB17*TA_rozp!$E17)+TA_stat!AK17))</f>
        <v>0</v>
      </c>
      <c r="O17" s="101">
        <f>F17*TA_stat!H17+I17*TA_stat!K17+L17*TA_stat!N17</f>
        <v>0</v>
      </c>
      <c r="P17" s="29">
        <f>G17*TA_stat!I17+J17*TA_stat!L17+M17*TA_stat!O17</f>
        <v>453149.81484736147</v>
      </c>
      <c r="Q17" s="102">
        <f>H17*TA_stat!J17+K17*TA_stat!M17+N17*TA_stat!P17</f>
        <v>0</v>
      </c>
      <c r="R17" s="167">
        <f t="shared" si="0"/>
        <v>453149.81484736147</v>
      </c>
    </row>
    <row r="18" spans="1:18" ht="20.100000000000001" customHeight="1" x14ac:dyDescent="0.2">
      <c r="A18" s="10">
        <f>TA_stat!C18</f>
        <v>3437</v>
      </c>
      <c r="B18" s="261" t="str">
        <f>TA_stat!D18</f>
        <v>MŠ Smržovka, Havlíčkova 826</v>
      </c>
      <c r="C18" s="11">
        <f>TA_stat!E18</f>
        <v>3141</v>
      </c>
      <c r="D18" s="163" t="str">
        <f>TA_stat!F18</f>
        <v>MŠ Smržovka, Havlíčkova 826</v>
      </c>
      <c r="E18" s="100">
        <f>SJMS_normativy!$F$5</f>
        <v>25931</v>
      </c>
      <c r="F18" s="101">
        <f>IF(TA_stat!H18=0,0,(12*1.348*(1/TA_stat!T18*TA_rozp!$E18)+TA_stat!AC18))</f>
        <v>10873.157579140749</v>
      </c>
      <c r="G18" s="29">
        <f>IF(TA_stat!I18=0,0,(12*1.348*(1/TA_stat!U18*TA_rozp!$E18)+TA_stat!AD18))</f>
        <v>0</v>
      </c>
      <c r="H18" s="102">
        <f>IF(TA_stat!J18=0,0,(12*1.348*(1/TA_stat!V18*TA_rozp!$E18)+TA_stat!AE18))</f>
        <v>0</v>
      </c>
      <c r="I18" s="101">
        <f>IF(TA_stat!K18=0,0,(12*1.348*(1/TA_stat!W18*TA_rozp!$E18)+TA_stat!AF18))</f>
        <v>0</v>
      </c>
      <c r="J18" s="29">
        <f>IF(TA_stat!L18=0,0,(12*1.348*(1/TA_stat!X18*TA_rozp!$E18)+TA_stat!AG18))</f>
        <v>0</v>
      </c>
      <c r="K18" s="102">
        <f>IF(TA_stat!M18=0,0,(12*1.348*(1/TA_stat!Y18*TA_rozp!$E18)+TA_stat!AH18))</f>
        <v>0</v>
      </c>
      <c r="L18" s="101">
        <f>IF(TA_stat!N18=0,0,(12*1.348*(1/TA_stat!Z18*TA_rozp!$E18)+TA_stat!AI18))</f>
        <v>0</v>
      </c>
      <c r="M18" s="29">
        <f>IF(TA_stat!O18=0,0,(12*1.348*(1/TA_stat!AA18*TA_rozp!$E18)+TA_stat!AJ18))</f>
        <v>0</v>
      </c>
      <c r="N18" s="102">
        <f>IF(TA_stat!P18=0,0,(12*1.348*(1/TA_stat!AB18*TA_rozp!$E18)+TA_stat!AK18))</f>
        <v>0</v>
      </c>
      <c r="O18" s="101">
        <f>F18*TA_stat!H18+I18*TA_stat!K18+L18*TA_stat!N18</f>
        <v>945964.70938524511</v>
      </c>
      <c r="P18" s="29">
        <f>G18*TA_stat!I18+J18*TA_stat!L18+M18*TA_stat!O18</f>
        <v>0</v>
      </c>
      <c r="Q18" s="102">
        <f>H18*TA_stat!J18+K18*TA_stat!M18+N18*TA_stat!P18</f>
        <v>0</v>
      </c>
      <c r="R18" s="167">
        <f t="shared" si="0"/>
        <v>945964.70938524511</v>
      </c>
    </row>
    <row r="19" spans="1:18" ht="20.100000000000001" customHeight="1" x14ac:dyDescent="0.2">
      <c r="A19" s="10">
        <f>TA_stat!C19</f>
        <v>3436</v>
      </c>
      <c r="B19" s="261" t="str">
        <f>TA_stat!D19</f>
        <v>ZŠ Smržovka, Komenského 964</v>
      </c>
      <c r="C19" s="11">
        <f>TA_stat!E19</f>
        <v>3141</v>
      </c>
      <c r="D19" s="182" t="str">
        <f>TA_stat!F19</f>
        <v>ZŠ Smržovka, Školní 828</v>
      </c>
      <c r="E19" s="100">
        <f>SJMS_normativy!$F$5</f>
        <v>25931</v>
      </c>
      <c r="F19" s="101">
        <f>IF(TA_stat!H19=0,0,(12*1.348*(1/TA_stat!T19*TA_rozp!$E19)+TA_stat!AC19))</f>
        <v>13515.501019732967</v>
      </c>
      <c r="G19" s="29">
        <f>IF(TA_stat!I19=0,0,(12*1.348*(1/TA_stat!U19*TA_rozp!$E19)+TA_stat!AD19))</f>
        <v>6447.2645884729545</v>
      </c>
      <c r="H19" s="102">
        <f>IF(TA_stat!J19=0,0,(12*1.348*(1/TA_stat!V19*TA_rozp!$E19)+TA_stat!AE19))</f>
        <v>0</v>
      </c>
      <c r="I19" s="101">
        <f>IF(TA_stat!K19=0,0,(12*1.348*(1/TA_stat!W19*TA_rozp!$E19)+TA_stat!AF19))</f>
        <v>0</v>
      </c>
      <c r="J19" s="29">
        <f>IF(TA_stat!L19=0,0,(12*1.348*(1/TA_stat!X19*TA_rozp!$E19)+TA_stat!AG19))</f>
        <v>0</v>
      </c>
      <c r="K19" s="102">
        <f>IF(TA_stat!M19=0,0,(12*1.348*(1/TA_stat!Y19*TA_rozp!$E19)+TA_stat!AH19))</f>
        <v>0</v>
      </c>
      <c r="L19" s="101">
        <f>IF(TA_stat!N19=0,0,(12*1.348*(1/TA_stat!Z19*TA_rozp!$E19)+TA_stat!AI19))</f>
        <v>0</v>
      </c>
      <c r="M19" s="29">
        <f>IF(TA_stat!O19=0,0,(12*1.348*(1/TA_stat!AA19*TA_rozp!$E19)+TA_stat!AJ19))</f>
        <v>0</v>
      </c>
      <c r="N19" s="102">
        <f>IF(TA_stat!P19=0,0,(12*1.348*(1/TA_stat!AB19*TA_rozp!$E19)+TA_stat!AK19))</f>
        <v>0</v>
      </c>
      <c r="O19" s="101">
        <f>F19*TA_stat!H19+I19*TA_stat!K19+L19*TA_stat!N19</f>
        <v>594682.04486825049</v>
      </c>
      <c r="P19" s="29">
        <f>G19*TA_stat!I19+J19*TA_stat!L19+M19*TA_stat!O19</f>
        <v>2140491.8433730211</v>
      </c>
      <c r="Q19" s="102">
        <f>H19*TA_stat!J19+K19*TA_stat!M19+N19*TA_stat!P19</f>
        <v>0</v>
      </c>
      <c r="R19" s="167">
        <f t="shared" si="0"/>
        <v>2735173.8882412715</v>
      </c>
    </row>
    <row r="20" spans="1:18" ht="20.100000000000001" customHeight="1" x14ac:dyDescent="0.2">
      <c r="A20" s="10">
        <f>TA_stat!C20</f>
        <v>3442</v>
      </c>
      <c r="B20" s="261" t="str">
        <f>TA_stat!D20</f>
        <v>MŠ Velké Hamry I.621</v>
      </c>
      <c r="C20" s="11">
        <f>TA_stat!E20</f>
        <v>3141</v>
      </c>
      <c r="D20" s="163" t="str">
        <f>TA_stat!F20</f>
        <v>MŠ Velké Hamry I.621</v>
      </c>
      <c r="E20" s="100">
        <f>SJMS_normativy!$F$5</f>
        <v>25931</v>
      </c>
      <c r="F20" s="101">
        <f>IF(TA_stat!H20=0,0,(12*1.348*(1/TA_stat!T20*TA_rozp!$E20)+TA_stat!AC20))</f>
        <v>10835.513483934476</v>
      </c>
      <c r="G20" s="29">
        <f>IF(TA_stat!I20=0,0,(12*1.348*(1/TA_stat!U20*TA_rozp!$E20)+TA_stat!AD20))</f>
        <v>0</v>
      </c>
      <c r="H20" s="102">
        <f>IF(TA_stat!J20=0,0,(12*1.348*(1/TA_stat!V20*TA_rozp!$E20)+TA_stat!AE20))</f>
        <v>0</v>
      </c>
      <c r="I20" s="101">
        <f>IF(TA_stat!K20=0,0,(12*1.348*(1/TA_stat!W20*TA_rozp!$E20)+TA_stat!AF20))</f>
        <v>0</v>
      </c>
      <c r="J20" s="29">
        <f>IF(TA_stat!L20=0,0,(12*1.348*(1/TA_stat!X20*TA_rozp!$E20)+TA_stat!AG20))</f>
        <v>0</v>
      </c>
      <c r="K20" s="102">
        <f>IF(TA_stat!M20=0,0,(12*1.348*(1/TA_stat!Y20*TA_rozp!$E20)+TA_stat!AH20))</f>
        <v>0</v>
      </c>
      <c r="L20" s="101">
        <f>IF(TA_stat!N20=0,0,(12*1.348*(1/TA_stat!Z20*TA_rozp!$E20)+TA_stat!AI20))</f>
        <v>0</v>
      </c>
      <c r="M20" s="29">
        <f>IF(TA_stat!O20=0,0,(12*1.348*(1/TA_stat!AA20*TA_rozp!$E20)+TA_stat!AJ20))</f>
        <v>0</v>
      </c>
      <c r="N20" s="102">
        <f>IF(TA_stat!P20=0,0,(12*1.348*(1/TA_stat!AB20*TA_rozp!$E20)+TA_stat!AK20))</f>
        <v>0</v>
      </c>
      <c r="O20" s="101">
        <f>F20*TA_stat!H20+I20*TA_stat!K20+L20*TA_stat!N20</f>
        <v>953525.18658623379</v>
      </c>
      <c r="P20" s="29">
        <f>G20*TA_stat!I20+J20*TA_stat!L20+M20*TA_stat!O20</f>
        <v>0</v>
      </c>
      <c r="Q20" s="102">
        <f>H20*TA_stat!J20+K20*TA_stat!M20+N20*TA_stat!P20</f>
        <v>0</v>
      </c>
      <c r="R20" s="167">
        <f t="shared" si="0"/>
        <v>953525.18658623379</v>
      </c>
    </row>
    <row r="21" spans="1:18" ht="20.100000000000001" customHeight="1" x14ac:dyDescent="0.2">
      <c r="A21" s="10">
        <f>TA_stat!C21</f>
        <v>3452</v>
      </c>
      <c r="B21" s="261" t="str">
        <f>TA_stat!D21</f>
        <v>ZŠ a MŠ Velké Hamry II.212</v>
      </c>
      <c r="C21" s="11">
        <f>TA_stat!E21</f>
        <v>3141</v>
      </c>
      <c r="D21" s="163" t="str">
        <f>TA_stat!F21</f>
        <v>ZŠ a MŠ Velké Hamry II.212</v>
      </c>
      <c r="E21" s="100">
        <f>SJMS_normativy!$F$5</f>
        <v>25931</v>
      </c>
      <c r="F21" s="101">
        <f>IF(TA_stat!H21=0,0,(12*1.348*(1/TA_stat!T21*TA_rozp!$E21)+TA_stat!AC21))</f>
        <v>16404.688468752393</v>
      </c>
      <c r="G21" s="29">
        <f>IF(TA_stat!I21=0,0,(12*1.348*(1/TA_stat!U21*TA_rozp!$E21)+TA_stat!AD21))</f>
        <v>11432.616060579281</v>
      </c>
      <c r="H21" s="102">
        <f>IF(TA_stat!J21=0,0,(12*1.348*(1/TA_stat!V21*TA_rozp!$E21)+TA_stat!AE21))</f>
        <v>0</v>
      </c>
      <c r="I21" s="101">
        <f>IF(TA_stat!K21=0,0,(12*1.348*(1/TA_stat!W21*TA_rozp!$E21)+TA_stat!AF21))</f>
        <v>0</v>
      </c>
      <c r="J21" s="29">
        <f>IF(TA_stat!L21=0,0,(12*1.348*(1/TA_stat!X21*TA_rozp!$E21)+TA_stat!AG21))</f>
        <v>0</v>
      </c>
      <c r="K21" s="102">
        <f>IF(TA_stat!M21=0,0,(12*1.348*(1/TA_stat!Y21*TA_rozp!$E21)+TA_stat!AH21))</f>
        <v>0</v>
      </c>
      <c r="L21" s="101">
        <f>IF(TA_stat!N21=0,0,(12*1.348*(1/TA_stat!Z21*TA_rozp!$E21)+TA_stat!AI21))</f>
        <v>0</v>
      </c>
      <c r="M21" s="29">
        <f>IF(TA_stat!O21=0,0,(12*1.348*(1/TA_stat!AA21*TA_rozp!$E21)+TA_stat!AJ21))</f>
        <v>0</v>
      </c>
      <c r="N21" s="102">
        <f>IF(TA_stat!P21=0,0,(12*1.348*(1/TA_stat!AB21*TA_rozp!$E21)+TA_stat!AK21))</f>
        <v>0</v>
      </c>
      <c r="O21" s="101">
        <f>F21*TA_stat!H21+I21*TA_stat!K21+L21*TA_stat!N21</f>
        <v>344498.45784380025</v>
      </c>
      <c r="P21" s="29">
        <f>G21*TA_stat!I21+J21*TA_stat!L21+M21*TA_stat!O21</f>
        <v>194354.47302984778</v>
      </c>
      <c r="Q21" s="102">
        <f>H21*TA_stat!J21+K21*TA_stat!M21+N21*TA_stat!P21</f>
        <v>0</v>
      </c>
      <c r="R21" s="167">
        <f t="shared" si="0"/>
        <v>538852.93087364803</v>
      </c>
    </row>
    <row r="22" spans="1:18" ht="20.100000000000001" customHeight="1" x14ac:dyDescent="0.2">
      <c r="A22" s="10">
        <f>TA_stat!C22</f>
        <v>3452</v>
      </c>
      <c r="B22" s="261" t="str">
        <f>TA_stat!D22</f>
        <v>ZŠ a MŠ Velké Hamry II.212</v>
      </c>
      <c r="C22" s="11">
        <f>TA_stat!E22</f>
        <v>3141</v>
      </c>
      <c r="D22" s="163" t="str">
        <f>TA_stat!F22</f>
        <v>ZŠ Velké Hamry, Školní 541</v>
      </c>
      <c r="E22" s="100">
        <f>SJMS_normativy!$F$5</f>
        <v>25931</v>
      </c>
      <c r="F22" s="101">
        <f>IF(TA_stat!H22=0,0,(12*1.348*(1/TA_stat!T22*TA_rozp!$E22)+TA_stat!AC22))</f>
        <v>0</v>
      </c>
      <c r="G22" s="29">
        <f>IF(TA_stat!I22=0,0,(12*1.348*(1/TA_stat!U22*TA_rozp!$E22)+TA_stat!AD22))</f>
        <v>7009.5047464859726</v>
      </c>
      <c r="H22" s="102">
        <f>IF(TA_stat!J22=0,0,(12*1.348*(1/TA_stat!V22*TA_rozp!$E22)+TA_stat!AE22))</f>
        <v>0</v>
      </c>
      <c r="I22" s="101">
        <f>IF(TA_stat!K22=0,0,(12*1.348*(1/TA_stat!W22*TA_rozp!$E22)+TA_stat!AF22))</f>
        <v>0</v>
      </c>
      <c r="J22" s="29">
        <f>IF(TA_stat!L22=0,0,(12*1.348*(1/TA_stat!X22*TA_rozp!$E22)+TA_stat!AG22))</f>
        <v>0</v>
      </c>
      <c r="K22" s="102">
        <f>IF(TA_stat!M22=0,0,(12*1.348*(1/TA_stat!Y22*TA_rozp!$E22)+TA_stat!AH22))</f>
        <v>0</v>
      </c>
      <c r="L22" s="101">
        <f>IF(TA_stat!N22=0,0,(12*1.348*(1/TA_stat!Z22*TA_rozp!$E22)+TA_stat!AI22))</f>
        <v>0</v>
      </c>
      <c r="M22" s="29">
        <f>IF(TA_stat!O22=0,0,(12*1.348*(1/TA_stat!AA22*TA_rozp!$E22)+TA_stat!AJ22))</f>
        <v>0</v>
      </c>
      <c r="N22" s="102">
        <f>IF(TA_stat!P22=0,0,(12*1.348*(1/TA_stat!AB22*TA_rozp!$E22)+TA_stat!AK22))</f>
        <v>0</v>
      </c>
      <c r="O22" s="101">
        <f>F22*TA_stat!H22+I22*TA_stat!K22+L22*TA_stat!N22</f>
        <v>0</v>
      </c>
      <c r="P22" s="29">
        <f>G22*TA_stat!I22+J22*TA_stat!L22+M22*TA_stat!O22</f>
        <v>1542091.0442269139</v>
      </c>
      <c r="Q22" s="102">
        <f>H22*TA_stat!J22+K22*TA_stat!M22+N22*TA_stat!P22</f>
        <v>0</v>
      </c>
      <c r="R22" s="167">
        <f t="shared" si="0"/>
        <v>1542091.0442269139</v>
      </c>
    </row>
    <row r="23" spans="1:18" ht="20.100000000000001" customHeight="1" thickBot="1" x14ac:dyDescent="0.25">
      <c r="A23" s="262">
        <f>TA_stat!C23</f>
        <v>3445</v>
      </c>
      <c r="B23" s="263" t="str">
        <f>TA_stat!D23</f>
        <v>ZŠ a MŠ Zlatá Olešnice 34</v>
      </c>
      <c r="C23" s="41">
        <f>TA_stat!E23</f>
        <v>3141</v>
      </c>
      <c r="D23" s="264" t="str">
        <f>TA_stat!F23</f>
        <v>ZŠ a MŠ Zlatá Olešnice 34</v>
      </c>
      <c r="E23" s="100">
        <f>SJMS_normativy!$F$5</f>
        <v>25931</v>
      </c>
      <c r="F23" s="101">
        <f>IF(TA_stat!H23=0,0,(12*1.348*(1/TA_stat!T23*TA_rozp!$E23)+TA_stat!AC23))</f>
        <v>15482.83520290551</v>
      </c>
      <c r="G23" s="29">
        <f>IF(TA_stat!I23=0,0,(12*1.348*(1/TA_stat!U23*TA_rozp!$E23)+TA_stat!AD23))</f>
        <v>11432.616060579281</v>
      </c>
      <c r="H23" s="102">
        <f>IF(TA_stat!J23=0,0,(12*1.348*(1/TA_stat!V23*TA_rozp!$E23)+TA_stat!AE23))</f>
        <v>0</v>
      </c>
      <c r="I23" s="101">
        <f>IF(TA_stat!K23=0,0,(12*1.348*(1/TA_stat!W23*TA_rozp!$E23)+TA_stat!AF23))</f>
        <v>0</v>
      </c>
      <c r="J23" s="29">
        <f>IF(TA_stat!L23=0,0,(12*1.348*(1/TA_stat!X23*TA_rozp!$E23)+TA_stat!AG23))</f>
        <v>0</v>
      </c>
      <c r="K23" s="102">
        <f>IF(TA_stat!M23=0,0,(12*1.348*(1/TA_stat!Y23*TA_rozp!$E23)+TA_stat!AH23))</f>
        <v>0</v>
      </c>
      <c r="L23" s="101">
        <f>IF(TA_stat!N23=0,0,(12*1.348*(1/TA_stat!Z23*TA_rozp!$E23)+TA_stat!AI23))</f>
        <v>0</v>
      </c>
      <c r="M23" s="29">
        <f>IF(TA_stat!O23=0,0,(12*1.348*(1/TA_stat!AA23*TA_rozp!$E23)+TA_stat!AJ23))</f>
        <v>0</v>
      </c>
      <c r="N23" s="102">
        <f>IF(TA_stat!P23=0,0,(12*1.348*(1/TA_stat!AB23*TA_rozp!$E23)+TA_stat!AK23))</f>
        <v>0</v>
      </c>
      <c r="O23" s="101">
        <f>F23*TA_stat!H23+I23*TA_stat!K23+L23*TA_stat!N23</f>
        <v>418036.55047844874</v>
      </c>
      <c r="P23" s="29">
        <f>G23*TA_stat!I23+J23*TA_stat!L23+M23*TA_stat!O23</f>
        <v>194354.47302984778</v>
      </c>
      <c r="Q23" s="102">
        <f>H23*TA_stat!J23+K23*TA_stat!M23+N23*TA_stat!P23</f>
        <v>0</v>
      </c>
      <c r="R23" s="167">
        <f t="shared" si="0"/>
        <v>612391.02350829658</v>
      </c>
    </row>
    <row r="24" spans="1:18" ht="20.100000000000001" customHeight="1" thickBot="1" x14ac:dyDescent="0.25">
      <c r="A24" s="47"/>
      <c r="B24" s="265" t="str">
        <f>TA_stat!D24</f>
        <v>celkem</v>
      </c>
      <c r="C24" s="242"/>
      <c r="D24" s="266"/>
      <c r="E24" s="109" t="s">
        <v>308</v>
      </c>
      <c r="F24" s="110" t="s">
        <v>308</v>
      </c>
      <c r="G24" s="111" t="s">
        <v>308</v>
      </c>
      <c r="H24" s="112" t="s">
        <v>308</v>
      </c>
      <c r="I24" s="110" t="s">
        <v>308</v>
      </c>
      <c r="J24" s="111" t="s">
        <v>308</v>
      </c>
      <c r="K24" s="112" t="s">
        <v>308</v>
      </c>
      <c r="L24" s="110" t="s">
        <v>308</v>
      </c>
      <c r="M24" s="111" t="s">
        <v>308</v>
      </c>
      <c r="N24" s="112" t="s">
        <v>308</v>
      </c>
      <c r="O24" s="132">
        <f>SUM(O6:O23)</f>
        <v>7890174.7314744154</v>
      </c>
      <c r="P24" s="108">
        <f>SUM(P6:P23)</f>
        <v>7605903.9468840705</v>
      </c>
      <c r="Q24" s="150">
        <f>SUM(Q6:Q23)</f>
        <v>0</v>
      </c>
      <c r="R24" s="141">
        <f>SUM(R6:R23)</f>
        <v>15496078.678358486</v>
      </c>
    </row>
    <row r="25" spans="1:18" ht="20.100000000000001" customHeight="1" x14ac:dyDescent="0.2">
      <c r="C25" s="9"/>
      <c r="E25" s="27"/>
      <c r="F25" s="28"/>
      <c r="G25" s="28"/>
      <c r="H25" s="28"/>
      <c r="I25" s="28"/>
      <c r="J25" s="28"/>
      <c r="R25" s="30">
        <f>SUM(O24:Q24)</f>
        <v>15496078.678358486</v>
      </c>
    </row>
    <row r="26" spans="1:18" ht="20.100000000000001" customHeight="1" x14ac:dyDescent="0.2">
      <c r="E26" s="27"/>
      <c r="F26" s="28"/>
      <c r="G26" s="28"/>
      <c r="H26" s="28"/>
      <c r="I26" s="28"/>
      <c r="J26" s="28"/>
      <c r="K26" s="28"/>
    </row>
    <row r="27" spans="1:18" ht="20.100000000000001" customHeight="1" x14ac:dyDescent="0.2">
      <c r="E27" s="27"/>
      <c r="F27" s="28"/>
      <c r="G27" s="28"/>
      <c r="H27" s="28"/>
      <c r="I27" s="28"/>
      <c r="J27" s="28"/>
      <c r="K27" s="28"/>
    </row>
    <row r="28" spans="1:18" ht="20.100000000000001" customHeight="1" x14ac:dyDescent="0.2">
      <c r="E28" s="27"/>
      <c r="F28" s="28"/>
      <c r="G28" s="28"/>
      <c r="H28" s="28"/>
      <c r="I28" s="28"/>
      <c r="J28" s="28"/>
      <c r="K28" s="28"/>
    </row>
    <row r="29" spans="1:18" ht="20.100000000000001" customHeight="1" x14ac:dyDescent="0.2">
      <c r="B29" s="8"/>
      <c r="C29" s="8"/>
      <c r="E29" s="27"/>
      <c r="F29" s="28"/>
      <c r="G29" s="28"/>
      <c r="H29" s="28"/>
      <c r="I29" s="28"/>
      <c r="J29" s="28"/>
      <c r="K29" s="28"/>
    </row>
    <row r="30" spans="1:18" ht="20.100000000000001" customHeight="1" x14ac:dyDescent="0.2">
      <c r="E30" s="27"/>
      <c r="F30" s="28"/>
      <c r="G30" s="28"/>
      <c r="H30" s="28"/>
      <c r="I30" s="28"/>
      <c r="J30" s="28"/>
      <c r="K30" s="28"/>
    </row>
    <row r="31" spans="1:18" ht="20.100000000000001" customHeight="1" x14ac:dyDescent="0.2">
      <c r="E31" s="27"/>
      <c r="F31" s="28"/>
      <c r="G31" s="28"/>
      <c r="H31" s="28"/>
      <c r="I31" s="28"/>
      <c r="J31" s="28"/>
      <c r="K31" s="28"/>
    </row>
    <row r="32" spans="1:18" ht="20.100000000000001" customHeight="1" x14ac:dyDescent="0.2">
      <c r="B32" s="6"/>
      <c r="C32" s="6"/>
      <c r="E32" s="27"/>
      <c r="F32" s="28"/>
      <c r="G32" s="28"/>
      <c r="H32" s="28"/>
      <c r="I32" s="28"/>
      <c r="J32" s="28"/>
      <c r="K32" s="28"/>
    </row>
    <row r="33" spans="5:11" ht="20.100000000000001" customHeight="1" x14ac:dyDescent="0.2">
      <c r="E33" s="27"/>
      <c r="F33" s="28"/>
      <c r="G33" s="28"/>
      <c r="H33" s="28"/>
      <c r="I33" s="28"/>
      <c r="J33" s="28"/>
      <c r="K33" s="28"/>
    </row>
    <row r="34" spans="5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5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5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5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5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5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5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5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5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5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5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5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5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5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5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4">
    <mergeCell ref="L4:N4"/>
    <mergeCell ref="O4:R4"/>
    <mergeCell ref="F4:H4"/>
    <mergeCell ref="I4:K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76"/>
  <sheetViews>
    <sheetView workbookViewId="0">
      <pane xSplit="6" ySplit="5" topLeftCell="G6" activePane="bottomRight" state="frozen"/>
      <selection pane="topRight"/>
      <selection pane="bottomLeft"/>
      <selection pane="bottomRight" activeCell="L5" sqref="L5"/>
    </sheetView>
  </sheetViews>
  <sheetFormatPr defaultRowHeight="12.75" x14ac:dyDescent="0.2"/>
  <cols>
    <col min="1" max="1" width="6.5703125" customWidth="1"/>
    <col min="3" max="3" width="6" style="46" customWidth="1"/>
    <col min="4" max="4" width="32.140625" customWidth="1"/>
    <col min="5" max="5" width="4.42578125" bestFit="1" customWidth="1"/>
    <col min="6" max="6" width="32.7109375" customWidth="1"/>
    <col min="7" max="10" width="10.85546875" customWidth="1"/>
    <col min="11" max="11" width="9.85546875" customWidth="1"/>
    <col min="12" max="12" width="10.85546875" customWidth="1"/>
    <col min="13" max="21" width="7.140625" customWidth="1"/>
    <col min="22" max="22" width="8.28515625" bestFit="1" customWidth="1"/>
    <col min="23" max="23" width="8.140625" bestFit="1" customWidth="1"/>
    <col min="24" max="24" width="7.140625" customWidth="1"/>
    <col min="25" max="25" width="8.7109375" bestFit="1" customWidth="1"/>
    <col min="26" max="29" width="7.140625" customWidth="1"/>
  </cols>
  <sheetData>
    <row r="1" spans="1:29" ht="24.75" customHeight="1" x14ac:dyDescent="0.3">
      <c r="A1" s="22" t="s">
        <v>609</v>
      </c>
      <c r="B1" s="22"/>
      <c r="C1" s="195"/>
      <c r="D1" s="22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23.25" customHeight="1" x14ac:dyDescent="0.3">
      <c r="A2" s="69" t="s">
        <v>585</v>
      </c>
      <c r="B2" s="22"/>
      <c r="C2" s="502"/>
      <c r="D2" s="22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15.75" customHeight="1" thickBot="1" x14ac:dyDescent="0.25">
      <c r="A3" s="1"/>
      <c r="B3" s="25"/>
      <c r="C3" s="7"/>
      <c r="D3" s="25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21.75" customHeight="1" thickBot="1" x14ac:dyDescent="0.3">
      <c r="A4" s="23" t="s">
        <v>238</v>
      </c>
      <c r="C4" s="503"/>
      <c r="E4" s="26"/>
      <c r="F4" s="194" t="s">
        <v>372</v>
      </c>
      <c r="G4" s="116"/>
      <c r="H4" s="116"/>
      <c r="I4" s="116"/>
      <c r="J4" s="116"/>
      <c r="K4" s="116"/>
      <c r="L4" s="117"/>
      <c r="M4" s="660" t="s">
        <v>262</v>
      </c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2"/>
    </row>
    <row r="5" spans="1:29" ht="51" customHeight="1" thickBot="1" x14ac:dyDescent="0.25">
      <c r="A5" s="98" t="s">
        <v>571</v>
      </c>
      <c r="B5" s="416" t="s">
        <v>570</v>
      </c>
      <c r="C5" s="98" t="s">
        <v>309</v>
      </c>
      <c r="D5" s="428" t="s">
        <v>587</v>
      </c>
      <c r="E5" s="4" t="s">
        <v>0</v>
      </c>
      <c r="F5" s="256" t="s">
        <v>1</v>
      </c>
      <c r="G5" s="113" t="s">
        <v>307</v>
      </c>
      <c r="H5" s="114" t="s">
        <v>467</v>
      </c>
      <c r="I5" s="114" t="s">
        <v>245</v>
      </c>
      <c r="J5" s="114" t="s">
        <v>257</v>
      </c>
      <c r="K5" s="326" t="s">
        <v>246</v>
      </c>
      <c r="L5" s="115" t="s">
        <v>633</v>
      </c>
      <c r="M5" s="118" t="s">
        <v>576</v>
      </c>
      <c r="N5" s="119" t="s">
        <v>577</v>
      </c>
      <c r="O5" s="119" t="s">
        <v>578</v>
      </c>
      <c r="P5" s="119" t="s">
        <v>579</v>
      </c>
      <c r="Q5" s="119" t="s">
        <v>580</v>
      </c>
      <c r="R5" s="119" t="s">
        <v>581</v>
      </c>
      <c r="S5" s="119" t="s">
        <v>582</v>
      </c>
      <c r="T5" s="119" t="s">
        <v>583</v>
      </c>
      <c r="U5" s="119" t="s">
        <v>584</v>
      </c>
      <c r="V5" s="153" t="s">
        <v>303</v>
      </c>
      <c r="W5" s="153" t="s">
        <v>304</v>
      </c>
      <c r="X5" s="153" t="s">
        <v>305</v>
      </c>
      <c r="Y5" s="74" t="s">
        <v>306</v>
      </c>
      <c r="Z5" s="154" t="s">
        <v>234</v>
      </c>
      <c r="AA5" s="154" t="s">
        <v>235</v>
      </c>
      <c r="AB5" s="154" t="s">
        <v>236</v>
      </c>
      <c r="AC5" s="75" t="s">
        <v>270</v>
      </c>
    </row>
    <row r="6" spans="1:29" ht="20.100000000000001" customHeight="1" x14ac:dyDescent="0.2">
      <c r="A6" s="466">
        <v>1</v>
      </c>
      <c r="B6" s="460">
        <v>600078078</v>
      </c>
      <c r="C6" s="81">
        <f>TA_stat!C6</f>
        <v>3440</v>
      </c>
      <c r="D6" s="261" t="str">
        <f>TA_stat!D6</f>
        <v>MŠ Tanvald, U Školky 579</v>
      </c>
      <c r="E6" s="11">
        <f>TA_stat!E6</f>
        <v>3141</v>
      </c>
      <c r="F6" s="163" t="str">
        <f>TA_stat!F6</f>
        <v>MŠ Tanvald, U Školky 579</v>
      </c>
      <c r="G6" s="128">
        <f>ROUND(TA_rozp!R6,0)</f>
        <v>1052029</v>
      </c>
      <c r="H6" s="37">
        <f>ROUND((G6-K6)/1.348,0)</f>
        <v>777106</v>
      </c>
      <c r="I6" s="29">
        <f>ROUND(G6-H6-J6-K6,0)</f>
        <v>262662</v>
      </c>
      <c r="J6" s="37">
        <f>ROUND(H6*0.01,0)</f>
        <v>7771</v>
      </c>
      <c r="K6" s="37">
        <f>TA_stat!H6*TA_stat!AC6+TA_stat!I6*TA_stat!AD6+TA_stat!J6*TA_stat!AE6+TA_stat!K6*TA_stat!AF6+TA_stat!L6*TA_stat!AG6+TA_stat!M6*TA_stat!AH6+TA_stat!N6*TA_stat!AI6+TA_stat!O6*TA_stat!AJ6+TA_stat!P6*TA_stat!AK6</f>
        <v>4490</v>
      </c>
      <c r="L6" s="644">
        <f>ROUND(Y6/TA_rozp!E6/12,2)</f>
        <v>2.5</v>
      </c>
      <c r="M6" s="645">
        <f>IF(TA_stat!H6=0,0,12*1.348*1/TA_stat!T6*TA_rozp!$E6)</f>
        <v>11595.870873340225</v>
      </c>
      <c r="N6" s="646">
        <f>IF(TA_stat!I6=0,0,12*1.348*1/TA_stat!U6*TA_rozp!$E6)</f>
        <v>0</v>
      </c>
      <c r="O6" s="646">
        <f>IF(TA_stat!J6=0,0,12*1.348*1/TA_stat!V6*TA_rozp!$E6)</f>
        <v>0</v>
      </c>
      <c r="P6" s="646">
        <f>IF(TA_stat!K6=0,0,12*1.348*1/TA_stat!W6*TA_rozp!$E6)</f>
        <v>9433.1347912575839</v>
      </c>
      <c r="Q6" s="646">
        <f>IF(TA_stat!L6=0,0,12*1.348*1/TA_stat!X6*TA_rozp!$E6)</f>
        <v>0</v>
      </c>
      <c r="R6" s="646">
        <f>IF(TA_stat!M6=0,0,12*1.348*1/TA_stat!Y6*TA_rozp!$E6)</f>
        <v>0</v>
      </c>
      <c r="S6" s="646">
        <f>IF(TA_stat!N6=0,0,12*1.348*1/TA_stat!Z6*TA_rozp!$E6)</f>
        <v>0</v>
      </c>
      <c r="T6" s="646">
        <f>IF(TA_stat!O6=0,0,12*1.348*1/TA_stat!AA6*TA_rozp!$E6)</f>
        <v>0</v>
      </c>
      <c r="U6" s="646">
        <f>IF(TA_stat!P6=0,0,12*1.348*1/TA_stat!AB6*TA_rozp!$E6)</f>
        <v>0</v>
      </c>
      <c r="V6" s="37">
        <f>ROUND((M6*TA_stat!H6+P6*TA_stat!K6+S6*TA_stat!N6)/1.348,0)</f>
        <v>777106</v>
      </c>
      <c r="W6" s="37">
        <f>ROUND((N6*TA_stat!I6+Q6*TA_stat!L6+T6*TA_stat!O6)/1.348,0)</f>
        <v>0</v>
      </c>
      <c r="X6" s="37">
        <f>ROUND((O6*TA_stat!J6+R6*TA_stat!M6+U6*TA_stat!P6)/1.348,0)</f>
        <v>0</v>
      </c>
      <c r="Y6" s="37">
        <f>SUM(V6:X6)</f>
        <v>777106</v>
      </c>
      <c r="Z6" s="647">
        <f>IF(TA_stat!T6=0,0,TA_stat!H6/TA_stat!T6)+IF(TA_stat!W6=0,0,TA_stat!K6/TA_stat!W6)+IF(TA_stat!Z6=0,0,TA_stat!N6/TA_stat!Z6)</f>
        <v>2.4973530027513648</v>
      </c>
      <c r="AA6" s="647">
        <f>IF(TA_stat!U6=0,0,TA_stat!I6/TA_stat!U6)+IF(TA_stat!X6=0,0,TA_stat!L6/TA_stat!X6)+IF(TA_stat!AA6=0,0,TA_stat!O6/TA_stat!AA6)</f>
        <v>0</v>
      </c>
      <c r="AB6" s="647">
        <f>IF(TA_stat!V6=0,0,TA_stat!J6/TA_stat!V6)+IF(TA_stat!Y6=0,0,TA_stat!M6/TA_stat!Y6)+IF(TA_stat!AB6=0,0,TA_stat!P6/TA_stat!AB6)</f>
        <v>0</v>
      </c>
      <c r="AC6" s="130">
        <f>SUM(Z6:AB6)</f>
        <v>2.4973530027513648</v>
      </c>
    </row>
    <row r="7" spans="1:29" ht="20.100000000000001" customHeight="1" x14ac:dyDescent="0.2">
      <c r="A7" s="414">
        <v>1</v>
      </c>
      <c r="B7" s="461">
        <v>600078078</v>
      </c>
      <c r="C7" s="81">
        <f>TA_stat!C7</f>
        <v>3440</v>
      </c>
      <c r="D7" s="261" t="str">
        <f>TA_stat!D7</f>
        <v>MŠ Tanvald, U Školky 579</v>
      </c>
      <c r="E7" s="11">
        <f>TA_stat!E7</f>
        <v>3141</v>
      </c>
      <c r="F7" s="182" t="str">
        <f>TA_stat!F7</f>
        <v>MŠ Tanvald, Radniční 540</v>
      </c>
      <c r="G7" s="128">
        <f>ROUND(TA_rozp!R7,0)</f>
        <v>585256</v>
      </c>
      <c r="H7" s="37">
        <f t="shared" ref="H7:H23" si="0">ROUND((G7-K7)/1.348,0)</f>
        <v>432507</v>
      </c>
      <c r="I7" s="29">
        <f t="shared" ref="I7:I23" si="1">ROUND(G7-H7-J7-K7,0)</f>
        <v>146188</v>
      </c>
      <c r="J7" s="37">
        <f t="shared" ref="J7:J23" si="2">ROUND(H7*0.01,0)</f>
        <v>4325</v>
      </c>
      <c r="K7" s="37">
        <f>TA_stat!H7*TA_stat!AC7+TA_stat!I7*TA_stat!AD7+TA_stat!J7*TA_stat!AE7+TA_stat!K7*TA_stat!AF7+TA_stat!L7*TA_stat!AG7+TA_stat!M7*TA_stat!AH7+TA_stat!N7*TA_stat!AI7+TA_stat!O7*TA_stat!AJ7+TA_stat!P7*TA_stat!AK7</f>
        <v>2236</v>
      </c>
      <c r="L7" s="644">
        <f>ROUND(Y7/TA_rozp!E7/12,2)</f>
        <v>1.39</v>
      </c>
      <c r="M7" s="645">
        <f>IF(TA_stat!H7=0,0,12*1.348*1/TA_stat!T7*TA_rozp!$E7)</f>
        <v>13558.601615115298</v>
      </c>
      <c r="N7" s="646">
        <f>IF(TA_stat!I7=0,0,12*1.348*1/TA_stat!U7*TA_rozp!$E7)</f>
        <v>0</v>
      </c>
      <c r="O7" s="646">
        <f>IF(TA_stat!J7=0,0,12*1.348*1/TA_stat!V7*TA_rozp!$E7)</f>
        <v>0</v>
      </c>
      <c r="P7" s="646">
        <f>IF(TA_stat!K7=0,0,12*1.348*1/TA_stat!W7*TA_rozp!$E7)</f>
        <v>0</v>
      </c>
      <c r="Q7" s="646">
        <f>IF(TA_stat!L7=0,0,12*1.348*1/TA_stat!X7*TA_rozp!$E7)</f>
        <v>0</v>
      </c>
      <c r="R7" s="646">
        <f>IF(TA_stat!M7=0,0,12*1.348*1/TA_stat!Y7*TA_rozp!$E7)</f>
        <v>0</v>
      </c>
      <c r="S7" s="646">
        <f>IF(TA_stat!N7=0,0,12*1.348*1/TA_stat!Z7*TA_rozp!$E7)</f>
        <v>0</v>
      </c>
      <c r="T7" s="646">
        <f>IF(TA_stat!O7=0,0,12*1.348*1/TA_stat!AA7*TA_rozp!$E7)</f>
        <v>0</v>
      </c>
      <c r="U7" s="646">
        <f>IF(TA_stat!P7=0,0,12*1.348*1/TA_stat!AB7*TA_rozp!$E7)</f>
        <v>0</v>
      </c>
      <c r="V7" s="37">
        <f>ROUND((M7*TA_stat!H7+P7*TA_stat!K7+S7*TA_stat!N7)/1.348,0)</f>
        <v>432507</v>
      </c>
      <c r="W7" s="37">
        <f>ROUND((N7*TA_stat!I7+Q7*TA_stat!L7+T7*TA_stat!O7)/1.348,0)</f>
        <v>0</v>
      </c>
      <c r="X7" s="37">
        <f>ROUND((O7*TA_stat!J7+R7*TA_stat!M7+U7*TA_stat!P7)/1.348,0)</f>
        <v>0</v>
      </c>
      <c r="Y7" s="37">
        <f t="shared" ref="Y7:Y23" si="3">SUM(V7:X7)</f>
        <v>432507</v>
      </c>
      <c r="Z7" s="647">
        <f>IF(TA_stat!T7=0,0,TA_stat!H7/TA_stat!T7)+IF(TA_stat!W7=0,0,TA_stat!K7/TA_stat!W7)+IF(TA_stat!Z7=0,0,TA_stat!N7/TA_stat!Z7)</f>
        <v>1.3899300758114925</v>
      </c>
      <c r="AA7" s="647">
        <f>IF(TA_stat!U7=0,0,TA_stat!I7/TA_stat!U7)+IF(TA_stat!X7=0,0,TA_stat!L7/TA_stat!X7)+IF(TA_stat!AA7=0,0,TA_stat!O7/TA_stat!AA7)</f>
        <v>0</v>
      </c>
      <c r="AB7" s="647">
        <f>IF(TA_stat!V7=0,0,TA_stat!J7/TA_stat!V7)+IF(TA_stat!Y7=0,0,TA_stat!M7/TA_stat!Y7)+IF(TA_stat!AB7=0,0,TA_stat!P7/TA_stat!AB7)</f>
        <v>0</v>
      </c>
      <c r="AC7" s="130">
        <f t="shared" ref="AC7:AC23" si="4">SUM(Z7:AB7)</f>
        <v>1.3899300758114925</v>
      </c>
    </row>
    <row r="8" spans="1:29" ht="20.100000000000001" customHeight="1" x14ac:dyDescent="0.2">
      <c r="A8" s="414">
        <v>1</v>
      </c>
      <c r="B8" s="461">
        <v>600078078</v>
      </c>
      <c r="C8" s="81">
        <f>TA_stat!C8</f>
        <v>3440</v>
      </c>
      <c r="D8" s="261" t="str">
        <f>TA_stat!D8</f>
        <v>MŠ Tanvald, U Školky 579</v>
      </c>
      <c r="E8" s="11">
        <f>TA_stat!E8</f>
        <v>3141</v>
      </c>
      <c r="F8" s="182" t="str">
        <f>TA_stat!F8</f>
        <v>MŠ Tanvald, Woklerova 378 - výdejna</v>
      </c>
      <c r="G8" s="128">
        <f>ROUND(TA_rozp!R8,0)</f>
        <v>158069</v>
      </c>
      <c r="H8" s="37">
        <f t="shared" si="0"/>
        <v>116631</v>
      </c>
      <c r="I8" s="29">
        <f t="shared" si="1"/>
        <v>39422</v>
      </c>
      <c r="J8" s="37">
        <f t="shared" si="2"/>
        <v>1166</v>
      </c>
      <c r="K8" s="37">
        <f>TA_stat!H8*TA_stat!AC8+TA_stat!I8*TA_stat!AD8+TA_stat!J8*TA_stat!AE8+TA_stat!K8*TA_stat!AF8+TA_stat!L8*TA_stat!AG8+TA_stat!M8*TA_stat!AH8+TA_stat!N8*TA_stat!AI8+TA_stat!O8*TA_stat!AJ8+TA_stat!P8*TA_stat!AK8</f>
        <v>850</v>
      </c>
      <c r="L8" s="644">
        <f>ROUND(Y8/TA_rozp!E8/12,2)</f>
        <v>0.37</v>
      </c>
      <c r="M8" s="645">
        <f>IF(TA_stat!H8=0,0,12*1.348*1/TA_stat!T8*TA_rozp!$E8)</f>
        <v>0</v>
      </c>
      <c r="N8" s="646">
        <f>IF(TA_stat!I8=0,0,12*1.348*1/TA_stat!U8*TA_rozp!$E8)</f>
        <v>0</v>
      </c>
      <c r="O8" s="646">
        <f>IF(TA_stat!J8=0,0,12*1.348*1/TA_stat!V8*TA_rozp!$E8)</f>
        <v>0</v>
      </c>
      <c r="P8" s="646">
        <f>IF(TA_stat!K8=0,0,12*1.348*1/TA_stat!W8*TA_rozp!$E8)</f>
        <v>0</v>
      </c>
      <c r="Q8" s="646">
        <f>IF(TA_stat!L8=0,0,12*1.348*1/TA_stat!X8*TA_rozp!$E8)</f>
        <v>0</v>
      </c>
      <c r="R8" s="646">
        <f>IF(TA_stat!M8=0,0,12*1.348*1/TA_stat!Y8*TA_rozp!$E8)</f>
        <v>0</v>
      </c>
      <c r="S8" s="646">
        <f>IF(TA_stat!N8=0,0,12*1.348*1/TA_stat!Z8*TA_rozp!$E8)</f>
        <v>6288.7565275050556</v>
      </c>
      <c r="T8" s="646">
        <f>IF(TA_stat!O8=0,0,12*1.348*1/TA_stat!AA8*TA_rozp!$E8)</f>
        <v>0</v>
      </c>
      <c r="U8" s="646">
        <f>IF(TA_stat!P8=0,0,12*1.348*1/TA_stat!AB8*TA_rozp!$E8)</f>
        <v>0</v>
      </c>
      <c r="V8" s="37">
        <f>ROUND((M8*TA_stat!H8+P8*TA_stat!K8+S8*TA_stat!N8)/1.348,0)</f>
        <v>116631</v>
      </c>
      <c r="W8" s="37">
        <f>ROUND((N8*TA_stat!I8+Q8*TA_stat!L8+T8*TA_stat!O8)/1.348,0)</f>
        <v>0</v>
      </c>
      <c r="X8" s="37">
        <f>ROUND((O8*TA_stat!J8+R8*TA_stat!M8+U8*TA_stat!P8)/1.348,0)</f>
        <v>0</v>
      </c>
      <c r="Y8" s="37">
        <f t="shared" si="3"/>
        <v>116631</v>
      </c>
      <c r="Z8" s="647">
        <f>IF(TA_stat!T8=0,0,TA_stat!H8/TA_stat!T8)+IF(TA_stat!W8=0,0,TA_stat!K8/TA_stat!W8)+IF(TA_stat!Z8=0,0,TA_stat!N8/TA_stat!Z8)</f>
        <v>0.37481277633306193</v>
      </c>
      <c r="AA8" s="647">
        <f>IF(TA_stat!U8=0,0,TA_stat!I8/TA_stat!U8)+IF(TA_stat!X8=0,0,TA_stat!L8/TA_stat!X8)+IF(TA_stat!AA8=0,0,TA_stat!O8/TA_stat!AA8)</f>
        <v>0</v>
      </c>
      <c r="AB8" s="647">
        <f>IF(TA_stat!V8=0,0,TA_stat!J8/TA_stat!V8)+IF(TA_stat!Y8=0,0,TA_stat!M8/TA_stat!Y8)+IF(TA_stat!AB8=0,0,TA_stat!P8/TA_stat!AB8)</f>
        <v>0</v>
      </c>
      <c r="AC8" s="130">
        <f t="shared" si="4"/>
        <v>0.37481277633306193</v>
      </c>
    </row>
    <row r="9" spans="1:29" ht="20.100000000000001" customHeight="1" x14ac:dyDescent="0.2">
      <c r="A9" s="414">
        <v>6</v>
      </c>
      <c r="B9" s="461">
        <v>650023404</v>
      </c>
      <c r="C9" s="81">
        <f>TA_stat!C9</f>
        <v>3401</v>
      </c>
      <c r="D9" s="261" t="str">
        <f>TA_stat!D9</f>
        <v>ZŠ a MŠ Albrechtice v Jiz. horách 226</v>
      </c>
      <c r="E9" s="11">
        <f>TA_stat!E9</f>
        <v>3141</v>
      </c>
      <c r="F9" s="182" t="str">
        <f>TA_stat!F9</f>
        <v>MŠ Albrechtice v Jiz. horách 261</v>
      </c>
      <c r="G9" s="128">
        <f>ROUND(TA_rozp!R9,0)</f>
        <v>750414</v>
      </c>
      <c r="H9" s="37">
        <f t="shared" si="0"/>
        <v>554450</v>
      </c>
      <c r="I9" s="29">
        <f t="shared" si="1"/>
        <v>187403</v>
      </c>
      <c r="J9" s="37">
        <f t="shared" si="2"/>
        <v>5545</v>
      </c>
      <c r="K9" s="37">
        <f>TA_stat!H9*TA_stat!AC9+TA_stat!I9*TA_stat!AD9+TA_stat!J9*TA_stat!AE9+TA_stat!K9*TA_stat!AF9+TA_stat!L9*TA_stat!AG9+TA_stat!M9*TA_stat!AH9+TA_stat!N9*TA_stat!AI9+TA_stat!O9*TA_stat!AJ9+TA_stat!P9*TA_stat!AK9</f>
        <v>3016</v>
      </c>
      <c r="L9" s="644">
        <f>ROUND(Y9/TA_rozp!E9/12,2)</f>
        <v>1.78</v>
      </c>
      <c r="M9" s="645">
        <f>IF(TA_stat!H9=0,0,12*1.348*1/TA_stat!T9*TA_rozp!$E9)</f>
        <v>16188.518430035974</v>
      </c>
      <c r="N9" s="646">
        <f>IF(TA_stat!I9=0,0,12*1.348*1/TA_stat!U9*TA_rozp!$E9)</f>
        <v>10868.059396930939</v>
      </c>
      <c r="O9" s="646">
        <f>IF(TA_stat!J9=0,0,12*1.348*1/TA_stat!V9*TA_rozp!$E9)</f>
        <v>0</v>
      </c>
      <c r="P9" s="646">
        <f>IF(TA_stat!K9=0,0,12*1.348*1/TA_stat!W9*TA_rozp!$E9)</f>
        <v>0</v>
      </c>
      <c r="Q9" s="646">
        <f>IF(TA_stat!L9=0,0,12*1.348*1/TA_stat!X9*TA_rozp!$E9)</f>
        <v>0</v>
      </c>
      <c r="R9" s="646">
        <f>IF(TA_stat!M9=0,0,12*1.348*1/TA_stat!Y9*TA_rozp!$E9)</f>
        <v>0</v>
      </c>
      <c r="S9" s="646">
        <f>IF(TA_stat!N9=0,0,12*1.348*1/TA_stat!Z9*TA_rozp!$E9)</f>
        <v>0</v>
      </c>
      <c r="T9" s="646">
        <f>IF(TA_stat!O9=0,0,12*1.348*1/TA_stat!AA9*TA_rozp!$E9)</f>
        <v>0</v>
      </c>
      <c r="U9" s="646">
        <f>IF(TA_stat!P9=0,0,12*1.348*1/TA_stat!AB9*TA_rozp!$E9)</f>
        <v>0</v>
      </c>
      <c r="V9" s="37">
        <f>ROUND((M9*TA_stat!H9+P9*TA_stat!K9+S9*TA_stat!N9)/1.348,0)</f>
        <v>264204</v>
      </c>
      <c r="W9" s="37">
        <f>ROUND((N9*TA_stat!I9+Q9*TA_stat!L9+T9*TA_stat!O9)/1.348,0)</f>
        <v>290245</v>
      </c>
      <c r="X9" s="37">
        <f>ROUND((O9*TA_stat!J9+R9*TA_stat!M9+U9*TA_stat!P9)/1.348,0)</f>
        <v>0</v>
      </c>
      <c r="Y9" s="37">
        <f t="shared" si="3"/>
        <v>554449</v>
      </c>
      <c r="Z9" s="647">
        <f>IF(TA_stat!T9=0,0,TA_stat!H9/TA_stat!T9)+IF(TA_stat!W9=0,0,TA_stat!K9/TA_stat!W9)+IF(TA_stat!Z9=0,0,TA_stat!N9/TA_stat!Z9)</f>
        <v>0.84906195519408989</v>
      </c>
      <c r="AA9" s="647">
        <f>IF(TA_stat!U9=0,0,TA_stat!I9/TA_stat!U9)+IF(TA_stat!X9=0,0,TA_stat!L9/TA_stat!X9)+IF(TA_stat!AA9=0,0,TA_stat!O9/TA_stat!AA9)</f>
        <v>0.93274751491240149</v>
      </c>
      <c r="AB9" s="647">
        <f>IF(TA_stat!V9=0,0,TA_stat!J9/TA_stat!V9)+IF(TA_stat!Y9=0,0,TA_stat!M9/TA_stat!Y9)+IF(TA_stat!AB9=0,0,TA_stat!P9/TA_stat!AB9)</f>
        <v>0</v>
      </c>
      <c r="AC9" s="130">
        <f t="shared" si="4"/>
        <v>1.7818094701064915</v>
      </c>
    </row>
    <row r="10" spans="1:29" ht="20.100000000000001" customHeight="1" x14ac:dyDescent="0.2">
      <c r="A10" s="414">
        <v>7</v>
      </c>
      <c r="B10" s="461">
        <v>650023021</v>
      </c>
      <c r="C10" s="81">
        <f>TA_stat!C10</f>
        <v>3404</v>
      </c>
      <c r="D10" s="261" t="str">
        <f>TA_stat!D10</f>
        <v>ZŠ a MŠ Desná v Jiz. horách, Krkonošská 613</v>
      </c>
      <c r="E10" s="11">
        <f>TA_stat!E10</f>
        <v>3141</v>
      </c>
      <c r="F10" s="163" t="str">
        <f>TA_stat!F10</f>
        <v>MŠ Desná v Jiz. horách, Údolní I/212 - výdejna</v>
      </c>
      <c r="G10" s="128">
        <f>ROUND(TA_rozp!R10,0)</f>
        <v>355095</v>
      </c>
      <c r="H10" s="37">
        <f t="shared" si="0"/>
        <v>261431</v>
      </c>
      <c r="I10" s="29">
        <f t="shared" si="1"/>
        <v>88364</v>
      </c>
      <c r="J10" s="37">
        <f t="shared" si="2"/>
        <v>2614</v>
      </c>
      <c r="K10" s="37">
        <f>TA_stat!H10*TA_stat!AC10+TA_stat!I10*TA_stat!AD10+TA_stat!J10*TA_stat!AE10+TA_stat!K10*TA_stat!AF10+TA_stat!L10*TA_stat!AG10+TA_stat!M10*TA_stat!AH10+TA_stat!N10*TA_stat!AI10+TA_stat!O10*TA_stat!AJ10+TA_stat!P10*TA_stat!AK10</f>
        <v>2686</v>
      </c>
      <c r="L10" s="644">
        <f>ROUND(Y10/TA_rozp!E10/12,2)</f>
        <v>0.84</v>
      </c>
      <c r="M10" s="645">
        <f>IF(TA_stat!H10=0,0,12*1.348*1/TA_stat!T10*TA_rozp!$E10)</f>
        <v>0</v>
      </c>
      <c r="N10" s="646">
        <f>IF(TA_stat!I10=0,0,12*1.348*1/TA_stat!U10*TA_rozp!$E10)</f>
        <v>0</v>
      </c>
      <c r="O10" s="646">
        <f>IF(TA_stat!J10=0,0,12*1.348*1/TA_stat!V10*TA_rozp!$E10)</f>
        <v>0</v>
      </c>
      <c r="P10" s="646">
        <f>IF(TA_stat!K10=0,0,12*1.348*1/TA_stat!W10*TA_rozp!$E10)</f>
        <v>0</v>
      </c>
      <c r="Q10" s="646">
        <f>IF(TA_stat!L10=0,0,12*1.348*1/TA_stat!X10*TA_rozp!$E10)</f>
        <v>0</v>
      </c>
      <c r="R10" s="646">
        <f>IF(TA_stat!M10=0,0,12*1.348*1/TA_stat!Y10*TA_rozp!$E10)</f>
        <v>0</v>
      </c>
      <c r="S10" s="646">
        <f>IF(TA_stat!N10=0,0,12*1.348*1/TA_stat!Z10*TA_rozp!$E10)</f>
        <v>4460.8771875486273</v>
      </c>
      <c r="T10" s="646">
        <f>IF(TA_stat!O10=0,0,12*1.348*1/TA_stat!AA10*TA_rozp!$E10)</f>
        <v>0</v>
      </c>
      <c r="U10" s="646">
        <f>IF(TA_stat!P10=0,0,12*1.348*1/TA_stat!AB10*TA_rozp!$E10)</f>
        <v>0</v>
      </c>
      <c r="V10" s="37">
        <f>ROUND((M10*TA_stat!H10+P10*TA_stat!K10+S10*TA_stat!N10)/1.348,0)</f>
        <v>261431</v>
      </c>
      <c r="W10" s="37">
        <f>ROUND((N10*TA_stat!I10+Q10*TA_stat!L10+T10*TA_stat!O10)/1.348,0)</f>
        <v>0</v>
      </c>
      <c r="X10" s="37">
        <f>ROUND((O10*TA_stat!J10+R10*TA_stat!M10+U10*TA_stat!P10)/1.348,0)</f>
        <v>0</v>
      </c>
      <c r="Y10" s="37">
        <f t="shared" si="3"/>
        <v>261431</v>
      </c>
      <c r="Z10" s="647">
        <f>IF(TA_stat!T10=0,0,TA_stat!H10/TA_stat!T10)+IF(TA_stat!W10=0,0,TA_stat!K10/TA_stat!W10)+IF(TA_stat!Z10=0,0,TA_stat!N10/TA_stat!Z10)</f>
        <v>0.84015023792012522</v>
      </c>
      <c r="AA10" s="647">
        <f>IF(TA_stat!U10=0,0,TA_stat!I10/TA_stat!U10)+IF(TA_stat!X10=0,0,TA_stat!L10/TA_stat!X10)+IF(TA_stat!AA10=0,0,TA_stat!O10/TA_stat!AA10)</f>
        <v>0</v>
      </c>
      <c r="AB10" s="647">
        <f>IF(TA_stat!V10=0,0,TA_stat!J10/TA_stat!V10)+IF(TA_stat!Y10=0,0,TA_stat!M10/TA_stat!Y10)+IF(TA_stat!AB10=0,0,TA_stat!P10/TA_stat!AB10)</f>
        <v>0</v>
      </c>
      <c r="AC10" s="130">
        <f t="shared" si="4"/>
        <v>0.84015023792012522</v>
      </c>
    </row>
    <row r="11" spans="1:29" ht="20.100000000000001" customHeight="1" x14ac:dyDescent="0.2">
      <c r="A11" s="414">
        <v>7</v>
      </c>
      <c r="B11" s="461">
        <v>650023021</v>
      </c>
      <c r="C11" s="81">
        <f>TA_stat!C11</f>
        <v>3404</v>
      </c>
      <c r="D11" s="261" t="str">
        <f>TA_stat!D11</f>
        <v>ZŠ a MŠ Desná v Jiz. horách, Krkonošská 613</v>
      </c>
      <c r="E11" s="11">
        <f>TA_stat!E11</f>
        <v>3141</v>
      </c>
      <c r="F11" s="163" t="str">
        <f>TA_stat!F11</f>
        <v>ZŠ a MŠ Desná v Jiz. horách, Krkonošská 613</v>
      </c>
      <c r="G11" s="128">
        <f>ROUND(TA_rozp!R11,0)</f>
        <v>2039982</v>
      </c>
      <c r="H11" s="37">
        <f t="shared" si="0"/>
        <v>1503092</v>
      </c>
      <c r="I11" s="29">
        <f t="shared" si="1"/>
        <v>508045</v>
      </c>
      <c r="J11" s="37">
        <f t="shared" si="2"/>
        <v>15031</v>
      </c>
      <c r="K11" s="37">
        <f>TA_stat!H11*TA_stat!AC11+TA_stat!I11*TA_stat!AD11+TA_stat!J11*TA_stat!AE11+TA_stat!K11*TA_stat!AF11+TA_stat!L11*TA_stat!AG11+TA_stat!M11*TA_stat!AH11+TA_stat!N11*TA_stat!AI11+TA_stat!O11*TA_stat!AJ11+TA_stat!P11*TA_stat!AK11</f>
        <v>13814</v>
      </c>
      <c r="L11" s="644">
        <f>ROUND(Y11/TA_rozp!E11/12,2)</f>
        <v>4.83</v>
      </c>
      <c r="M11" s="645">
        <f>IF(TA_stat!H11=0,0,12*1.348*1/TA_stat!T11*TA_rozp!$E11)</f>
        <v>0</v>
      </c>
      <c r="N11" s="646">
        <f>IF(TA_stat!I11=0,0,12*1.348*1/TA_stat!U11*TA_rozp!$E11)</f>
        <v>6997.9146326581304</v>
      </c>
      <c r="O11" s="646">
        <f>IF(TA_stat!J11=0,0,12*1.348*1/TA_stat!V11*TA_rozp!$E11)</f>
        <v>0</v>
      </c>
      <c r="P11" s="646">
        <f>IF(TA_stat!K11=0,0,12*1.348*1/TA_stat!W11*TA_rozp!$E11)</f>
        <v>6691.31578132294</v>
      </c>
      <c r="Q11" s="646">
        <f>IF(TA_stat!L11=0,0,12*1.348*1/TA_stat!X11*TA_rozp!$E11)</f>
        <v>0</v>
      </c>
      <c r="R11" s="646">
        <f>IF(TA_stat!M11=0,0,12*1.348*1/TA_stat!Y11*TA_rozp!$E11)</f>
        <v>0</v>
      </c>
      <c r="S11" s="646">
        <f>IF(TA_stat!N11=0,0,12*1.348*1/TA_stat!Z11*TA_rozp!$E11)</f>
        <v>0</v>
      </c>
      <c r="T11" s="646">
        <f>IF(TA_stat!O11=0,0,12*1.348*1/TA_stat!AA11*TA_rozp!$E11)</f>
        <v>0</v>
      </c>
      <c r="U11" s="646">
        <f>IF(TA_stat!P11=0,0,12*1.348*1/TA_stat!AB11*TA_rozp!$E11)</f>
        <v>0</v>
      </c>
      <c r="V11" s="37">
        <f>ROUND((M11*TA_stat!H11+P11*TA_stat!K11+S11*TA_stat!N11)/1.348,0)</f>
        <v>392147</v>
      </c>
      <c r="W11" s="37">
        <f>ROUND((N11*TA_stat!I11+Q11*TA_stat!L11+T11*TA_stat!O11)/1.348,0)</f>
        <v>1110945</v>
      </c>
      <c r="X11" s="37">
        <f>ROUND((O11*TA_stat!J11+R11*TA_stat!M11+U11*TA_stat!P11)/1.348,0)</f>
        <v>0</v>
      </c>
      <c r="Y11" s="37">
        <f t="shared" si="3"/>
        <v>1503092</v>
      </c>
      <c r="Z11" s="647">
        <f>IF(TA_stat!T11=0,0,TA_stat!H11/TA_stat!T11)+IF(TA_stat!W11=0,0,TA_stat!K11/TA_stat!W11)+IF(TA_stat!Z11=0,0,TA_stat!N11/TA_stat!Z11)</f>
        <v>1.2602253568801878</v>
      </c>
      <c r="AA11" s="647">
        <f>IF(TA_stat!U11=0,0,TA_stat!I11/TA_stat!U11)+IF(TA_stat!X11=0,0,TA_stat!L11/TA_stat!X11)+IF(TA_stat!AA11=0,0,TA_stat!O11/TA_stat!AA11)</f>
        <v>3.5701955979044624</v>
      </c>
      <c r="AB11" s="647">
        <f>IF(TA_stat!V11=0,0,TA_stat!J11/TA_stat!V11)+IF(TA_stat!Y11=0,0,TA_stat!M11/TA_stat!Y11)+IF(TA_stat!AB11=0,0,TA_stat!P11/TA_stat!AB11)</f>
        <v>0</v>
      </c>
      <c r="AC11" s="130">
        <f t="shared" si="4"/>
        <v>4.8304209547846497</v>
      </c>
    </row>
    <row r="12" spans="1:29" ht="20.100000000000001" customHeight="1" x14ac:dyDescent="0.2">
      <c r="A12" s="414">
        <v>8</v>
      </c>
      <c r="B12" s="461">
        <v>600098451</v>
      </c>
      <c r="C12" s="81">
        <f>TA_stat!C12</f>
        <v>5409</v>
      </c>
      <c r="D12" s="261" t="str">
        <f>TA_stat!D12</f>
        <v>MŠ Harrachov 419</v>
      </c>
      <c r="E12" s="11">
        <f>TA_stat!E12</f>
        <v>3141</v>
      </c>
      <c r="F12" s="163" t="str">
        <f>TA_stat!F12</f>
        <v>MŠ Harrachov 419</v>
      </c>
      <c r="G12" s="128">
        <f>ROUND(TA_rozp!R12,0)</f>
        <v>631479</v>
      </c>
      <c r="H12" s="37">
        <f t="shared" si="0"/>
        <v>466605</v>
      </c>
      <c r="I12" s="29">
        <f t="shared" si="1"/>
        <v>157712</v>
      </c>
      <c r="J12" s="37">
        <f t="shared" si="2"/>
        <v>4666</v>
      </c>
      <c r="K12" s="37">
        <f>TA_stat!H12*TA_stat!AC12+TA_stat!I12*TA_stat!AD12+TA_stat!J12*TA_stat!AE12+TA_stat!K12*TA_stat!AF12+TA_stat!L12*TA_stat!AG12+TA_stat!M12*TA_stat!AH12+TA_stat!N12*TA_stat!AI12+TA_stat!O12*TA_stat!AJ12+TA_stat!P12*TA_stat!AK12</f>
        <v>2496</v>
      </c>
      <c r="L12" s="644">
        <f>ROUND(Y12/TA_rozp!E12/12,2)</f>
        <v>1.5</v>
      </c>
      <c r="M12" s="645">
        <f>IF(TA_stat!H12=0,0,12*1.348*1/TA_stat!T12*TA_rozp!$E12)</f>
        <v>13103.812097620426</v>
      </c>
      <c r="N12" s="646">
        <f>IF(TA_stat!I12=0,0,12*1.348*1/TA_stat!U12*TA_rozp!$E12)</f>
        <v>0</v>
      </c>
      <c r="O12" s="646">
        <f>IF(TA_stat!J12=0,0,12*1.348*1/TA_stat!V12*TA_rozp!$E12)</f>
        <v>0</v>
      </c>
      <c r="P12" s="646">
        <f>IF(TA_stat!K12=0,0,12*1.348*1/TA_stat!W12*TA_rozp!$E12)</f>
        <v>0</v>
      </c>
      <c r="Q12" s="646">
        <f>IF(TA_stat!L12=0,0,12*1.348*1/TA_stat!X12*TA_rozp!$E12)</f>
        <v>0</v>
      </c>
      <c r="R12" s="646">
        <f>IF(TA_stat!M12=0,0,12*1.348*1/TA_stat!Y12*TA_rozp!$E12)</f>
        <v>0</v>
      </c>
      <c r="S12" s="646">
        <f>IF(TA_stat!N12=0,0,12*1.348*1/TA_stat!Z12*TA_rozp!$E12)</f>
        <v>0</v>
      </c>
      <c r="T12" s="646">
        <f>IF(TA_stat!O12=0,0,12*1.348*1/TA_stat!AA12*TA_rozp!$E12)</f>
        <v>0</v>
      </c>
      <c r="U12" s="646">
        <f>IF(TA_stat!P12=0,0,12*1.348*1/TA_stat!AB12*TA_rozp!$E12)</f>
        <v>0</v>
      </c>
      <c r="V12" s="37">
        <f>ROUND((M12*TA_stat!H12+P12*TA_stat!K12+S12*TA_stat!N12)/1.348,0)</f>
        <v>466605</v>
      </c>
      <c r="W12" s="37">
        <f>ROUND((N12*TA_stat!I12+Q12*TA_stat!L12+T12*TA_stat!O12)/1.348,0)</f>
        <v>0</v>
      </c>
      <c r="X12" s="37">
        <f>ROUND((O12*TA_stat!J12+R12*TA_stat!M12+U12*TA_stat!P12)/1.348,0)</f>
        <v>0</v>
      </c>
      <c r="Y12" s="37">
        <f t="shared" si="3"/>
        <v>466605</v>
      </c>
      <c r="Z12" s="647">
        <f>IF(TA_stat!T12=0,0,TA_stat!H12/TA_stat!T12)+IF(TA_stat!W12=0,0,TA_stat!K12/TA_stat!W12)+IF(TA_stat!Z12=0,0,TA_stat!N12/TA_stat!Z12)</f>
        <v>1.499506977100999</v>
      </c>
      <c r="AA12" s="647">
        <f>IF(TA_stat!U12=0,0,TA_stat!I12/TA_stat!U12)+IF(TA_stat!X12=0,0,TA_stat!L12/TA_stat!X12)+IF(TA_stat!AA12=0,0,TA_stat!O12/TA_stat!AA12)</f>
        <v>0</v>
      </c>
      <c r="AB12" s="647">
        <f>IF(TA_stat!V12=0,0,TA_stat!J12/TA_stat!V12)+IF(TA_stat!Y12=0,0,TA_stat!M12/TA_stat!Y12)+IF(TA_stat!AB12=0,0,TA_stat!P12/TA_stat!AB12)</f>
        <v>0</v>
      </c>
      <c r="AC12" s="130">
        <f t="shared" si="4"/>
        <v>1.499506977100999</v>
      </c>
    </row>
    <row r="13" spans="1:29" ht="20.100000000000001" customHeight="1" x14ac:dyDescent="0.2">
      <c r="A13" s="414">
        <v>9</v>
      </c>
      <c r="B13" s="461">
        <v>600099164</v>
      </c>
      <c r="C13" s="81">
        <f>TA_stat!C13</f>
        <v>5408</v>
      </c>
      <c r="D13" s="261" t="str">
        <f>TA_stat!D13</f>
        <v xml:space="preserve">ZŠ Harrachov, Nový Svět 77 </v>
      </c>
      <c r="E13" s="11">
        <f>TA_stat!E13</f>
        <v>3141</v>
      </c>
      <c r="F13" s="163" t="str">
        <f>TA_stat!F13</f>
        <v xml:space="preserve">ZŠ Harrachov, Nový Svět 77 </v>
      </c>
      <c r="G13" s="128">
        <f>ROUND(TA_rozp!R13,0)</f>
        <v>859097</v>
      </c>
      <c r="H13" s="37">
        <f t="shared" si="0"/>
        <v>633300</v>
      </c>
      <c r="I13" s="29">
        <f t="shared" si="1"/>
        <v>214056</v>
      </c>
      <c r="J13" s="37">
        <f t="shared" si="2"/>
        <v>6333</v>
      </c>
      <c r="K13" s="37">
        <f>TA_stat!H13*TA_stat!AC13+TA_stat!I13*TA_stat!AD13+TA_stat!J13*TA_stat!AE13+TA_stat!K13*TA_stat!AF13+TA_stat!L13*TA_stat!AG13+TA_stat!M13*TA_stat!AH13+TA_stat!N13*TA_stat!AI13+TA_stat!O13*TA_stat!AJ13+TA_stat!P13*TA_stat!AK13</f>
        <v>5408</v>
      </c>
      <c r="L13" s="644">
        <f>ROUND(Y13/TA_rozp!E13/12,2)</f>
        <v>2.04</v>
      </c>
      <c r="M13" s="645">
        <f>IF(TA_stat!H13=0,0,12*1.348*1/TA_stat!T13*TA_rozp!$E13)</f>
        <v>0</v>
      </c>
      <c r="N13" s="646">
        <f>IF(TA_stat!I13=0,0,12*1.348*1/TA_stat!U13*TA_rozp!$E13)</f>
        <v>8208.549798101003</v>
      </c>
      <c r="O13" s="646">
        <f>IF(TA_stat!J13=0,0,12*1.348*1/TA_stat!V13*TA_rozp!$E13)</f>
        <v>0</v>
      </c>
      <c r="P13" s="646">
        <f>IF(TA_stat!K13=0,0,12*1.348*1/TA_stat!W13*TA_rozp!$E13)</f>
        <v>0</v>
      </c>
      <c r="Q13" s="646">
        <f>IF(TA_stat!L13=0,0,12*1.348*1/TA_stat!X13*TA_rozp!$E13)</f>
        <v>0</v>
      </c>
      <c r="R13" s="646">
        <f>IF(TA_stat!M13=0,0,12*1.348*1/TA_stat!Y13*TA_rozp!$E13)</f>
        <v>0</v>
      </c>
      <c r="S13" s="646">
        <f>IF(TA_stat!N13=0,0,12*1.348*1/TA_stat!Z13*TA_rozp!$E13)</f>
        <v>0</v>
      </c>
      <c r="T13" s="646">
        <f>IF(TA_stat!O13=0,0,12*1.348*1/TA_stat!AA13*TA_rozp!$E13)</f>
        <v>0</v>
      </c>
      <c r="U13" s="646">
        <f>IF(TA_stat!P13=0,0,12*1.348*1/TA_stat!AB13*TA_rozp!$E13)</f>
        <v>0</v>
      </c>
      <c r="V13" s="37">
        <f>ROUND((M13*TA_stat!H13+P13*TA_stat!K13+S13*TA_stat!N13)/1.348,0)</f>
        <v>0</v>
      </c>
      <c r="W13" s="37">
        <f>ROUND((N13*TA_stat!I13+Q13*TA_stat!L13+T13*TA_stat!O13)/1.348,0)</f>
        <v>633301</v>
      </c>
      <c r="X13" s="37">
        <f>ROUND((O13*TA_stat!J13+R13*TA_stat!M13+U13*TA_stat!P13)/1.348,0)</f>
        <v>0</v>
      </c>
      <c r="Y13" s="37">
        <f t="shared" si="3"/>
        <v>633301</v>
      </c>
      <c r="Z13" s="647">
        <f>IF(TA_stat!T13=0,0,TA_stat!H13/TA_stat!T13)+IF(TA_stat!W13=0,0,TA_stat!K13/TA_stat!W13)+IF(TA_stat!Z13=0,0,TA_stat!N13/TA_stat!Z13)</f>
        <v>0</v>
      </c>
      <c r="AA13" s="647">
        <f>IF(TA_stat!U13=0,0,TA_stat!I13/TA_stat!U13)+IF(TA_stat!X13=0,0,TA_stat!L13/TA_stat!X13)+IF(TA_stat!AA13=0,0,TA_stat!O13/TA_stat!AA13)</f>
        <v>2.035210680572265</v>
      </c>
      <c r="AB13" s="647">
        <f>IF(TA_stat!V13=0,0,TA_stat!J13/TA_stat!V13)+IF(TA_stat!Y13=0,0,TA_stat!M13/TA_stat!Y13)+IF(TA_stat!AB13=0,0,TA_stat!P13/TA_stat!AB13)</f>
        <v>0</v>
      </c>
      <c r="AC13" s="130">
        <f t="shared" si="4"/>
        <v>2.035210680572265</v>
      </c>
    </row>
    <row r="14" spans="1:29" ht="20.100000000000001" customHeight="1" x14ac:dyDescent="0.2">
      <c r="A14" s="414">
        <v>10</v>
      </c>
      <c r="B14" s="461">
        <v>650040384</v>
      </c>
      <c r="C14" s="81">
        <f>TA_stat!C14</f>
        <v>3424</v>
      </c>
      <c r="D14" s="261" t="str">
        <f>TA_stat!D14</f>
        <v>ZŠ a MŠ Kořenov 800</v>
      </c>
      <c r="E14" s="11">
        <f>TA_stat!E14</f>
        <v>3141</v>
      </c>
      <c r="F14" s="163" t="str">
        <f>TA_stat!F14</f>
        <v>ZŠ Kořenov 800 - výdejna</v>
      </c>
      <c r="G14" s="128">
        <f>ROUND(TA_rozp!R14,0)</f>
        <v>128415</v>
      </c>
      <c r="H14" s="37">
        <f t="shared" si="0"/>
        <v>94557</v>
      </c>
      <c r="I14" s="29">
        <f t="shared" si="1"/>
        <v>31960</v>
      </c>
      <c r="J14" s="37">
        <f t="shared" si="2"/>
        <v>946</v>
      </c>
      <c r="K14" s="37">
        <f>TA_stat!H14*TA_stat!AC14+TA_stat!I14*TA_stat!AD14+TA_stat!J14*TA_stat!AE14+TA_stat!K14*TA_stat!AF14+TA_stat!L14*TA_stat!AG14+TA_stat!M14*TA_stat!AH14+TA_stat!N14*TA_stat!AI14+TA_stat!O14*TA_stat!AJ14+TA_stat!P14*TA_stat!AK14</f>
        <v>952</v>
      </c>
      <c r="L14" s="644">
        <f>ROUND(Y14/TA_rozp!E14/12,2)</f>
        <v>0.3</v>
      </c>
      <c r="M14" s="645">
        <f>IF(TA_stat!H14=0,0,12*1.348*1/TA_stat!T14*TA_rozp!$E14)</f>
        <v>0</v>
      </c>
      <c r="N14" s="646">
        <f>IF(TA_stat!I14=0,0,12*1.348*1/TA_stat!U14*TA_rozp!$E14)</f>
        <v>0</v>
      </c>
      <c r="O14" s="646">
        <f>IF(TA_stat!J14=0,0,12*1.348*1/TA_stat!V14*TA_rozp!$E14)</f>
        <v>0</v>
      </c>
      <c r="P14" s="646">
        <f>IF(TA_stat!K14=0,0,12*1.348*1/TA_stat!W14*TA_rozp!$E14)</f>
        <v>0</v>
      </c>
      <c r="Q14" s="646">
        <f>IF(TA_stat!L14=0,0,12*1.348*1/TA_stat!X14*TA_rozp!$E14)</f>
        <v>0</v>
      </c>
      <c r="R14" s="646">
        <f>IF(TA_stat!M14=0,0,12*1.348*1/TA_stat!Y14*TA_rozp!$E14)</f>
        <v>0</v>
      </c>
      <c r="S14" s="646">
        <f>IF(TA_stat!N14=0,0,12*1.348*1/TA_stat!Z14*TA_rozp!$E14)</f>
        <v>0</v>
      </c>
      <c r="T14" s="646">
        <f>IF(TA_stat!O14=0,0,12*1.348*1/TA_stat!AA14*TA_rozp!$E14)</f>
        <v>4552.2464242317119</v>
      </c>
      <c r="U14" s="646">
        <f>IF(TA_stat!P14=0,0,12*1.348*1/TA_stat!AB14*TA_rozp!$E14)</f>
        <v>0</v>
      </c>
      <c r="V14" s="37">
        <f>ROUND((M14*TA_stat!H14+P14*TA_stat!K14+S14*TA_stat!N14)/1.348,0)</f>
        <v>0</v>
      </c>
      <c r="W14" s="37">
        <f>ROUND((N14*TA_stat!I14+Q14*TA_stat!L14+T14*TA_stat!O14)/1.348,0)</f>
        <v>94557</v>
      </c>
      <c r="X14" s="37">
        <f>ROUND((O14*TA_stat!J14+R14*TA_stat!M14+U14*TA_stat!P14)/1.348,0)</f>
        <v>0</v>
      </c>
      <c r="Y14" s="37">
        <f t="shared" si="3"/>
        <v>94557</v>
      </c>
      <c r="Z14" s="647">
        <f>IF(TA_stat!T14=0,0,TA_stat!H14/TA_stat!T14)+IF(TA_stat!W14=0,0,TA_stat!K14/TA_stat!W14)+IF(TA_stat!Z14=0,0,TA_stat!N14/TA_stat!Z14)</f>
        <v>0</v>
      </c>
      <c r="AA14" s="647">
        <f>IF(TA_stat!U14=0,0,TA_stat!I14/TA_stat!U14)+IF(TA_stat!X14=0,0,TA_stat!L14/TA_stat!X14)+IF(TA_stat!AA14=0,0,TA_stat!O14/TA_stat!AA14)</f>
        <v>0.30387389414086841</v>
      </c>
      <c r="AB14" s="647">
        <f>IF(TA_stat!V14=0,0,TA_stat!J14/TA_stat!V14)+IF(TA_stat!Y14=0,0,TA_stat!M14/TA_stat!Y14)+IF(TA_stat!AB14=0,0,TA_stat!P14/TA_stat!AB14)</f>
        <v>0</v>
      </c>
      <c r="AC14" s="130">
        <f t="shared" si="4"/>
        <v>0.30387389414086841</v>
      </c>
    </row>
    <row r="15" spans="1:29" ht="20.100000000000001" customHeight="1" x14ac:dyDescent="0.2">
      <c r="A15" s="414">
        <v>10</v>
      </c>
      <c r="B15" s="461">
        <v>650040384</v>
      </c>
      <c r="C15" s="81">
        <f>TA_stat!C15</f>
        <v>3424</v>
      </c>
      <c r="D15" s="261" t="str">
        <f>TA_stat!D15</f>
        <v>ZŠ a MŠ Kořenov 800</v>
      </c>
      <c r="E15" s="11">
        <f>TA_stat!E15</f>
        <v>3141</v>
      </c>
      <c r="F15" s="182" t="str">
        <f>TA_stat!F15</f>
        <v xml:space="preserve">MŠ Kořenov, Horní Polubný 810 </v>
      </c>
      <c r="G15" s="128">
        <f>ROUND(TA_rozp!R15,0)</f>
        <v>523615</v>
      </c>
      <c r="H15" s="37">
        <f t="shared" si="0"/>
        <v>386961</v>
      </c>
      <c r="I15" s="29">
        <f t="shared" si="1"/>
        <v>130792</v>
      </c>
      <c r="J15" s="37">
        <f t="shared" si="2"/>
        <v>3870</v>
      </c>
      <c r="K15" s="37">
        <f>TA_stat!H15*TA_stat!AC15+TA_stat!I15*TA_stat!AD15+TA_stat!J15*TA_stat!AE15+TA_stat!K15*TA_stat!AF15+TA_stat!L15*TA_stat!AG15+TA_stat!M15*TA_stat!AH15+TA_stat!N15*TA_stat!AI15+TA_stat!O15*TA_stat!AJ15+TA_stat!P15*TA_stat!AK15</f>
        <v>1992</v>
      </c>
      <c r="L15" s="644">
        <f>ROUND(Y15/TA_rozp!E15/12,2)</f>
        <v>1.24</v>
      </c>
      <c r="M15" s="645">
        <f>IF(TA_stat!H15=0,0,12*1.348*1/TA_stat!T15*TA_rozp!$E15)</f>
        <v>16521.45286931959</v>
      </c>
      <c r="N15" s="646">
        <f>IF(TA_stat!I15=0,0,12*1.348*1/TA_stat!U15*TA_rozp!$E15)</f>
        <v>0</v>
      </c>
      <c r="O15" s="646">
        <f>IF(TA_stat!J15=0,0,12*1.348*1/TA_stat!V15*TA_rozp!$E15)</f>
        <v>0</v>
      </c>
      <c r="P15" s="646">
        <f>IF(TA_stat!K15=0,0,12*1.348*1/TA_stat!W15*TA_rozp!$E15)</f>
        <v>0</v>
      </c>
      <c r="Q15" s="646">
        <f>IF(TA_stat!L15=0,0,12*1.348*1/TA_stat!X15*TA_rozp!$E15)</f>
        <v>6828.3696363475665</v>
      </c>
      <c r="R15" s="646">
        <f>IF(TA_stat!M15=0,0,12*1.348*1/TA_stat!Y15*TA_rozp!$E15)</f>
        <v>0</v>
      </c>
      <c r="S15" s="646">
        <f>IF(TA_stat!N15=0,0,12*1.348*1/TA_stat!Z15*TA_rozp!$E15)</f>
        <v>0</v>
      </c>
      <c r="T15" s="646">
        <f>IF(TA_stat!O15=0,0,12*1.348*1/TA_stat!AA15*TA_rozp!$E15)</f>
        <v>0</v>
      </c>
      <c r="U15" s="646">
        <f>IF(TA_stat!P15=0,0,12*1.348*1/TA_stat!AB15*TA_rozp!$E15)</f>
        <v>0</v>
      </c>
      <c r="V15" s="37">
        <f>ROUND((M15*TA_stat!H15+P15*TA_stat!K15+S15*TA_stat!N15)/1.348,0)</f>
        <v>245125</v>
      </c>
      <c r="W15" s="37">
        <f>ROUND((N15*TA_stat!I15+Q15*TA_stat!L15+T15*TA_stat!O15)/1.348,0)</f>
        <v>141836</v>
      </c>
      <c r="X15" s="37">
        <f>ROUND((O15*TA_stat!J15+R15*TA_stat!M15+U15*TA_stat!P15)/1.348,0)</f>
        <v>0</v>
      </c>
      <c r="Y15" s="37">
        <f t="shared" si="3"/>
        <v>386961</v>
      </c>
      <c r="Z15" s="647">
        <f>IF(TA_stat!T15=0,0,TA_stat!H15/TA_stat!T15)+IF(TA_stat!W15=0,0,TA_stat!K15/TA_stat!W15)+IF(TA_stat!Z15=0,0,TA_stat!N15/TA_stat!Z15)</f>
        <v>0.78774894107242477</v>
      </c>
      <c r="AA15" s="647">
        <f>IF(TA_stat!U15=0,0,TA_stat!I15/TA_stat!U15)+IF(TA_stat!X15=0,0,TA_stat!L15/TA_stat!X15)+IF(TA_stat!AA15=0,0,TA_stat!O15/TA_stat!AA15)</f>
        <v>0.45581084121130261</v>
      </c>
      <c r="AB15" s="647">
        <f>IF(TA_stat!V15=0,0,TA_stat!J15/TA_stat!V15)+IF(TA_stat!Y15=0,0,TA_stat!M15/TA_stat!Y15)+IF(TA_stat!AB15=0,0,TA_stat!P15/TA_stat!AB15)</f>
        <v>0</v>
      </c>
      <c r="AC15" s="130">
        <f t="shared" si="4"/>
        <v>1.2435597822837274</v>
      </c>
    </row>
    <row r="16" spans="1:29" ht="20.100000000000001" customHeight="1" x14ac:dyDescent="0.2">
      <c r="A16" s="414">
        <v>11</v>
      </c>
      <c r="B16" s="461">
        <v>600078183</v>
      </c>
      <c r="C16" s="81">
        <f>TA_stat!C16</f>
        <v>3430</v>
      </c>
      <c r="D16" s="261" t="str">
        <f>TA_stat!D16</f>
        <v>MŠ Plavy 24</v>
      </c>
      <c r="E16" s="11">
        <f>TA_stat!E16</f>
        <v>3141</v>
      </c>
      <c r="F16" s="163" t="str">
        <f>TA_stat!F16</f>
        <v>MŠ Plavy 24</v>
      </c>
      <c r="G16" s="128">
        <f>ROUND(TA_rozp!R16,0)</f>
        <v>631479</v>
      </c>
      <c r="H16" s="37">
        <f t="shared" si="0"/>
        <v>466605</v>
      </c>
      <c r="I16" s="29">
        <f t="shared" si="1"/>
        <v>157712</v>
      </c>
      <c r="J16" s="37">
        <f t="shared" si="2"/>
        <v>4666</v>
      </c>
      <c r="K16" s="37">
        <f>TA_stat!H16*TA_stat!AC16+TA_stat!I16*TA_stat!AD16+TA_stat!J16*TA_stat!AE16+TA_stat!K16*TA_stat!AF16+TA_stat!L16*TA_stat!AG16+TA_stat!M16*TA_stat!AH16+TA_stat!N16*TA_stat!AI16+TA_stat!O16*TA_stat!AJ16+TA_stat!P16*TA_stat!AK16</f>
        <v>2496</v>
      </c>
      <c r="L16" s="644">
        <f>ROUND(Y16/TA_rozp!E16/12,2)</f>
        <v>1.5</v>
      </c>
      <c r="M16" s="645">
        <f>IF(TA_stat!H16=0,0,12*1.348*1/TA_stat!T16*TA_rozp!$E16)</f>
        <v>13103.812097620426</v>
      </c>
      <c r="N16" s="646">
        <f>IF(TA_stat!I16=0,0,12*1.348*1/TA_stat!U16*TA_rozp!$E16)</f>
        <v>0</v>
      </c>
      <c r="O16" s="646">
        <f>IF(TA_stat!J16=0,0,12*1.348*1/TA_stat!V16*TA_rozp!$E16)</f>
        <v>0</v>
      </c>
      <c r="P16" s="646">
        <f>IF(TA_stat!K16=0,0,12*1.348*1/TA_stat!W16*TA_rozp!$E16)</f>
        <v>0</v>
      </c>
      <c r="Q16" s="646">
        <f>IF(TA_stat!L16=0,0,12*1.348*1/TA_stat!X16*TA_rozp!$E16)</f>
        <v>0</v>
      </c>
      <c r="R16" s="646">
        <f>IF(TA_stat!M16=0,0,12*1.348*1/TA_stat!Y16*TA_rozp!$E16)</f>
        <v>0</v>
      </c>
      <c r="S16" s="646">
        <f>IF(TA_stat!N16=0,0,12*1.348*1/TA_stat!Z16*TA_rozp!$E16)</f>
        <v>0</v>
      </c>
      <c r="T16" s="646">
        <f>IF(TA_stat!O16=0,0,12*1.348*1/TA_stat!AA16*TA_rozp!$E16)</f>
        <v>0</v>
      </c>
      <c r="U16" s="646">
        <f>IF(TA_stat!P16=0,0,12*1.348*1/TA_stat!AB16*TA_rozp!$E16)</f>
        <v>0</v>
      </c>
      <c r="V16" s="37">
        <f>ROUND((M16*TA_stat!H16+P16*TA_stat!K16+S16*TA_stat!N16)/1.348,0)</f>
        <v>466605</v>
      </c>
      <c r="W16" s="37">
        <f>ROUND((N16*TA_stat!I16+Q16*TA_stat!L16+T16*TA_stat!O16)/1.348,0)</f>
        <v>0</v>
      </c>
      <c r="X16" s="37">
        <f>ROUND((O16*TA_stat!J16+R16*TA_stat!M16+U16*TA_stat!P16)/1.348,0)</f>
        <v>0</v>
      </c>
      <c r="Y16" s="37">
        <f t="shared" si="3"/>
        <v>466605</v>
      </c>
      <c r="Z16" s="647">
        <f>IF(TA_stat!T16=0,0,TA_stat!H16/TA_stat!T16)+IF(TA_stat!W16=0,0,TA_stat!K16/TA_stat!W16)+IF(TA_stat!Z16=0,0,TA_stat!N16/TA_stat!Z16)</f>
        <v>1.499506977100999</v>
      </c>
      <c r="AA16" s="647">
        <f>IF(TA_stat!U16=0,0,TA_stat!I16/TA_stat!U16)+IF(TA_stat!X16=0,0,TA_stat!L16/TA_stat!X16)+IF(TA_stat!AA16=0,0,TA_stat!O16/TA_stat!AA16)</f>
        <v>0</v>
      </c>
      <c r="AB16" s="647">
        <f>IF(TA_stat!V16=0,0,TA_stat!J16/TA_stat!V16)+IF(TA_stat!Y16=0,0,TA_stat!M16/TA_stat!Y16)+IF(TA_stat!AB16=0,0,TA_stat!P16/TA_stat!AB16)</f>
        <v>0</v>
      </c>
      <c r="AC16" s="130">
        <f t="shared" si="4"/>
        <v>1.499506977100999</v>
      </c>
    </row>
    <row r="17" spans="1:29" ht="20.100000000000001" customHeight="1" x14ac:dyDescent="0.2">
      <c r="A17" s="414">
        <v>12</v>
      </c>
      <c r="B17" s="461">
        <v>600078370</v>
      </c>
      <c r="C17" s="81">
        <f>TA_stat!C17</f>
        <v>3431</v>
      </c>
      <c r="D17" s="261" t="str">
        <f>TA_stat!D17</f>
        <v>ZŠ Plavy 65</v>
      </c>
      <c r="E17" s="11">
        <f>TA_stat!E17</f>
        <v>3141</v>
      </c>
      <c r="F17" s="163" t="str">
        <f>TA_stat!F17</f>
        <v>ZŠ Plavy 65</v>
      </c>
      <c r="G17" s="128">
        <f>ROUND(TA_rozp!R17,0)</f>
        <v>453150</v>
      </c>
      <c r="H17" s="37">
        <f t="shared" si="0"/>
        <v>334467</v>
      </c>
      <c r="I17" s="29">
        <f t="shared" si="1"/>
        <v>113050</v>
      </c>
      <c r="J17" s="37">
        <f t="shared" si="2"/>
        <v>3345</v>
      </c>
      <c r="K17" s="37">
        <f>TA_stat!H17*TA_stat!AC17+TA_stat!I17*TA_stat!AD17+TA_stat!J17*TA_stat!AE17+TA_stat!K17*TA_stat!AF17+TA_stat!L17*TA_stat!AG17+TA_stat!M17*TA_stat!AH17+TA_stat!N17*TA_stat!AI17+TA_stat!O17*TA_stat!AJ17+TA_stat!P17*TA_stat!AK17</f>
        <v>2288</v>
      </c>
      <c r="L17" s="644">
        <f>ROUND(Y17/TA_rozp!E17/12,2)</f>
        <v>1.07</v>
      </c>
      <c r="M17" s="645">
        <f>IF(TA_stat!H17=0,0,12*1.348*1/TA_stat!T17*TA_rozp!$E17)</f>
        <v>0</v>
      </c>
      <c r="N17" s="646">
        <f>IF(TA_stat!I17=0,0,12*1.348*1/TA_stat!U17*TA_rozp!$E17)</f>
        <v>10246.859428349124</v>
      </c>
      <c r="O17" s="646">
        <f>IF(TA_stat!J17=0,0,12*1.348*1/TA_stat!V17*TA_rozp!$E17)</f>
        <v>0</v>
      </c>
      <c r="P17" s="646">
        <f>IF(TA_stat!K17=0,0,12*1.348*1/TA_stat!W17*TA_rozp!$E17)</f>
        <v>0</v>
      </c>
      <c r="Q17" s="646">
        <f>IF(TA_stat!L17=0,0,12*1.348*1/TA_stat!X17*TA_rozp!$E17)</f>
        <v>0</v>
      </c>
      <c r="R17" s="646">
        <f>IF(TA_stat!M17=0,0,12*1.348*1/TA_stat!Y17*TA_rozp!$E17)</f>
        <v>0</v>
      </c>
      <c r="S17" s="646">
        <f>IF(TA_stat!N17=0,0,12*1.348*1/TA_stat!Z17*TA_rozp!$E17)</f>
        <v>0</v>
      </c>
      <c r="T17" s="646">
        <f>IF(TA_stat!O17=0,0,12*1.348*1/TA_stat!AA17*TA_rozp!$E17)</f>
        <v>0</v>
      </c>
      <c r="U17" s="646">
        <f>IF(TA_stat!P17=0,0,12*1.348*1/TA_stat!AB17*TA_rozp!$E17)</f>
        <v>0</v>
      </c>
      <c r="V17" s="37">
        <f>ROUND((M17*TA_stat!H17+P17*TA_stat!K17+S17*TA_stat!N17)/1.348,0)</f>
        <v>0</v>
      </c>
      <c r="W17" s="37">
        <f>ROUND((N17*TA_stat!I17+Q17*TA_stat!L17+T17*TA_stat!O17)/1.348,0)</f>
        <v>334467</v>
      </c>
      <c r="X17" s="37">
        <f>ROUND((O17*TA_stat!J17+R17*TA_stat!M17+U17*TA_stat!P17)/1.348,0)</f>
        <v>0</v>
      </c>
      <c r="Y17" s="37">
        <f t="shared" si="3"/>
        <v>334467</v>
      </c>
      <c r="Z17" s="647">
        <f>IF(TA_stat!T17=0,0,TA_stat!H17/TA_stat!T17)+IF(TA_stat!W17=0,0,TA_stat!K17/TA_stat!W17)+IF(TA_stat!Z17=0,0,TA_stat!N17/TA_stat!Z17)</f>
        <v>0</v>
      </c>
      <c r="AA17" s="647">
        <f>IF(TA_stat!U17=0,0,TA_stat!I17/TA_stat!U17)+IF(TA_stat!X17=0,0,TA_stat!L17/TA_stat!X17)+IF(TA_stat!AA17=0,0,TA_stat!O17/TA_stat!AA17)</f>
        <v>1.0748628465827761</v>
      </c>
      <c r="AB17" s="647">
        <f>IF(TA_stat!V17=0,0,TA_stat!J17/TA_stat!V17)+IF(TA_stat!Y17=0,0,TA_stat!M17/TA_stat!Y17)+IF(TA_stat!AB17=0,0,TA_stat!P17/TA_stat!AB17)</f>
        <v>0</v>
      </c>
      <c r="AC17" s="130">
        <f t="shared" si="4"/>
        <v>1.0748628465827761</v>
      </c>
    </row>
    <row r="18" spans="1:29" ht="20.100000000000001" customHeight="1" x14ac:dyDescent="0.2">
      <c r="A18" s="414">
        <v>13</v>
      </c>
      <c r="B18" s="461">
        <v>600078051</v>
      </c>
      <c r="C18" s="81">
        <f>TA_stat!C18</f>
        <v>3437</v>
      </c>
      <c r="D18" s="261" t="str">
        <f>TA_stat!D18</f>
        <v>MŠ Smržovka, Havlíčkova 826</v>
      </c>
      <c r="E18" s="11">
        <f>TA_stat!E18</f>
        <v>3141</v>
      </c>
      <c r="F18" s="163" t="str">
        <f>TA_stat!F18</f>
        <v>MŠ Smržovka, Havlíčkova 826</v>
      </c>
      <c r="G18" s="128">
        <f>ROUND(TA_rozp!R18,0)</f>
        <v>945965</v>
      </c>
      <c r="H18" s="37">
        <f t="shared" si="0"/>
        <v>698398</v>
      </c>
      <c r="I18" s="29">
        <f t="shared" si="1"/>
        <v>236059</v>
      </c>
      <c r="J18" s="37">
        <f t="shared" si="2"/>
        <v>6984</v>
      </c>
      <c r="K18" s="37">
        <f>TA_stat!H18*TA_stat!AC18+TA_stat!I18*TA_stat!AD18+TA_stat!J18*TA_stat!AE18+TA_stat!K18*TA_stat!AF18+TA_stat!L18*TA_stat!AG18+TA_stat!M18*TA_stat!AH18+TA_stat!N18*TA_stat!AI18+TA_stat!O18*TA_stat!AJ18+TA_stat!P18*TA_stat!AK18</f>
        <v>4524</v>
      </c>
      <c r="L18" s="644">
        <f>ROUND(Y18/TA_rozp!E18/12,2)</f>
        <v>2.2400000000000002</v>
      </c>
      <c r="M18" s="645">
        <f>IF(TA_stat!H18=0,0,12*1.348*1/TA_stat!T18*TA_rozp!$E18)</f>
        <v>10821.15757914075</v>
      </c>
      <c r="N18" s="646">
        <f>IF(TA_stat!I18=0,0,12*1.348*1/TA_stat!U18*TA_rozp!$E18)</f>
        <v>0</v>
      </c>
      <c r="O18" s="646">
        <f>IF(TA_stat!J18=0,0,12*1.348*1/TA_stat!V18*TA_rozp!$E18)</f>
        <v>0</v>
      </c>
      <c r="P18" s="646">
        <f>IF(TA_stat!K18=0,0,12*1.348*1/TA_stat!W18*TA_rozp!$E18)</f>
        <v>0</v>
      </c>
      <c r="Q18" s="646">
        <f>IF(TA_stat!L18=0,0,12*1.348*1/TA_stat!X18*TA_rozp!$E18)</f>
        <v>0</v>
      </c>
      <c r="R18" s="646">
        <f>IF(TA_stat!M18=0,0,12*1.348*1/TA_stat!Y18*TA_rozp!$E18)</f>
        <v>0</v>
      </c>
      <c r="S18" s="646">
        <f>IF(TA_stat!N18=0,0,12*1.348*1/TA_stat!Z18*TA_rozp!$E18)</f>
        <v>0</v>
      </c>
      <c r="T18" s="646">
        <f>IF(TA_stat!O18=0,0,12*1.348*1/TA_stat!AA18*TA_rozp!$E18)</f>
        <v>0</v>
      </c>
      <c r="U18" s="646">
        <f>IF(TA_stat!P18=0,0,12*1.348*1/TA_stat!AB18*TA_rozp!$E18)</f>
        <v>0</v>
      </c>
      <c r="V18" s="37">
        <f>ROUND((M18*TA_stat!H18+P18*TA_stat!K18+S18*TA_stat!N18)/1.348,0)</f>
        <v>698398</v>
      </c>
      <c r="W18" s="37">
        <f>ROUND((N18*TA_stat!I18+Q18*TA_stat!L18+T18*TA_stat!O18)/1.348,0)</f>
        <v>0</v>
      </c>
      <c r="X18" s="37">
        <f>ROUND((O18*TA_stat!J18+R18*TA_stat!M18+U18*TA_stat!P18)/1.348,0)</f>
        <v>0</v>
      </c>
      <c r="Y18" s="37">
        <f t="shared" si="3"/>
        <v>698398</v>
      </c>
      <c r="Z18" s="647">
        <f>IF(TA_stat!T18=0,0,TA_stat!H18/TA_stat!T18)+IF(TA_stat!W18=0,0,TA_stat!K18/TA_stat!W18)+IF(TA_stat!Z18=0,0,TA_stat!N18/TA_stat!Z18)</f>
        <v>2.2444119405439484</v>
      </c>
      <c r="AA18" s="647">
        <f>IF(TA_stat!U18=0,0,TA_stat!I18/TA_stat!U18)+IF(TA_stat!X18=0,0,TA_stat!L18/TA_stat!X18)+IF(TA_stat!AA18=0,0,TA_stat!O18/TA_stat!AA18)</f>
        <v>0</v>
      </c>
      <c r="AB18" s="647">
        <f>IF(TA_stat!V18=0,0,TA_stat!J18/TA_stat!V18)+IF(TA_stat!Y18=0,0,TA_stat!M18/TA_stat!Y18)+IF(TA_stat!AB18=0,0,TA_stat!P18/TA_stat!AB18)</f>
        <v>0</v>
      </c>
      <c r="AC18" s="130">
        <f t="shared" si="4"/>
        <v>2.2444119405439484</v>
      </c>
    </row>
    <row r="19" spans="1:29" ht="20.100000000000001" customHeight="1" x14ac:dyDescent="0.2">
      <c r="A19" s="414">
        <v>14</v>
      </c>
      <c r="B19" s="461">
        <v>600078485</v>
      </c>
      <c r="C19" s="81">
        <f>TA_stat!C19</f>
        <v>3436</v>
      </c>
      <c r="D19" s="261" t="str">
        <f>TA_stat!D19</f>
        <v>ZŠ Smržovka, Komenského 964</v>
      </c>
      <c r="E19" s="11">
        <f>TA_stat!E19</f>
        <v>3141</v>
      </c>
      <c r="F19" s="182" t="str">
        <f>TA_stat!F19</f>
        <v>ZŠ Smržovka, Školní 828</v>
      </c>
      <c r="G19" s="128">
        <f>ROUND(TA_rozp!R19,0)</f>
        <v>2735174</v>
      </c>
      <c r="H19" s="37">
        <f t="shared" si="0"/>
        <v>2014556</v>
      </c>
      <c r="I19" s="29">
        <f t="shared" si="1"/>
        <v>680920</v>
      </c>
      <c r="J19" s="37">
        <f t="shared" si="2"/>
        <v>20146</v>
      </c>
      <c r="K19" s="37">
        <f>TA_stat!H19*TA_stat!AC19+TA_stat!I19*TA_stat!AD19+TA_stat!J19*TA_stat!AE19+TA_stat!K19*TA_stat!AF19+TA_stat!L19*TA_stat!AG19+TA_stat!M19*TA_stat!AH19+TA_stat!N19*TA_stat!AI19+TA_stat!O19*TA_stat!AJ19+TA_stat!P19*TA_stat!AK19</f>
        <v>19552</v>
      </c>
      <c r="L19" s="644">
        <f>ROUND(Y19/TA_rozp!E19/12,2)</f>
        <v>6.47</v>
      </c>
      <c r="M19" s="645">
        <f>IF(TA_stat!H19=0,0,12*1.348*1/TA_stat!T19*TA_rozp!$E19)</f>
        <v>13463.501019732967</v>
      </c>
      <c r="N19" s="646">
        <f>IF(TA_stat!I19=0,0,12*1.348*1/TA_stat!U19*TA_rozp!$E19)</f>
        <v>6395.2645884729545</v>
      </c>
      <c r="O19" s="646">
        <f>IF(TA_stat!J19=0,0,12*1.348*1/TA_stat!V19*TA_rozp!$E19)</f>
        <v>0</v>
      </c>
      <c r="P19" s="646">
        <f>IF(TA_stat!K19=0,0,12*1.348*1/TA_stat!W19*TA_rozp!$E19)</f>
        <v>0</v>
      </c>
      <c r="Q19" s="646">
        <f>IF(TA_stat!L19=0,0,12*1.348*1/TA_stat!X19*TA_rozp!$E19)</f>
        <v>0</v>
      </c>
      <c r="R19" s="646">
        <f>IF(TA_stat!M19=0,0,12*1.348*1/TA_stat!Y19*TA_rozp!$E19)</f>
        <v>0</v>
      </c>
      <c r="S19" s="646">
        <f>IF(TA_stat!N19=0,0,12*1.348*1/TA_stat!Z19*TA_rozp!$E19)</f>
        <v>0</v>
      </c>
      <c r="T19" s="646">
        <f>IF(TA_stat!O19=0,0,12*1.348*1/TA_stat!AA19*TA_rozp!$E19)</f>
        <v>0</v>
      </c>
      <c r="U19" s="646">
        <f>IF(TA_stat!P19=0,0,12*1.348*1/TA_stat!AB19*TA_rozp!$E19)</f>
        <v>0</v>
      </c>
      <c r="V19" s="37">
        <f>ROUND((M19*TA_stat!H19+P19*TA_stat!K19+S19*TA_stat!N19)/1.348,0)</f>
        <v>439461</v>
      </c>
      <c r="W19" s="37">
        <f>ROUND((N19*TA_stat!I19+Q19*TA_stat!L19+T19*TA_stat!O19)/1.348,0)</f>
        <v>1575095</v>
      </c>
      <c r="X19" s="37">
        <f>ROUND((O19*TA_stat!J19+R19*TA_stat!M19+U19*TA_stat!P19)/1.348,0)</f>
        <v>0</v>
      </c>
      <c r="Y19" s="37">
        <f t="shared" si="3"/>
        <v>2014556</v>
      </c>
      <c r="Z19" s="647">
        <f>IF(TA_stat!T19=0,0,TA_stat!H19/TA_stat!T19)+IF(TA_stat!W19=0,0,TA_stat!K19/TA_stat!W19)+IF(TA_stat!Z19=0,0,TA_stat!N19/TA_stat!Z19)</f>
        <v>1.4122782821635509</v>
      </c>
      <c r="AA19" s="647">
        <f>IF(TA_stat!U19=0,0,TA_stat!I19/TA_stat!U19)+IF(TA_stat!X19=0,0,TA_stat!L19/TA_stat!X19)+IF(TA_stat!AA19=0,0,TA_stat!O19/TA_stat!AA19)</f>
        <v>5.0618141712541389</v>
      </c>
      <c r="AB19" s="647">
        <f>IF(TA_stat!V19=0,0,TA_stat!J19/TA_stat!V19)+IF(TA_stat!Y19=0,0,TA_stat!M19/TA_stat!Y19)+IF(TA_stat!AB19=0,0,TA_stat!P19/TA_stat!AB19)</f>
        <v>0</v>
      </c>
      <c r="AC19" s="130">
        <f t="shared" si="4"/>
        <v>6.4740924534176898</v>
      </c>
    </row>
    <row r="20" spans="1:29" ht="20.100000000000001" customHeight="1" x14ac:dyDescent="0.2">
      <c r="A20" s="414">
        <v>15</v>
      </c>
      <c r="B20" s="461">
        <v>600078205</v>
      </c>
      <c r="C20" s="81">
        <f>TA_stat!C20</f>
        <v>3442</v>
      </c>
      <c r="D20" s="261" t="str">
        <f>TA_stat!D20</f>
        <v>MŠ Velké Hamry I.621</v>
      </c>
      <c r="E20" s="11">
        <f>TA_stat!E20</f>
        <v>3141</v>
      </c>
      <c r="F20" s="163" t="str">
        <f>TA_stat!F20</f>
        <v>MŠ Velké Hamry I.621</v>
      </c>
      <c r="G20" s="128">
        <f>ROUND(TA_rozp!R20,0)</f>
        <v>953525</v>
      </c>
      <c r="H20" s="37">
        <f t="shared" si="0"/>
        <v>703968</v>
      </c>
      <c r="I20" s="29">
        <f t="shared" si="1"/>
        <v>237941</v>
      </c>
      <c r="J20" s="37">
        <f t="shared" si="2"/>
        <v>7040</v>
      </c>
      <c r="K20" s="37">
        <f>TA_stat!H20*TA_stat!AC20+TA_stat!I20*TA_stat!AD20+TA_stat!J20*TA_stat!AE20+TA_stat!K20*TA_stat!AF20+TA_stat!L20*TA_stat!AG20+TA_stat!M20*TA_stat!AH20+TA_stat!N20*TA_stat!AI20+TA_stat!O20*TA_stat!AJ20+TA_stat!P20*TA_stat!AK20</f>
        <v>4576</v>
      </c>
      <c r="L20" s="644">
        <f>ROUND(Y20/TA_rozp!E20/12,2)</f>
        <v>2.2599999999999998</v>
      </c>
      <c r="M20" s="645">
        <f>IF(TA_stat!H20=0,0,12*1.348*1/TA_stat!T20*TA_rozp!$E20)</f>
        <v>10783.513483934476</v>
      </c>
      <c r="N20" s="646">
        <f>IF(TA_stat!I20=0,0,12*1.348*1/TA_stat!U20*TA_rozp!$E20)</f>
        <v>0</v>
      </c>
      <c r="O20" s="646">
        <f>IF(TA_stat!J20=0,0,12*1.348*1/TA_stat!V20*TA_rozp!$E20)</f>
        <v>0</v>
      </c>
      <c r="P20" s="646">
        <f>IF(TA_stat!K20=0,0,12*1.348*1/TA_stat!W20*TA_rozp!$E20)</f>
        <v>0</v>
      </c>
      <c r="Q20" s="646">
        <f>IF(TA_stat!L20=0,0,12*1.348*1/TA_stat!X20*TA_rozp!$E20)</f>
        <v>0</v>
      </c>
      <c r="R20" s="646">
        <f>IF(TA_stat!M20=0,0,12*1.348*1/TA_stat!Y20*TA_rozp!$E20)</f>
        <v>0</v>
      </c>
      <c r="S20" s="646">
        <f>IF(TA_stat!N20=0,0,12*1.348*1/TA_stat!Z20*TA_rozp!$E20)</f>
        <v>0</v>
      </c>
      <c r="T20" s="646">
        <f>IF(TA_stat!O20=0,0,12*1.348*1/TA_stat!AA20*TA_rozp!$E20)</f>
        <v>0</v>
      </c>
      <c r="U20" s="646">
        <f>IF(TA_stat!P20=0,0,12*1.348*1/TA_stat!AB20*TA_rozp!$E20)</f>
        <v>0</v>
      </c>
      <c r="V20" s="37">
        <f>ROUND((M20*TA_stat!H20+P20*TA_stat!K20+S20*TA_stat!N20)/1.348,0)</f>
        <v>703968</v>
      </c>
      <c r="W20" s="37">
        <f>ROUND((N20*TA_stat!I20+Q20*TA_stat!L20+T20*TA_stat!O20)/1.348,0)</f>
        <v>0</v>
      </c>
      <c r="X20" s="37">
        <f>ROUND((O20*TA_stat!J20+R20*TA_stat!M20+U20*TA_stat!P20)/1.348,0)</f>
        <v>0</v>
      </c>
      <c r="Y20" s="37">
        <f t="shared" si="3"/>
        <v>703968</v>
      </c>
      <c r="Z20" s="647">
        <f>IF(TA_stat!T20=0,0,TA_stat!H20/TA_stat!T20)+IF(TA_stat!W20=0,0,TA_stat!K20/TA_stat!W20)+IF(TA_stat!Z20=0,0,TA_stat!N20/TA_stat!Z20)</f>
        <v>2.2623122880827808</v>
      </c>
      <c r="AA20" s="647">
        <f>IF(TA_stat!U20=0,0,TA_stat!I20/TA_stat!U20)+IF(TA_stat!X20=0,0,TA_stat!L20/TA_stat!X20)+IF(TA_stat!AA20=0,0,TA_stat!O20/TA_stat!AA20)</f>
        <v>0</v>
      </c>
      <c r="AB20" s="647">
        <f>IF(TA_stat!V20=0,0,TA_stat!J20/TA_stat!V20)+IF(TA_stat!Y20=0,0,TA_stat!M20/TA_stat!Y20)+IF(TA_stat!AB20=0,0,TA_stat!P20/TA_stat!AB20)</f>
        <v>0</v>
      </c>
      <c r="AC20" s="130">
        <f t="shared" si="4"/>
        <v>2.2623122880827808</v>
      </c>
    </row>
    <row r="21" spans="1:29" ht="20.100000000000001" customHeight="1" x14ac:dyDescent="0.2">
      <c r="A21" s="414">
        <v>16</v>
      </c>
      <c r="B21" s="461">
        <v>600078264</v>
      </c>
      <c r="C21" s="81">
        <f>TA_stat!C21</f>
        <v>3452</v>
      </c>
      <c r="D21" s="261" t="str">
        <f>TA_stat!D21</f>
        <v>ZŠ a MŠ Velké Hamry II.212</v>
      </c>
      <c r="E21" s="11">
        <f>TA_stat!E21</f>
        <v>3141</v>
      </c>
      <c r="F21" s="163" t="str">
        <f>TA_stat!F21</f>
        <v>ZŠ a MŠ Velké Hamry II.212</v>
      </c>
      <c r="G21" s="128">
        <f>ROUND(TA_rozp!R21,0)</f>
        <v>538853</v>
      </c>
      <c r="H21" s="37">
        <f t="shared" si="0"/>
        <v>398277</v>
      </c>
      <c r="I21" s="29">
        <f t="shared" si="1"/>
        <v>134617</v>
      </c>
      <c r="J21" s="37">
        <f t="shared" si="2"/>
        <v>3983</v>
      </c>
      <c r="K21" s="37">
        <f>TA_stat!H21*TA_stat!AC21+TA_stat!I21*TA_stat!AD21+TA_stat!J21*TA_stat!AE21+TA_stat!K21*TA_stat!AF21+TA_stat!L21*TA_stat!AG21+TA_stat!M21*TA_stat!AH21+TA_stat!N21*TA_stat!AI21+TA_stat!O21*TA_stat!AJ21+TA_stat!P21*TA_stat!AK21</f>
        <v>1976</v>
      </c>
      <c r="L21" s="644">
        <f>ROUND(Y21/TA_rozp!E21/12,2)</f>
        <v>1.28</v>
      </c>
      <c r="M21" s="645">
        <f>IF(TA_stat!H21=0,0,12*1.348*1/TA_stat!T21*TA_rozp!$E21)</f>
        <v>16352.688468752391</v>
      </c>
      <c r="N21" s="646">
        <f>IF(TA_stat!I21=0,0,12*1.348*1/TA_stat!U21*TA_rozp!$E21)</f>
        <v>11380.616060579279</v>
      </c>
      <c r="O21" s="646">
        <f>IF(TA_stat!J21=0,0,12*1.348*1/TA_stat!V21*TA_rozp!$E21)</f>
        <v>0</v>
      </c>
      <c r="P21" s="646">
        <f>IF(TA_stat!K21=0,0,12*1.348*1/TA_stat!W21*TA_rozp!$E21)</f>
        <v>0</v>
      </c>
      <c r="Q21" s="646">
        <f>IF(TA_stat!L21=0,0,12*1.348*1/TA_stat!X21*TA_rozp!$E21)</f>
        <v>0</v>
      </c>
      <c r="R21" s="646">
        <f>IF(TA_stat!M21=0,0,12*1.348*1/TA_stat!Y21*TA_rozp!$E21)</f>
        <v>0</v>
      </c>
      <c r="S21" s="646">
        <f>IF(TA_stat!N21=0,0,12*1.348*1/TA_stat!Z21*TA_rozp!$E21)</f>
        <v>0</v>
      </c>
      <c r="T21" s="646">
        <f>IF(TA_stat!O21=0,0,12*1.348*1/TA_stat!AA21*TA_rozp!$E21)</f>
        <v>0</v>
      </c>
      <c r="U21" s="646">
        <f>IF(TA_stat!P21=0,0,12*1.348*1/TA_stat!AB21*TA_rozp!$E21)</f>
        <v>0</v>
      </c>
      <c r="V21" s="37">
        <f>ROUND((M21*TA_stat!H21+P21*TA_stat!K21+S21*TA_stat!N21)/1.348,0)</f>
        <v>254753</v>
      </c>
      <c r="W21" s="37">
        <f>ROUND((N21*TA_stat!I21+Q21*TA_stat!L21+T21*TA_stat!O21)/1.348,0)</f>
        <v>143524</v>
      </c>
      <c r="X21" s="37">
        <f>ROUND((O21*TA_stat!J21+R21*TA_stat!M21+U21*TA_stat!P21)/1.348,0)</f>
        <v>0</v>
      </c>
      <c r="Y21" s="37">
        <f t="shared" si="3"/>
        <v>398277</v>
      </c>
      <c r="Z21" s="647">
        <f>IF(TA_stat!T21=0,0,TA_stat!H21/TA_stat!T21)+IF(TA_stat!W21=0,0,TA_stat!K21/TA_stat!W21)+IF(TA_stat!Z21=0,0,TA_stat!N21/TA_stat!Z21)</f>
        <v>0.8186873020902391</v>
      </c>
      <c r="AA21" s="647">
        <f>IF(TA_stat!U21=0,0,TA_stat!I21/TA_stat!U21)+IF(TA_stat!X21=0,0,TA_stat!L21/TA_stat!X21)+IF(TA_stat!AA21=0,0,TA_stat!O21/TA_stat!AA21)</f>
        <v>0.46123716074953242</v>
      </c>
      <c r="AB21" s="647">
        <f>IF(TA_stat!V21=0,0,TA_stat!J21/TA_stat!V21)+IF(TA_stat!Y21=0,0,TA_stat!M21/TA_stat!Y21)+IF(TA_stat!AB21=0,0,TA_stat!P21/TA_stat!AB21)</f>
        <v>0</v>
      </c>
      <c r="AC21" s="130">
        <f t="shared" si="4"/>
        <v>1.2799244628397715</v>
      </c>
    </row>
    <row r="22" spans="1:29" ht="20.100000000000001" customHeight="1" x14ac:dyDescent="0.2">
      <c r="A22" s="414">
        <v>16</v>
      </c>
      <c r="B22" s="461">
        <v>600078264</v>
      </c>
      <c r="C22" s="81">
        <f>TA_stat!C22</f>
        <v>3452</v>
      </c>
      <c r="D22" s="261" t="str">
        <f>TA_stat!D22</f>
        <v>ZŠ a MŠ Velké Hamry II.212</v>
      </c>
      <c r="E22" s="11">
        <f>TA_stat!E22</f>
        <v>3141</v>
      </c>
      <c r="F22" s="163" t="str">
        <f>TA_stat!F22</f>
        <v>ZŠ Velké Hamry, Školní 541</v>
      </c>
      <c r="G22" s="128">
        <f>ROUND(TA_rozp!R22,0)</f>
        <v>1542091</v>
      </c>
      <c r="H22" s="37">
        <f t="shared" si="0"/>
        <v>1135498</v>
      </c>
      <c r="I22" s="29">
        <f t="shared" si="1"/>
        <v>383798</v>
      </c>
      <c r="J22" s="37">
        <f t="shared" si="2"/>
        <v>11355</v>
      </c>
      <c r="K22" s="37">
        <f>TA_stat!H22*TA_stat!AC22+TA_stat!I22*TA_stat!AD22+TA_stat!J22*TA_stat!AE22+TA_stat!K22*TA_stat!AF22+TA_stat!L22*TA_stat!AG22+TA_stat!M22*TA_stat!AH22+TA_stat!N22*TA_stat!AI22+TA_stat!O22*TA_stat!AJ22+TA_stat!P22*TA_stat!AK22</f>
        <v>11440</v>
      </c>
      <c r="L22" s="644">
        <f>ROUND(Y22/TA_rozp!E22/12,2)</f>
        <v>3.65</v>
      </c>
      <c r="M22" s="645">
        <f>IF(TA_stat!H22=0,0,12*1.348*1/TA_stat!T22*TA_rozp!$E22)</f>
        <v>0</v>
      </c>
      <c r="N22" s="646">
        <f>IF(TA_stat!I22=0,0,12*1.348*1/TA_stat!U22*TA_rozp!$E22)</f>
        <v>6957.5047464859726</v>
      </c>
      <c r="O22" s="646">
        <f>IF(TA_stat!J22=0,0,12*1.348*1/TA_stat!V22*TA_rozp!$E22)</f>
        <v>0</v>
      </c>
      <c r="P22" s="646">
        <f>IF(TA_stat!K22=0,0,12*1.348*1/TA_stat!W22*TA_rozp!$E22)</f>
        <v>0</v>
      </c>
      <c r="Q22" s="646">
        <f>IF(TA_stat!L22=0,0,12*1.348*1/TA_stat!X22*TA_rozp!$E22)</f>
        <v>0</v>
      </c>
      <c r="R22" s="646">
        <f>IF(TA_stat!M22=0,0,12*1.348*1/TA_stat!Y22*TA_rozp!$E22)</f>
        <v>0</v>
      </c>
      <c r="S22" s="646">
        <f>IF(TA_stat!N22=0,0,12*1.348*1/TA_stat!Z22*TA_rozp!$E22)</f>
        <v>0</v>
      </c>
      <c r="T22" s="646">
        <f>IF(TA_stat!O22=0,0,12*1.348*1/TA_stat!AA22*TA_rozp!$E22)</f>
        <v>0</v>
      </c>
      <c r="U22" s="646">
        <f>IF(TA_stat!P22=0,0,12*1.348*1/TA_stat!AB22*TA_rozp!$E22)</f>
        <v>0</v>
      </c>
      <c r="V22" s="37">
        <f>ROUND((M22*TA_stat!H22+P22*TA_stat!K22+S22*TA_stat!N22)/1.348,0)</f>
        <v>0</v>
      </c>
      <c r="W22" s="37">
        <f>ROUND((N22*TA_stat!I22+Q22*TA_stat!L22+T22*TA_stat!O22)/1.348,0)</f>
        <v>1135498</v>
      </c>
      <c r="X22" s="37">
        <f>ROUND((O22*TA_stat!J22+R22*TA_stat!M22+U22*TA_stat!P22)/1.348,0)</f>
        <v>0</v>
      </c>
      <c r="Y22" s="37">
        <f t="shared" si="3"/>
        <v>1135498</v>
      </c>
      <c r="Z22" s="647">
        <f>IF(TA_stat!T22=0,0,TA_stat!H22/TA_stat!T22)+IF(TA_stat!W22=0,0,TA_stat!K22/TA_stat!W22)+IF(TA_stat!Z22=0,0,TA_stat!N22/TA_stat!Z22)</f>
        <v>0</v>
      </c>
      <c r="AA22" s="647">
        <f>IF(TA_stat!U22=0,0,TA_stat!I22/TA_stat!U22)+IF(TA_stat!X22=0,0,TA_stat!L22/TA_stat!X22)+IF(TA_stat!AA22=0,0,TA_stat!O22/TA_stat!AA22)</f>
        <v>3.6491001995359329</v>
      </c>
      <c r="AB22" s="647">
        <f>IF(TA_stat!V22=0,0,TA_stat!J22/TA_stat!V22)+IF(TA_stat!Y22=0,0,TA_stat!M22/TA_stat!Y22)+IF(TA_stat!AB22=0,0,TA_stat!P22/TA_stat!AB22)</f>
        <v>0</v>
      </c>
      <c r="AC22" s="130">
        <f t="shared" si="4"/>
        <v>3.6491001995359329</v>
      </c>
    </row>
    <row r="23" spans="1:29" ht="20.100000000000001" customHeight="1" thickBot="1" x14ac:dyDescent="0.25">
      <c r="A23" s="465">
        <v>17</v>
      </c>
      <c r="B23" s="462">
        <v>600078604</v>
      </c>
      <c r="C23" s="81">
        <f>TA_stat!C23</f>
        <v>3445</v>
      </c>
      <c r="D23" s="261" t="str">
        <f>TA_stat!D23</f>
        <v>ZŠ a MŠ Zlatá Olešnice 34</v>
      </c>
      <c r="E23" s="11">
        <f>TA_stat!E23</f>
        <v>3141</v>
      </c>
      <c r="F23" s="163" t="str">
        <f>TA_stat!F23</f>
        <v>ZŠ a MŠ Zlatá Olešnice 34</v>
      </c>
      <c r="G23" s="128">
        <f>ROUND(TA_rozp!R23,0)</f>
        <v>612391</v>
      </c>
      <c r="H23" s="37">
        <f t="shared" si="0"/>
        <v>452599</v>
      </c>
      <c r="I23" s="29">
        <f t="shared" si="1"/>
        <v>152978</v>
      </c>
      <c r="J23" s="37">
        <f t="shared" si="2"/>
        <v>4526</v>
      </c>
      <c r="K23" s="37">
        <f>TA_stat!H23*TA_stat!AC23+TA_stat!I23*TA_stat!AD23+TA_stat!J23*TA_stat!AE23+TA_stat!K23*TA_stat!AF23+TA_stat!L23*TA_stat!AG23+TA_stat!M23*TA_stat!AH23+TA_stat!N23*TA_stat!AI23+TA_stat!O23*TA_stat!AJ23+TA_stat!P23*TA_stat!AK23</f>
        <v>2288</v>
      </c>
      <c r="L23" s="644">
        <f>ROUND(Y23/TA_rozp!E23/12,2)</f>
        <v>1.45</v>
      </c>
      <c r="M23" s="645">
        <f>IF(TA_stat!H23=0,0,12*1.348*1/TA_stat!T23*TA_rozp!$E23)</f>
        <v>15430.83520290551</v>
      </c>
      <c r="N23" s="646">
        <f>IF(TA_stat!I23=0,0,12*1.348*1/TA_stat!U23*TA_rozp!$E23)</f>
        <v>11380.616060579279</v>
      </c>
      <c r="O23" s="646">
        <f>IF(TA_stat!J23=0,0,12*1.348*1/TA_stat!V23*TA_rozp!$E23)</f>
        <v>0</v>
      </c>
      <c r="P23" s="646">
        <f>IF(TA_stat!K23=0,0,12*1.348*1/TA_stat!W23*TA_rozp!$E23)</f>
        <v>0</v>
      </c>
      <c r="Q23" s="646">
        <f>IF(TA_stat!L23=0,0,12*1.348*1/TA_stat!X23*TA_rozp!$E23)</f>
        <v>0</v>
      </c>
      <c r="R23" s="646">
        <f>IF(TA_stat!M23=0,0,12*1.348*1/TA_stat!Y23*TA_rozp!$E23)</f>
        <v>0</v>
      </c>
      <c r="S23" s="646">
        <f>IF(TA_stat!N23=0,0,12*1.348*1/TA_stat!Z23*TA_rozp!$E23)</f>
        <v>0</v>
      </c>
      <c r="T23" s="646">
        <f>IF(TA_stat!O23=0,0,12*1.348*1/TA_stat!AA23*TA_rozp!$E23)</f>
        <v>0</v>
      </c>
      <c r="U23" s="646">
        <f>IF(TA_stat!P23=0,0,12*1.348*1/TA_stat!AB23*TA_rozp!$E23)</f>
        <v>0</v>
      </c>
      <c r="V23" s="37">
        <f>ROUND((M23*TA_stat!H23+P23*TA_stat!K23+S23*TA_stat!N23)/1.348,0)</f>
        <v>309075</v>
      </c>
      <c r="W23" s="37">
        <f>ROUND((N23*TA_stat!I23+Q23*TA_stat!L23+T23*TA_stat!O23)/1.348,0)</f>
        <v>143524</v>
      </c>
      <c r="X23" s="37">
        <f>ROUND((O23*TA_stat!J23+R23*TA_stat!M23+U23*TA_stat!P23)/1.348,0)</f>
        <v>0</v>
      </c>
      <c r="Y23" s="37">
        <f t="shared" si="3"/>
        <v>452599</v>
      </c>
      <c r="Z23" s="647">
        <f>IF(TA_stat!T23=0,0,TA_stat!H23/TA_stat!T23)+IF(TA_stat!W23=0,0,TA_stat!K23/TA_stat!W23)+IF(TA_stat!Z23=0,0,TA_stat!N23/TA_stat!Z23)</f>
        <v>0.99325965171372366</v>
      </c>
      <c r="AA23" s="647">
        <f>IF(TA_stat!U23=0,0,TA_stat!I23/TA_stat!U23)+IF(TA_stat!X23=0,0,TA_stat!L23/TA_stat!X23)+IF(TA_stat!AA23=0,0,TA_stat!O23/TA_stat!AA23)</f>
        <v>0.46123716074953242</v>
      </c>
      <c r="AB23" s="647">
        <f>IF(TA_stat!V23=0,0,TA_stat!J23/TA_stat!V23)+IF(TA_stat!Y23=0,0,TA_stat!M23/TA_stat!Y23)+IF(TA_stat!AB23=0,0,TA_stat!P23/TA_stat!AB23)</f>
        <v>0</v>
      </c>
      <c r="AC23" s="130">
        <f t="shared" si="4"/>
        <v>1.454496812463256</v>
      </c>
    </row>
    <row r="24" spans="1:29" ht="20.100000000000001" customHeight="1" thickBot="1" x14ac:dyDescent="0.25">
      <c r="A24" s="467"/>
      <c r="B24" s="467"/>
      <c r="C24" s="513"/>
      <c r="D24" s="267" t="s">
        <v>43</v>
      </c>
      <c r="E24" s="269"/>
      <c r="F24" s="268"/>
      <c r="G24" s="132">
        <f t="shared" ref="G24:L24" si="5">SUM(G6:G23)</f>
        <v>15496079</v>
      </c>
      <c r="H24" s="108">
        <f t="shared" si="5"/>
        <v>11431008</v>
      </c>
      <c r="I24" s="108">
        <f t="shared" si="5"/>
        <v>3863679</v>
      </c>
      <c r="J24" s="108">
        <f t="shared" si="5"/>
        <v>114312</v>
      </c>
      <c r="K24" s="159">
        <f t="shared" si="5"/>
        <v>87080</v>
      </c>
      <c r="L24" s="278">
        <f t="shared" si="5"/>
        <v>36.71</v>
      </c>
      <c r="M24" s="157" t="s">
        <v>308</v>
      </c>
      <c r="N24" s="158" t="s">
        <v>308</v>
      </c>
      <c r="O24" s="158" t="s">
        <v>308</v>
      </c>
      <c r="P24" s="158" t="s">
        <v>308</v>
      </c>
      <c r="Q24" s="158" t="s">
        <v>308</v>
      </c>
      <c r="R24" s="158" t="s">
        <v>308</v>
      </c>
      <c r="S24" s="158" t="s">
        <v>308</v>
      </c>
      <c r="T24" s="158" t="s">
        <v>308</v>
      </c>
      <c r="U24" s="158" t="s">
        <v>308</v>
      </c>
      <c r="V24" s="108">
        <f t="shared" ref="V24:AC24" si="6">SUM(V6:V23)</f>
        <v>5828016</v>
      </c>
      <c r="W24" s="108">
        <f t="shared" si="6"/>
        <v>5602992</v>
      </c>
      <c r="X24" s="108">
        <f t="shared" si="6"/>
        <v>0</v>
      </c>
      <c r="Y24" s="108">
        <f t="shared" si="6"/>
        <v>11431008</v>
      </c>
      <c r="Z24" s="125">
        <f t="shared" si="6"/>
        <v>18.729245764758989</v>
      </c>
      <c r="AA24" s="125">
        <f t="shared" si="6"/>
        <v>18.006090067613211</v>
      </c>
      <c r="AB24" s="125">
        <f t="shared" si="6"/>
        <v>0</v>
      </c>
      <c r="AC24" s="126">
        <f t="shared" si="6"/>
        <v>36.735335832372201</v>
      </c>
    </row>
    <row r="25" spans="1:29" s="43" customFormat="1" ht="20.100000000000001" customHeight="1" x14ac:dyDescent="0.2">
      <c r="C25" s="40"/>
      <c r="G25" s="48">
        <f>H24+I24+J24+K24</f>
        <v>15496079</v>
      </c>
      <c r="H25" s="48">
        <f>Y24</f>
        <v>11431008</v>
      </c>
      <c r="I25" s="48"/>
      <c r="J25" s="48"/>
      <c r="K25" s="48"/>
      <c r="Y25" s="48">
        <f>SUM(V24:X24)</f>
        <v>11431008</v>
      </c>
      <c r="Z25" s="51"/>
      <c r="AC25" s="51">
        <f>SUM(Z24:AB24)</f>
        <v>36.735335832372201</v>
      </c>
    </row>
    <row r="26" spans="1:29" s="43" customFormat="1" ht="20.100000000000001" customHeight="1" x14ac:dyDescent="0.2">
      <c r="C26" s="40"/>
      <c r="G26" s="48">
        <f>TA_rozp!R24</f>
        <v>15496078.678358486</v>
      </c>
      <c r="Y26" s="48"/>
      <c r="Z26" s="51"/>
      <c r="AC26" s="51">
        <f>L24</f>
        <v>36.71</v>
      </c>
    </row>
    <row r="27" spans="1:29" s="43" customFormat="1" ht="20.100000000000001" customHeight="1" x14ac:dyDescent="0.2">
      <c r="C27" s="40"/>
    </row>
    <row r="28" spans="1:29" s="43" customFormat="1" ht="20.100000000000001" customHeight="1" x14ac:dyDescent="0.2">
      <c r="C28" s="40"/>
    </row>
    <row r="29" spans="1:29" s="43" customFormat="1" ht="20.100000000000001" customHeight="1" x14ac:dyDescent="0.2">
      <c r="C29" s="40"/>
    </row>
    <row r="30" spans="1:29" s="43" customFormat="1" ht="20.100000000000001" customHeight="1" x14ac:dyDescent="0.2">
      <c r="C30" s="40"/>
    </row>
    <row r="31" spans="1:29" s="43" customFormat="1" ht="20.100000000000001" customHeight="1" x14ac:dyDescent="0.2">
      <c r="C31" s="40"/>
    </row>
    <row r="32" spans="1:29" s="43" customFormat="1" ht="20.100000000000001" customHeight="1" x14ac:dyDescent="0.2">
      <c r="C32" s="40"/>
    </row>
    <row r="33" spans="3:3" s="43" customFormat="1" ht="20.100000000000001" customHeight="1" x14ac:dyDescent="0.2">
      <c r="C33" s="40"/>
    </row>
    <row r="34" spans="3:3" s="43" customFormat="1" ht="20.100000000000001" customHeight="1" x14ac:dyDescent="0.2">
      <c r="C34" s="40"/>
    </row>
    <row r="35" spans="3:3" s="43" customFormat="1" ht="20.100000000000001" customHeight="1" x14ac:dyDescent="0.2">
      <c r="C35" s="40"/>
    </row>
    <row r="36" spans="3:3" s="43" customFormat="1" ht="20.100000000000001" customHeight="1" x14ac:dyDescent="0.2">
      <c r="C36" s="40"/>
    </row>
    <row r="37" spans="3:3" s="43" customFormat="1" ht="20.100000000000001" customHeight="1" x14ac:dyDescent="0.2">
      <c r="C37" s="40"/>
    </row>
    <row r="38" spans="3:3" s="43" customFormat="1" ht="20.100000000000001" customHeight="1" x14ac:dyDescent="0.2">
      <c r="C38" s="40"/>
    </row>
    <row r="39" spans="3:3" s="43" customFormat="1" ht="20.100000000000001" customHeight="1" x14ac:dyDescent="0.2">
      <c r="C39" s="40"/>
    </row>
    <row r="40" spans="3:3" s="43" customFormat="1" ht="20.100000000000001" customHeight="1" x14ac:dyDescent="0.2">
      <c r="C40" s="40"/>
    </row>
    <row r="41" spans="3:3" s="43" customFormat="1" ht="20.100000000000001" customHeight="1" x14ac:dyDescent="0.2">
      <c r="C41" s="40"/>
    </row>
    <row r="42" spans="3:3" s="43" customFormat="1" ht="20.100000000000001" customHeight="1" x14ac:dyDescent="0.2">
      <c r="C42" s="40"/>
    </row>
    <row r="43" spans="3:3" s="43" customFormat="1" ht="20.100000000000001" customHeight="1" x14ac:dyDescent="0.2">
      <c r="C43" s="40"/>
    </row>
    <row r="44" spans="3:3" s="43" customFormat="1" ht="20.100000000000001" customHeight="1" x14ac:dyDescent="0.2">
      <c r="C44" s="40"/>
    </row>
    <row r="45" spans="3:3" s="43" customFormat="1" ht="20.100000000000001" customHeight="1" x14ac:dyDescent="0.2">
      <c r="C45" s="40"/>
    </row>
    <row r="46" spans="3:3" s="43" customFormat="1" ht="20.100000000000001" customHeight="1" x14ac:dyDescent="0.2">
      <c r="C46" s="40"/>
    </row>
    <row r="47" spans="3:3" s="43" customFormat="1" ht="20.100000000000001" customHeight="1" x14ac:dyDescent="0.2">
      <c r="C47" s="40"/>
    </row>
    <row r="48" spans="3:3" s="43" customFormat="1" ht="20.100000000000001" customHeight="1" x14ac:dyDescent="0.2">
      <c r="C48" s="40"/>
    </row>
    <row r="49" spans="3:3" s="43" customFormat="1" ht="20.100000000000001" customHeight="1" x14ac:dyDescent="0.2">
      <c r="C49" s="40"/>
    </row>
    <row r="50" spans="3:3" s="43" customFormat="1" ht="20.100000000000001" customHeight="1" x14ac:dyDescent="0.2">
      <c r="C50" s="40"/>
    </row>
    <row r="51" spans="3:3" s="43" customFormat="1" ht="20.100000000000001" customHeight="1" x14ac:dyDescent="0.2">
      <c r="C51" s="40"/>
    </row>
    <row r="52" spans="3:3" s="43" customFormat="1" ht="20.100000000000001" customHeight="1" x14ac:dyDescent="0.2">
      <c r="C52" s="40"/>
    </row>
    <row r="53" spans="3:3" s="43" customFormat="1" ht="20.100000000000001" customHeight="1" x14ac:dyDescent="0.2">
      <c r="C53" s="40"/>
    </row>
    <row r="54" spans="3:3" s="43" customFormat="1" ht="20.100000000000001" customHeight="1" x14ac:dyDescent="0.2">
      <c r="C54" s="40"/>
    </row>
    <row r="55" spans="3:3" s="43" customFormat="1" ht="20.100000000000001" customHeight="1" x14ac:dyDescent="0.2">
      <c r="C55" s="40"/>
    </row>
    <row r="56" spans="3:3" s="43" customFormat="1" ht="20.100000000000001" customHeight="1" x14ac:dyDescent="0.2">
      <c r="C56" s="40"/>
    </row>
    <row r="57" spans="3:3" s="43" customFormat="1" ht="20.100000000000001" customHeight="1" x14ac:dyDescent="0.2">
      <c r="C57" s="40"/>
    </row>
    <row r="58" spans="3:3" s="43" customFormat="1" ht="20.100000000000001" customHeight="1" x14ac:dyDescent="0.2">
      <c r="C58" s="40"/>
    </row>
    <row r="59" spans="3:3" s="43" customFormat="1" ht="20.100000000000001" customHeight="1" x14ac:dyDescent="0.2">
      <c r="C59" s="40"/>
    </row>
    <row r="60" spans="3:3" s="43" customFormat="1" ht="20.100000000000001" customHeight="1" x14ac:dyDescent="0.2">
      <c r="C60" s="40"/>
    </row>
    <row r="61" spans="3:3" s="43" customFormat="1" ht="20.100000000000001" customHeight="1" x14ac:dyDescent="0.2">
      <c r="C61" s="40"/>
    </row>
    <row r="62" spans="3:3" s="43" customFormat="1" ht="20.100000000000001" customHeight="1" x14ac:dyDescent="0.2">
      <c r="C62" s="40"/>
    </row>
    <row r="63" spans="3:3" s="43" customFormat="1" ht="20.100000000000001" customHeight="1" x14ac:dyDescent="0.2">
      <c r="C63" s="40"/>
    </row>
    <row r="64" spans="3:3" s="43" customFormat="1" ht="20.100000000000001" customHeight="1" x14ac:dyDescent="0.2">
      <c r="C64" s="40"/>
    </row>
    <row r="65" spans="3:3" s="43" customFormat="1" ht="20.100000000000001" customHeight="1" x14ac:dyDescent="0.2">
      <c r="C65" s="40"/>
    </row>
    <row r="66" spans="3:3" s="43" customFormat="1" ht="20.100000000000001" customHeight="1" x14ac:dyDescent="0.2">
      <c r="C66" s="40"/>
    </row>
    <row r="67" spans="3:3" s="43" customFormat="1" ht="20.100000000000001" customHeight="1" x14ac:dyDescent="0.2">
      <c r="C67" s="40"/>
    </row>
    <row r="68" spans="3:3" s="43" customFormat="1" ht="20.100000000000001" customHeight="1" x14ac:dyDescent="0.2">
      <c r="C68" s="40"/>
    </row>
    <row r="69" spans="3:3" s="43" customFormat="1" ht="20.100000000000001" customHeight="1" x14ac:dyDescent="0.2">
      <c r="C69" s="40"/>
    </row>
    <row r="70" spans="3:3" s="43" customFormat="1" ht="20.100000000000001" customHeight="1" x14ac:dyDescent="0.2">
      <c r="C70" s="40"/>
    </row>
    <row r="71" spans="3:3" s="43" customFormat="1" ht="20.100000000000001" customHeight="1" x14ac:dyDescent="0.2">
      <c r="C71" s="40"/>
    </row>
    <row r="72" spans="3:3" s="43" customFormat="1" ht="20.100000000000001" customHeight="1" x14ac:dyDescent="0.2">
      <c r="C72" s="40"/>
    </row>
    <row r="73" spans="3:3" s="43" customFormat="1" ht="20.100000000000001" customHeight="1" x14ac:dyDescent="0.2">
      <c r="C73" s="40"/>
    </row>
    <row r="74" spans="3:3" s="43" customFormat="1" ht="20.100000000000001" customHeight="1" x14ac:dyDescent="0.2">
      <c r="C74" s="40"/>
    </row>
    <row r="75" spans="3:3" s="43" customFormat="1" ht="20.100000000000001" customHeight="1" x14ac:dyDescent="0.2">
      <c r="C75" s="40"/>
    </row>
    <row r="76" spans="3:3" s="43" customFormat="1" ht="20.100000000000001" customHeight="1" x14ac:dyDescent="0.2">
      <c r="C76" s="40"/>
    </row>
    <row r="77" spans="3:3" s="43" customFormat="1" ht="20.100000000000001" customHeight="1" x14ac:dyDescent="0.2">
      <c r="C77" s="40"/>
    </row>
    <row r="78" spans="3:3" s="43" customFormat="1" ht="20.100000000000001" customHeight="1" x14ac:dyDescent="0.2">
      <c r="C78" s="40"/>
    </row>
    <row r="79" spans="3:3" s="43" customFormat="1" ht="20.100000000000001" customHeight="1" x14ac:dyDescent="0.2">
      <c r="C79" s="40"/>
    </row>
    <row r="80" spans="3:3" s="43" customFormat="1" ht="20.100000000000001" customHeight="1" x14ac:dyDescent="0.2">
      <c r="C80" s="40"/>
    </row>
    <row r="81" spans="3:3" s="43" customFormat="1" ht="20.100000000000001" customHeight="1" x14ac:dyDescent="0.2">
      <c r="C81" s="40"/>
    </row>
    <row r="82" spans="3:3" s="43" customFormat="1" ht="20.100000000000001" customHeight="1" x14ac:dyDescent="0.2">
      <c r="C82" s="40"/>
    </row>
    <row r="83" spans="3:3" s="43" customFormat="1" ht="20.100000000000001" customHeight="1" x14ac:dyDescent="0.2">
      <c r="C83" s="40"/>
    </row>
    <row r="84" spans="3:3" s="43" customFormat="1" ht="20.100000000000001" customHeight="1" x14ac:dyDescent="0.2">
      <c r="C84" s="40"/>
    </row>
    <row r="85" spans="3:3" s="43" customFormat="1" ht="20.100000000000001" customHeight="1" x14ac:dyDescent="0.2">
      <c r="C85" s="40"/>
    </row>
    <row r="86" spans="3:3" s="43" customFormat="1" ht="20.100000000000001" customHeight="1" x14ac:dyDescent="0.2">
      <c r="C86" s="40"/>
    </row>
    <row r="87" spans="3:3" s="43" customFormat="1" ht="20.100000000000001" customHeight="1" x14ac:dyDescent="0.2">
      <c r="C87" s="40"/>
    </row>
    <row r="88" spans="3:3" s="43" customFormat="1" ht="20.100000000000001" customHeight="1" x14ac:dyDescent="0.2">
      <c r="C88" s="40"/>
    </row>
    <row r="89" spans="3:3" s="43" customFormat="1" ht="20.100000000000001" customHeight="1" x14ac:dyDescent="0.2">
      <c r="C89" s="40"/>
    </row>
    <row r="90" spans="3:3" s="43" customFormat="1" ht="20.100000000000001" customHeight="1" x14ac:dyDescent="0.2">
      <c r="C90" s="40"/>
    </row>
    <row r="91" spans="3:3" s="43" customFormat="1" ht="20.100000000000001" customHeight="1" x14ac:dyDescent="0.2">
      <c r="C91" s="40"/>
    </row>
    <row r="92" spans="3:3" s="43" customFormat="1" ht="20.100000000000001" customHeight="1" x14ac:dyDescent="0.2">
      <c r="C92" s="40"/>
    </row>
    <row r="93" spans="3:3" s="43" customFormat="1" ht="20.100000000000001" customHeight="1" x14ac:dyDescent="0.2">
      <c r="C93" s="40"/>
    </row>
    <row r="94" spans="3:3" s="43" customFormat="1" ht="20.100000000000001" customHeight="1" x14ac:dyDescent="0.2">
      <c r="C94" s="40"/>
    </row>
    <row r="95" spans="3:3" s="43" customFormat="1" ht="20.100000000000001" customHeight="1" x14ac:dyDescent="0.2">
      <c r="C95" s="40"/>
    </row>
    <row r="96" spans="3:3" s="43" customFormat="1" ht="20.100000000000001" customHeight="1" x14ac:dyDescent="0.2">
      <c r="C96" s="40"/>
    </row>
    <row r="97" spans="3:3" s="43" customFormat="1" ht="20.100000000000001" customHeight="1" x14ac:dyDescent="0.2">
      <c r="C97" s="40"/>
    </row>
    <row r="98" spans="3:3" s="43" customFormat="1" ht="20.100000000000001" customHeight="1" x14ac:dyDescent="0.2">
      <c r="C98" s="40"/>
    </row>
    <row r="99" spans="3:3" s="43" customFormat="1" ht="20.100000000000001" customHeight="1" x14ac:dyDescent="0.2">
      <c r="C99" s="40"/>
    </row>
    <row r="100" spans="3:3" s="43" customFormat="1" ht="20.100000000000001" customHeight="1" x14ac:dyDescent="0.2">
      <c r="C100" s="40"/>
    </row>
    <row r="101" spans="3:3" s="43" customFormat="1" ht="20.100000000000001" customHeight="1" x14ac:dyDescent="0.2">
      <c r="C101" s="40"/>
    </row>
    <row r="102" spans="3:3" s="43" customFormat="1" ht="20.100000000000001" customHeight="1" x14ac:dyDescent="0.2">
      <c r="C102" s="40"/>
    </row>
    <row r="103" spans="3:3" s="43" customFormat="1" ht="20.100000000000001" customHeight="1" x14ac:dyDescent="0.2">
      <c r="C103" s="40"/>
    </row>
    <row r="104" spans="3:3" s="43" customFormat="1" ht="20.100000000000001" customHeight="1" x14ac:dyDescent="0.2">
      <c r="C104" s="40"/>
    </row>
    <row r="105" spans="3:3" s="43" customFormat="1" ht="20.100000000000001" customHeight="1" x14ac:dyDescent="0.2">
      <c r="C105" s="40"/>
    </row>
    <row r="106" spans="3:3" s="43" customFormat="1" ht="20.100000000000001" customHeight="1" x14ac:dyDescent="0.2">
      <c r="C106" s="40"/>
    </row>
    <row r="107" spans="3:3" s="43" customFormat="1" ht="20.100000000000001" customHeight="1" x14ac:dyDescent="0.2">
      <c r="C107" s="40"/>
    </row>
    <row r="108" spans="3:3" s="43" customFormat="1" ht="20.100000000000001" customHeight="1" x14ac:dyDescent="0.2">
      <c r="C108" s="40"/>
    </row>
    <row r="109" spans="3:3" s="43" customFormat="1" ht="20.100000000000001" customHeight="1" x14ac:dyDescent="0.2">
      <c r="C109" s="40"/>
    </row>
    <row r="110" spans="3:3" s="43" customFormat="1" ht="20.100000000000001" customHeight="1" x14ac:dyDescent="0.2">
      <c r="C110" s="40"/>
    </row>
    <row r="111" spans="3:3" s="43" customFormat="1" ht="20.100000000000001" customHeight="1" x14ac:dyDescent="0.2">
      <c r="C111" s="40"/>
    </row>
    <row r="112" spans="3:3" s="43" customFormat="1" ht="20.100000000000001" customHeight="1" x14ac:dyDescent="0.2">
      <c r="C112" s="40"/>
    </row>
    <row r="113" spans="3:3" s="43" customFormat="1" ht="20.100000000000001" customHeight="1" x14ac:dyDescent="0.2">
      <c r="C113" s="40"/>
    </row>
    <row r="114" spans="3:3" s="43" customFormat="1" ht="20.100000000000001" customHeight="1" x14ac:dyDescent="0.2">
      <c r="C114" s="40"/>
    </row>
    <row r="115" spans="3:3" s="43" customFormat="1" ht="20.100000000000001" customHeight="1" x14ac:dyDescent="0.2">
      <c r="C115" s="40"/>
    </row>
    <row r="116" spans="3:3" s="43" customFormat="1" ht="20.100000000000001" customHeight="1" x14ac:dyDescent="0.2">
      <c r="C116" s="40"/>
    </row>
    <row r="117" spans="3:3" s="43" customFormat="1" ht="20.100000000000001" customHeight="1" x14ac:dyDescent="0.2">
      <c r="C117" s="40"/>
    </row>
    <row r="118" spans="3:3" s="43" customFormat="1" ht="20.100000000000001" customHeight="1" x14ac:dyDescent="0.2">
      <c r="C118" s="40"/>
    </row>
    <row r="119" spans="3:3" s="43" customFormat="1" ht="20.100000000000001" customHeight="1" x14ac:dyDescent="0.2">
      <c r="C119" s="40"/>
    </row>
    <row r="120" spans="3:3" s="43" customFormat="1" ht="20.100000000000001" customHeight="1" x14ac:dyDescent="0.2">
      <c r="C120" s="40"/>
    </row>
    <row r="121" spans="3:3" s="43" customFormat="1" ht="20.100000000000001" customHeight="1" x14ac:dyDescent="0.2">
      <c r="C121" s="40"/>
    </row>
    <row r="122" spans="3:3" s="43" customFormat="1" ht="20.100000000000001" customHeight="1" x14ac:dyDescent="0.2">
      <c r="C122" s="40"/>
    </row>
    <row r="123" spans="3:3" s="43" customFormat="1" ht="20.100000000000001" customHeight="1" x14ac:dyDescent="0.2">
      <c r="C123" s="40"/>
    </row>
    <row r="124" spans="3:3" s="43" customFormat="1" ht="20.100000000000001" customHeight="1" x14ac:dyDescent="0.2">
      <c r="C124" s="40"/>
    </row>
    <row r="125" spans="3:3" s="43" customFormat="1" ht="20.100000000000001" customHeight="1" x14ac:dyDescent="0.2">
      <c r="C125" s="40"/>
    </row>
    <row r="126" spans="3:3" s="43" customFormat="1" ht="20.100000000000001" customHeight="1" x14ac:dyDescent="0.2">
      <c r="C126" s="40"/>
    </row>
    <row r="127" spans="3:3" s="43" customFormat="1" ht="20.100000000000001" customHeight="1" x14ac:dyDescent="0.2">
      <c r="C127" s="40"/>
    </row>
    <row r="128" spans="3:3" s="43" customFormat="1" ht="20.100000000000001" customHeight="1" x14ac:dyDescent="0.2">
      <c r="C128" s="40"/>
    </row>
    <row r="129" spans="3:3" s="43" customFormat="1" ht="20.100000000000001" customHeight="1" x14ac:dyDescent="0.2">
      <c r="C129" s="40"/>
    </row>
    <row r="130" spans="3:3" s="43" customFormat="1" ht="20.100000000000001" customHeight="1" x14ac:dyDescent="0.2">
      <c r="C130" s="40"/>
    </row>
    <row r="131" spans="3:3" s="43" customFormat="1" ht="20.100000000000001" customHeight="1" x14ac:dyDescent="0.2">
      <c r="C131" s="40"/>
    </row>
    <row r="132" spans="3:3" s="43" customFormat="1" ht="20.100000000000001" customHeight="1" x14ac:dyDescent="0.2">
      <c r="C132" s="40"/>
    </row>
    <row r="133" spans="3:3" s="43" customFormat="1" ht="11.25" x14ac:dyDescent="0.2">
      <c r="C133" s="40"/>
    </row>
    <row r="134" spans="3:3" s="43" customFormat="1" ht="11.25" x14ac:dyDescent="0.2">
      <c r="C134" s="40"/>
    </row>
    <row r="135" spans="3:3" s="43" customFormat="1" ht="11.25" x14ac:dyDescent="0.2">
      <c r="C135" s="40"/>
    </row>
    <row r="136" spans="3:3" s="43" customFormat="1" ht="11.25" x14ac:dyDescent="0.2">
      <c r="C136" s="40"/>
    </row>
    <row r="137" spans="3:3" s="43" customFormat="1" ht="11.25" x14ac:dyDescent="0.2">
      <c r="C137" s="40"/>
    </row>
    <row r="138" spans="3:3" s="43" customFormat="1" ht="11.25" x14ac:dyDescent="0.2">
      <c r="C138" s="40"/>
    </row>
    <row r="139" spans="3:3" s="43" customFormat="1" ht="11.25" x14ac:dyDescent="0.2">
      <c r="C139" s="40"/>
    </row>
    <row r="140" spans="3:3" s="43" customFormat="1" ht="11.25" x14ac:dyDescent="0.2">
      <c r="C140" s="40"/>
    </row>
    <row r="141" spans="3:3" s="43" customFormat="1" ht="11.25" x14ac:dyDescent="0.2">
      <c r="C141" s="40"/>
    </row>
    <row r="142" spans="3:3" s="43" customFormat="1" ht="11.25" x14ac:dyDescent="0.2">
      <c r="C142" s="40"/>
    </row>
    <row r="143" spans="3:3" s="43" customFormat="1" ht="11.25" x14ac:dyDescent="0.2">
      <c r="C143" s="40"/>
    </row>
    <row r="144" spans="3:3" s="43" customFormat="1" ht="11.25" x14ac:dyDescent="0.2">
      <c r="C144" s="40"/>
    </row>
    <row r="145" spans="3:3" s="43" customFormat="1" ht="11.25" x14ac:dyDescent="0.2">
      <c r="C145" s="40"/>
    </row>
    <row r="146" spans="3:3" s="43" customFormat="1" ht="11.25" x14ac:dyDescent="0.2">
      <c r="C146" s="40"/>
    </row>
    <row r="147" spans="3:3" s="43" customFormat="1" ht="11.25" x14ac:dyDescent="0.2">
      <c r="C147" s="40"/>
    </row>
    <row r="148" spans="3:3" s="43" customFormat="1" ht="11.25" x14ac:dyDescent="0.2">
      <c r="C148" s="40"/>
    </row>
    <row r="149" spans="3:3" s="43" customFormat="1" ht="11.25" x14ac:dyDescent="0.2">
      <c r="C149" s="40"/>
    </row>
    <row r="150" spans="3:3" s="43" customFormat="1" ht="11.25" x14ac:dyDescent="0.2">
      <c r="C150" s="40"/>
    </row>
    <row r="151" spans="3:3" s="43" customFormat="1" ht="11.25" x14ac:dyDescent="0.2">
      <c r="C151" s="40"/>
    </row>
    <row r="152" spans="3:3" s="43" customFormat="1" ht="11.25" x14ac:dyDescent="0.2">
      <c r="C152" s="40"/>
    </row>
    <row r="153" spans="3:3" s="43" customFormat="1" ht="11.25" x14ac:dyDescent="0.2">
      <c r="C153" s="40"/>
    </row>
    <row r="154" spans="3:3" s="43" customFormat="1" ht="11.25" x14ac:dyDescent="0.2">
      <c r="C154" s="40"/>
    </row>
    <row r="155" spans="3:3" s="43" customFormat="1" ht="11.25" x14ac:dyDescent="0.2">
      <c r="C155" s="40"/>
    </row>
    <row r="156" spans="3:3" s="43" customFormat="1" ht="11.25" x14ac:dyDescent="0.2">
      <c r="C156" s="40"/>
    </row>
    <row r="157" spans="3:3" s="43" customFormat="1" ht="11.25" x14ac:dyDescent="0.2">
      <c r="C157" s="40"/>
    </row>
    <row r="158" spans="3:3" s="43" customFormat="1" ht="11.25" x14ac:dyDescent="0.2">
      <c r="C158" s="40"/>
    </row>
    <row r="159" spans="3:3" s="43" customFormat="1" ht="11.25" x14ac:dyDescent="0.2">
      <c r="C159" s="40"/>
    </row>
    <row r="160" spans="3:3" s="43" customFormat="1" ht="11.25" x14ac:dyDescent="0.2">
      <c r="C160" s="40"/>
    </row>
    <row r="161" spans="3:3" s="43" customFormat="1" ht="11.25" x14ac:dyDescent="0.2">
      <c r="C161" s="40"/>
    </row>
    <row r="162" spans="3:3" s="43" customFormat="1" ht="11.25" x14ac:dyDescent="0.2">
      <c r="C162" s="40"/>
    </row>
    <row r="163" spans="3:3" s="43" customFormat="1" ht="11.25" x14ac:dyDescent="0.2">
      <c r="C163" s="40"/>
    </row>
    <row r="164" spans="3:3" s="43" customFormat="1" ht="11.25" x14ac:dyDescent="0.2">
      <c r="C164" s="40"/>
    </row>
    <row r="165" spans="3:3" s="43" customFormat="1" ht="11.25" x14ac:dyDescent="0.2">
      <c r="C165" s="40"/>
    </row>
    <row r="166" spans="3:3" s="43" customFormat="1" ht="11.25" x14ac:dyDescent="0.2">
      <c r="C166" s="40"/>
    </row>
    <row r="167" spans="3:3" s="43" customFormat="1" ht="11.25" x14ac:dyDescent="0.2">
      <c r="C167" s="40"/>
    </row>
    <row r="168" spans="3:3" s="43" customFormat="1" ht="11.25" x14ac:dyDescent="0.2">
      <c r="C168" s="40"/>
    </row>
    <row r="169" spans="3:3" s="43" customFormat="1" ht="11.25" x14ac:dyDescent="0.2">
      <c r="C169" s="40"/>
    </row>
    <row r="170" spans="3:3" s="43" customFormat="1" ht="11.25" x14ac:dyDescent="0.2">
      <c r="C170" s="40"/>
    </row>
    <row r="171" spans="3:3" s="43" customFormat="1" ht="11.25" x14ac:dyDescent="0.2">
      <c r="C171" s="40"/>
    </row>
    <row r="172" spans="3:3" s="43" customFormat="1" ht="11.25" x14ac:dyDescent="0.2">
      <c r="C172" s="40"/>
    </row>
    <row r="173" spans="3:3" s="43" customFormat="1" ht="11.25" x14ac:dyDescent="0.2">
      <c r="C173" s="40"/>
    </row>
    <row r="174" spans="3:3" s="43" customFormat="1" ht="11.25" x14ac:dyDescent="0.2">
      <c r="C174" s="40"/>
    </row>
    <row r="175" spans="3:3" s="43" customFormat="1" ht="11.25" x14ac:dyDescent="0.2">
      <c r="C175" s="40"/>
    </row>
    <row r="176" spans="3:3" s="43" customFormat="1" ht="11.25" x14ac:dyDescent="0.2">
      <c r="C176" s="40"/>
    </row>
    <row r="177" spans="3:3" s="43" customFormat="1" ht="11.25" x14ac:dyDescent="0.2">
      <c r="C177" s="40"/>
    </row>
    <row r="178" spans="3:3" s="43" customFormat="1" ht="11.25" x14ac:dyDescent="0.2">
      <c r="C178" s="40"/>
    </row>
    <row r="179" spans="3:3" s="43" customFormat="1" ht="11.25" x14ac:dyDescent="0.2">
      <c r="C179" s="40"/>
    </row>
    <row r="180" spans="3:3" s="43" customFormat="1" ht="11.25" x14ac:dyDescent="0.2">
      <c r="C180" s="40"/>
    </row>
    <row r="181" spans="3:3" s="43" customFormat="1" ht="11.25" x14ac:dyDescent="0.2">
      <c r="C181" s="40"/>
    </row>
    <row r="182" spans="3:3" s="43" customFormat="1" ht="11.25" x14ac:dyDescent="0.2">
      <c r="C182" s="40"/>
    </row>
    <row r="183" spans="3:3" s="43" customFormat="1" ht="11.25" x14ac:dyDescent="0.2">
      <c r="C183" s="40"/>
    </row>
    <row r="184" spans="3:3" s="43" customFormat="1" ht="11.25" x14ac:dyDescent="0.2">
      <c r="C184" s="40"/>
    </row>
    <row r="185" spans="3:3" s="43" customFormat="1" ht="11.25" x14ac:dyDescent="0.2">
      <c r="C185" s="40"/>
    </row>
    <row r="186" spans="3:3" s="43" customFormat="1" ht="11.25" x14ac:dyDescent="0.2">
      <c r="C186" s="40"/>
    </row>
    <row r="187" spans="3:3" s="43" customFormat="1" ht="11.25" x14ac:dyDescent="0.2">
      <c r="C187" s="40"/>
    </row>
    <row r="188" spans="3:3" s="43" customFormat="1" ht="11.25" x14ac:dyDescent="0.2">
      <c r="C188" s="40"/>
    </row>
    <row r="189" spans="3:3" s="43" customFormat="1" ht="11.25" x14ac:dyDescent="0.2">
      <c r="C189" s="40"/>
    </row>
    <row r="190" spans="3:3" s="43" customFormat="1" ht="11.25" x14ac:dyDescent="0.2">
      <c r="C190" s="40"/>
    </row>
    <row r="191" spans="3:3" s="43" customFormat="1" ht="11.25" x14ac:dyDescent="0.2">
      <c r="C191" s="40"/>
    </row>
    <row r="192" spans="3:3" s="43" customFormat="1" ht="11.25" x14ac:dyDescent="0.2">
      <c r="C192" s="40"/>
    </row>
    <row r="193" spans="3:3" s="43" customFormat="1" ht="11.25" x14ac:dyDescent="0.2">
      <c r="C193" s="40"/>
    </row>
    <row r="194" spans="3:3" s="43" customFormat="1" ht="11.25" x14ac:dyDescent="0.2">
      <c r="C194" s="40"/>
    </row>
    <row r="195" spans="3:3" s="43" customFormat="1" ht="11.25" x14ac:dyDescent="0.2">
      <c r="C195" s="40"/>
    </row>
    <row r="196" spans="3:3" s="43" customFormat="1" ht="11.25" x14ac:dyDescent="0.2">
      <c r="C196" s="40"/>
    </row>
    <row r="197" spans="3:3" s="43" customFormat="1" ht="11.25" x14ac:dyDescent="0.2">
      <c r="C197" s="40"/>
    </row>
    <row r="198" spans="3:3" s="43" customFormat="1" ht="11.25" x14ac:dyDescent="0.2">
      <c r="C198" s="40"/>
    </row>
    <row r="199" spans="3:3" s="43" customFormat="1" ht="11.25" x14ac:dyDescent="0.2">
      <c r="C199" s="40"/>
    </row>
    <row r="200" spans="3:3" s="43" customFormat="1" ht="11.25" x14ac:dyDescent="0.2">
      <c r="C200" s="40"/>
    </row>
    <row r="201" spans="3:3" s="43" customFormat="1" ht="11.25" x14ac:dyDescent="0.2">
      <c r="C201" s="40"/>
    </row>
    <row r="202" spans="3:3" s="43" customFormat="1" ht="11.25" x14ac:dyDescent="0.2">
      <c r="C202" s="40"/>
    </row>
    <row r="203" spans="3:3" s="43" customFormat="1" ht="11.25" x14ac:dyDescent="0.2">
      <c r="C203" s="40"/>
    </row>
    <row r="204" spans="3:3" s="43" customFormat="1" ht="11.25" x14ac:dyDescent="0.2">
      <c r="C204" s="40"/>
    </row>
    <row r="205" spans="3:3" s="43" customFormat="1" ht="11.25" x14ac:dyDescent="0.2">
      <c r="C205" s="40"/>
    </row>
    <row r="206" spans="3:3" s="43" customFormat="1" ht="11.25" x14ac:dyDescent="0.2">
      <c r="C206" s="40"/>
    </row>
    <row r="207" spans="3:3" s="43" customFormat="1" ht="11.25" x14ac:dyDescent="0.2">
      <c r="C207" s="40"/>
    </row>
    <row r="208" spans="3:3" s="43" customFormat="1" ht="11.25" x14ac:dyDescent="0.2">
      <c r="C208" s="40"/>
    </row>
    <row r="209" spans="3:3" s="43" customFormat="1" ht="11.25" x14ac:dyDescent="0.2">
      <c r="C209" s="40"/>
    </row>
    <row r="210" spans="3:3" s="43" customFormat="1" ht="11.25" x14ac:dyDescent="0.2">
      <c r="C210" s="40"/>
    </row>
    <row r="211" spans="3:3" s="43" customFormat="1" ht="11.25" x14ac:dyDescent="0.2">
      <c r="C211" s="40"/>
    </row>
    <row r="212" spans="3:3" s="43" customFormat="1" ht="11.25" x14ac:dyDescent="0.2">
      <c r="C212" s="40"/>
    </row>
    <row r="213" spans="3:3" s="43" customFormat="1" ht="11.25" x14ac:dyDescent="0.2">
      <c r="C213" s="40"/>
    </row>
    <row r="214" spans="3:3" s="43" customFormat="1" ht="11.25" x14ac:dyDescent="0.2">
      <c r="C214" s="40"/>
    </row>
    <row r="215" spans="3:3" s="43" customFormat="1" ht="11.25" x14ac:dyDescent="0.2">
      <c r="C215" s="40"/>
    </row>
    <row r="216" spans="3:3" s="43" customFormat="1" ht="11.25" x14ac:dyDescent="0.2">
      <c r="C216" s="40"/>
    </row>
    <row r="217" spans="3:3" s="43" customFormat="1" ht="11.25" x14ac:dyDescent="0.2">
      <c r="C217" s="40"/>
    </row>
    <row r="218" spans="3:3" s="43" customFormat="1" ht="11.25" x14ac:dyDescent="0.2">
      <c r="C218" s="40"/>
    </row>
    <row r="219" spans="3:3" s="43" customFormat="1" ht="11.25" x14ac:dyDescent="0.2">
      <c r="C219" s="40"/>
    </row>
    <row r="220" spans="3:3" s="43" customFormat="1" ht="11.25" x14ac:dyDescent="0.2">
      <c r="C220" s="40"/>
    </row>
    <row r="221" spans="3:3" s="43" customFormat="1" ht="11.25" x14ac:dyDescent="0.2">
      <c r="C221" s="40"/>
    </row>
    <row r="222" spans="3:3" s="43" customFormat="1" ht="11.25" x14ac:dyDescent="0.2">
      <c r="C222" s="40"/>
    </row>
    <row r="223" spans="3:3" s="43" customFormat="1" ht="11.25" x14ac:dyDescent="0.2">
      <c r="C223" s="40"/>
    </row>
    <row r="224" spans="3:3" s="43" customFormat="1" ht="11.25" x14ac:dyDescent="0.2">
      <c r="C224" s="40"/>
    </row>
    <row r="225" spans="3:3" s="43" customFormat="1" ht="11.25" x14ac:dyDescent="0.2">
      <c r="C225" s="40"/>
    </row>
    <row r="226" spans="3:3" s="43" customFormat="1" ht="11.25" x14ac:dyDescent="0.2">
      <c r="C226" s="40"/>
    </row>
    <row r="227" spans="3:3" s="43" customFormat="1" ht="11.25" x14ac:dyDescent="0.2">
      <c r="C227" s="40"/>
    </row>
    <row r="228" spans="3:3" s="43" customFormat="1" ht="11.25" x14ac:dyDescent="0.2">
      <c r="C228" s="40"/>
    </row>
    <row r="229" spans="3:3" s="43" customFormat="1" ht="11.25" x14ac:dyDescent="0.2">
      <c r="C229" s="40"/>
    </row>
    <row r="230" spans="3:3" s="43" customFormat="1" ht="11.25" x14ac:dyDescent="0.2">
      <c r="C230" s="40"/>
    </row>
    <row r="231" spans="3:3" s="43" customFormat="1" ht="11.25" x14ac:dyDescent="0.2">
      <c r="C231" s="40"/>
    </row>
    <row r="232" spans="3:3" s="43" customFormat="1" ht="11.25" x14ac:dyDescent="0.2">
      <c r="C232" s="40"/>
    </row>
    <row r="233" spans="3:3" s="43" customFormat="1" ht="11.25" x14ac:dyDescent="0.2">
      <c r="C233" s="40"/>
    </row>
    <row r="234" spans="3:3" s="43" customFormat="1" ht="11.25" x14ac:dyDescent="0.2">
      <c r="C234" s="40"/>
    </row>
    <row r="235" spans="3:3" s="43" customFormat="1" ht="11.25" x14ac:dyDescent="0.2">
      <c r="C235" s="40"/>
    </row>
    <row r="236" spans="3:3" s="43" customFormat="1" ht="11.25" x14ac:dyDescent="0.2">
      <c r="C236" s="40"/>
    </row>
    <row r="237" spans="3:3" s="43" customFormat="1" ht="11.25" x14ac:dyDescent="0.2">
      <c r="C237" s="40"/>
    </row>
    <row r="238" spans="3:3" s="43" customFormat="1" ht="11.25" x14ac:dyDescent="0.2">
      <c r="C238" s="40"/>
    </row>
    <row r="239" spans="3:3" s="43" customFormat="1" ht="11.25" x14ac:dyDescent="0.2">
      <c r="C239" s="40"/>
    </row>
    <row r="240" spans="3:3" s="43" customFormat="1" ht="11.25" x14ac:dyDescent="0.2">
      <c r="C240" s="40"/>
    </row>
    <row r="241" spans="3:3" s="43" customFormat="1" ht="11.25" x14ac:dyDescent="0.2">
      <c r="C241" s="40"/>
    </row>
    <row r="242" spans="3:3" s="43" customFormat="1" ht="11.25" x14ac:dyDescent="0.2">
      <c r="C242" s="40"/>
    </row>
    <row r="243" spans="3:3" s="43" customFormat="1" ht="11.25" x14ac:dyDescent="0.2">
      <c r="C243" s="40"/>
    </row>
    <row r="244" spans="3:3" s="43" customFormat="1" ht="11.25" x14ac:dyDescent="0.2">
      <c r="C244" s="40"/>
    </row>
    <row r="245" spans="3:3" s="43" customFormat="1" ht="11.25" x14ac:dyDescent="0.2">
      <c r="C245" s="40"/>
    </row>
    <row r="246" spans="3:3" s="43" customFormat="1" ht="11.25" x14ac:dyDescent="0.2">
      <c r="C246" s="40"/>
    </row>
    <row r="247" spans="3:3" s="43" customFormat="1" ht="11.25" x14ac:dyDescent="0.2">
      <c r="C247" s="40"/>
    </row>
    <row r="248" spans="3:3" s="43" customFormat="1" ht="11.25" x14ac:dyDescent="0.2">
      <c r="C248" s="40"/>
    </row>
    <row r="249" spans="3:3" s="43" customFormat="1" ht="11.25" x14ac:dyDescent="0.2">
      <c r="C249" s="40"/>
    </row>
    <row r="250" spans="3:3" s="43" customFormat="1" ht="11.25" x14ac:dyDescent="0.2">
      <c r="C250" s="40"/>
    </row>
    <row r="251" spans="3:3" s="43" customFormat="1" ht="11.25" x14ac:dyDescent="0.2">
      <c r="C251" s="40"/>
    </row>
    <row r="252" spans="3:3" s="43" customFormat="1" ht="11.25" x14ac:dyDescent="0.2">
      <c r="C252" s="40"/>
    </row>
    <row r="253" spans="3:3" s="43" customFormat="1" ht="11.25" x14ac:dyDescent="0.2">
      <c r="C253" s="40"/>
    </row>
    <row r="254" spans="3:3" s="43" customFormat="1" ht="11.25" x14ac:dyDescent="0.2">
      <c r="C254" s="40"/>
    </row>
    <row r="255" spans="3:3" s="43" customFormat="1" ht="11.25" x14ac:dyDescent="0.2">
      <c r="C255" s="40"/>
    </row>
    <row r="256" spans="3:3" s="43" customFormat="1" ht="11.25" x14ac:dyDescent="0.2">
      <c r="C256" s="40"/>
    </row>
    <row r="257" spans="3:3" s="43" customFormat="1" ht="11.25" x14ac:dyDescent="0.2">
      <c r="C257" s="40"/>
    </row>
    <row r="258" spans="3:3" s="43" customFormat="1" ht="11.25" x14ac:dyDescent="0.2">
      <c r="C258" s="40"/>
    </row>
    <row r="259" spans="3:3" s="43" customFormat="1" ht="11.25" x14ac:dyDescent="0.2">
      <c r="C259" s="40"/>
    </row>
    <row r="260" spans="3:3" s="43" customFormat="1" ht="11.25" x14ac:dyDescent="0.2">
      <c r="C260" s="40"/>
    </row>
    <row r="261" spans="3:3" s="43" customFormat="1" ht="11.25" x14ac:dyDescent="0.2">
      <c r="C261" s="40"/>
    </row>
    <row r="262" spans="3:3" s="43" customFormat="1" ht="11.25" x14ac:dyDescent="0.2">
      <c r="C262" s="40"/>
    </row>
    <row r="263" spans="3:3" s="43" customFormat="1" ht="11.25" x14ac:dyDescent="0.2">
      <c r="C263" s="40"/>
    </row>
    <row r="264" spans="3:3" s="43" customFormat="1" ht="11.25" x14ac:dyDescent="0.2">
      <c r="C264" s="40"/>
    </row>
    <row r="265" spans="3:3" s="43" customFormat="1" ht="11.25" x14ac:dyDescent="0.2">
      <c r="C265" s="40"/>
    </row>
    <row r="266" spans="3:3" s="43" customFormat="1" ht="11.25" x14ac:dyDescent="0.2">
      <c r="C266" s="40"/>
    </row>
    <row r="267" spans="3:3" s="43" customFormat="1" ht="11.25" x14ac:dyDescent="0.2">
      <c r="C267" s="40"/>
    </row>
    <row r="268" spans="3:3" s="43" customFormat="1" ht="11.25" x14ac:dyDescent="0.2">
      <c r="C268" s="40"/>
    </row>
    <row r="269" spans="3:3" s="43" customFormat="1" ht="11.25" x14ac:dyDescent="0.2">
      <c r="C269" s="40"/>
    </row>
    <row r="270" spans="3:3" s="43" customFormat="1" ht="11.25" x14ac:dyDescent="0.2">
      <c r="C270" s="40"/>
    </row>
    <row r="271" spans="3:3" s="43" customFormat="1" ht="11.25" x14ac:dyDescent="0.2">
      <c r="C271" s="40"/>
    </row>
    <row r="272" spans="3:3" s="43" customFormat="1" ht="11.25" x14ac:dyDescent="0.2">
      <c r="C272" s="40"/>
    </row>
    <row r="273" spans="3:3" s="43" customFormat="1" ht="11.25" x14ac:dyDescent="0.2">
      <c r="C273" s="40"/>
    </row>
    <row r="274" spans="3:3" s="43" customFormat="1" ht="11.25" x14ac:dyDescent="0.2">
      <c r="C274" s="40"/>
    </row>
    <row r="275" spans="3:3" s="43" customFormat="1" ht="11.25" x14ac:dyDescent="0.2">
      <c r="C275" s="40"/>
    </row>
    <row r="276" spans="3:3" s="43" customFormat="1" ht="11.25" x14ac:dyDescent="0.2">
      <c r="C276" s="40"/>
    </row>
    <row r="277" spans="3:3" s="43" customFormat="1" ht="11.25" x14ac:dyDescent="0.2">
      <c r="C277" s="40"/>
    </row>
    <row r="278" spans="3:3" s="43" customFormat="1" ht="11.25" x14ac:dyDescent="0.2">
      <c r="C278" s="40"/>
    </row>
    <row r="279" spans="3:3" s="43" customFormat="1" ht="11.25" x14ac:dyDescent="0.2">
      <c r="C279" s="40"/>
    </row>
    <row r="280" spans="3:3" s="43" customFormat="1" ht="11.25" x14ac:dyDescent="0.2">
      <c r="C280" s="40"/>
    </row>
    <row r="281" spans="3:3" s="43" customFormat="1" ht="11.25" x14ac:dyDescent="0.2">
      <c r="C281" s="40"/>
    </row>
    <row r="282" spans="3:3" s="43" customFormat="1" ht="11.25" x14ac:dyDescent="0.2">
      <c r="C282" s="40"/>
    </row>
    <row r="283" spans="3:3" s="43" customFormat="1" ht="11.25" x14ac:dyDescent="0.2">
      <c r="C283" s="40"/>
    </row>
    <row r="284" spans="3:3" s="43" customFormat="1" ht="11.25" x14ac:dyDescent="0.2">
      <c r="C284" s="40"/>
    </row>
    <row r="285" spans="3:3" s="43" customFormat="1" ht="11.25" x14ac:dyDescent="0.2">
      <c r="C285" s="40"/>
    </row>
    <row r="286" spans="3:3" s="43" customFormat="1" ht="11.25" x14ac:dyDescent="0.2">
      <c r="C286" s="40"/>
    </row>
    <row r="287" spans="3:3" s="43" customFormat="1" ht="11.25" x14ac:dyDescent="0.2">
      <c r="C287" s="40"/>
    </row>
    <row r="288" spans="3:3" s="43" customFormat="1" ht="11.25" x14ac:dyDescent="0.2">
      <c r="C288" s="40"/>
    </row>
    <row r="289" spans="3:3" s="43" customFormat="1" ht="11.25" x14ac:dyDescent="0.2">
      <c r="C289" s="40"/>
    </row>
    <row r="290" spans="3:3" s="43" customFormat="1" ht="11.25" x14ac:dyDescent="0.2">
      <c r="C290" s="40"/>
    </row>
    <row r="291" spans="3:3" s="43" customFormat="1" ht="11.25" x14ac:dyDescent="0.2">
      <c r="C291" s="40"/>
    </row>
    <row r="292" spans="3:3" s="43" customFormat="1" ht="11.25" x14ac:dyDescent="0.2">
      <c r="C292" s="40"/>
    </row>
    <row r="293" spans="3:3" s="43" customFormat="1" ht="11.25" x14ac:dyDescent="0.2">
      <c r="C293" s="40"/>
    </row>
    <row r="294" spans="3:3" s="43" customFormat="1" ht="11.25" x14ac:dyDescent="0.2">
      <c r="C294" s="40"/>
    </row>
    <row r="295" spans="3:3" s="43" customFormat="1" ht="11.25" x14ac:dyDescent="0.2">
      <c r="C295" s="40"/>
    </row>
    <row r="296" spans="3:3" s="43" customFormat="1" ht="11.25" x14ac:dyDescent="0.2">
      <c r="C296" s="40"/>
    </row>
    <row r="297" spans="3:3" s="43" customFormat="1" ht="11.25" x14ac:dyDescent="0.2">
      <c r="C297" s="40"/>
    </row>
    <row r="298" spans="3:3" s="43" customFormat="1" ht="11.25" x14ac:dyDescent="0.2">
      <c r="C298" s="40"/>
    </row>
    <row r="299" spans="3:3" s="43" customFormat="1" ht="11.25" x14ac:dyDescent="0.2">
      <c r="C299" s="40"/>
    </row>
    <row r="300" spans="3:3" s="43" customFormat="1" ht="11.25" x14ac:dyDescent="0.2">
      <c r="C300" s="40"/>
    </row>
    <row r="301" spans="3:3" s="43" customFormat="1" ht="11.25" x14ac:dyDescent="0.2">
      <c r="C301" s="40"/>
    </row>
    <row r="302" spans="3:3" s="43" customFormat="1" ht="11.25" x14ac:dyDescent="0.2">
      <c r="C302" s="40"/>
    </row>
    <row r="303" spans="3:3" s="43" customFormat="1" ht="11.25" x14ac:dyDescent="0.2">
      <c r="C303" s="40"/>
    </row>
    <row r="304" spans="3:3" s="43" customFormat="1" ht="11.25" x14ac:dyDescent="0.2">
      <c r="C304" s="40"/>
    </row>
    <row r="305" spans="3:3" s="43" customFormat="1" ht="11.25" x14ac:dyDescent="0.2">
      <c r="C305" s="40"/>
    </row>
    <row r="306" spans="3:3" s="43" customFormat="1" ht="11.25" x14ac:dyDescent="0.2">
      <c r="C306" s="40"/>
    </row>
    <row r="307" spans="3:3" s="43" customFormat="1" ht="11.25" x14ac:dyDescent="0.2">
      <c r="C307" s="40"/>
    </row>
    <row r="308" spans="3:3" s="43" customFormat="1" ht="11.25" x14ac:dyDescent="0.2">
      <c r="C308" s="40"/>
    </row>
    <row r="309" spans="3:3" s="43" customFormat="1" ht="11.25" x14ac:dyDescent="0.2">
      <c r="C309" s="40"/>
    </row>
    <row r="310" spans="3:3" s="43" customFormat="1" ht="11.25" x14ac:dyDescent="0.2">
      <c r="C310" s="40"/>
    </row>
    <row r="311" spans="3:3" s="43" customFormat="1" ht="11.25" x14ac:dyDescent="0.2">
      <c r="C311" s="40"/>
    </row>
    <row r="312" spans="3:3" s="43" customFormat="1" ht="11.25" x14ac:dyDescent="0.2">
      <c r="C312" s="40"/>
    </row>
    <row r="313" spans="3:3" s="43" customFormat="1" ht="11.25" x14ac:dyDescent="0.2">
      <c r="C313" s="40"/>
    </row>
    <row r="314" spans="3:3" s="43" customFormat="1" ht="11.25" x14ac:dyDescent="0.2">
      <c r="C314" s="40"/>
    </row>
    <row r="315" spans="3:3" s="43" customFormat="1" ht="11.25" x14ac:dyDescent="0.2">
      <c r="C315" s="40"/>
    </row>
    <row r="316" spans="3:3" s="43" customFormat="1" ht="11.25" x14ac:dyDescent="0.2">
      <c r="C316" s="40"/>
    </row>
    <row r="317" spans="3:3" s="43" customFormat="1" ht="11.25" x14ac:dyDescent="0.2">
      <c r="C317" s="40"/>
    </row>
    <row r="318" spans="3:3" s="43" customFormat="1" ht="11.25" x14ac:dyDescent="0.2">
      <c r="C318" s="40"/>
    </row>
    <row r="319" spans="3:3" s="43" customFormat="1" ht="11.25" x14ac:dyDescent="0.2">
      <c r="C319" s="40"/>
    </row>
    <row r="320" spans="3:3" s="43" customFormat="1" ht="11.25" x14ac:dyDescent="0.2">
      <c r="C320" s="40"/>
    </row>
    <row r="321" spans="3:3" s="43" customFormat="1" ht="11.25" x14ac:dyDescent="0.2">
      <c r="C321" s="40"/>
    </row>
    <row r="322" spans="3:3" s="43" customFormat="1" ht="11.25" x14ac:dyDescent="0.2">
      <c r="C322" s="40"/>
    </row>
    <row r="323" spans="3:3" s="43" customFormat="1" ht="11.25" x14ac:dyDescent="0.2">
      <c r="C323" s="40"/>
    </row>
    <row r="324" spans="3:3" s="43" customFormat="1" ht="11.25" x14ac:dyDescent="0.2">
      <c r="C324" s="40"/>
    </row>
    <row r="325" spans="3:3" s="43" customFormat="1" ht="11.25" x14ac:dyDescent="0.2">
      <c r="C325" s="40"/>
    </row>
    <row r="326" spans="3:3" s="43" customFormat="1" ht="11.25" x14ac:dyDescent="0.2">
      <c r="C326" s="40"/>
    </row>
    <row r="327" spans="3:3" s="43" customFormat="1" ht="11.25" x14ac:dyDescent="0.2">
      <c r="C327" s="40"/>
    </row>
    <row r="328" spans="3:3" s="43" customFormat="1" ht="11.25" x14ac:dyDescent="0.2">
      <c r="C328" s="40"/>
    </row>
    <row r="329" spans="3:3" s="43" customFormat="1" ht="11.25" x14ac:dyDescent="0.2">
      <c r="C329" s="40"/>
    </row>
    <row r="330" spans="3:3" s="43" customFormat="1" ht="11.25" x14ac:dyDescent="0.2">
      <c r="C330" s="40"/>
    </row>
    <row r="331" spans="3:3" s="43" customFormat="1" ht="11.25" x14ac:dyDescent="0.2">
      <c r="C331" s="40"/>
    </row>
    <row r="332" spans="3:3" s="43" customFormat="1" ht="11.25" x14ac:dyDescent="0.2">
      <c r="C332" s="40"/>
    </row>
    <row r="333" spans="3:3" s="43" customFormat="1" ht="11.25" x14ac:dyDescent="0.2">
      <c r="C333" s="40"/>
    </row>
    <row r="334" spans="3:3" s="43" customFormat="1" ht="11.25" x14ac:dyDescent="0.2">
      <c r="C334" s="40"/>
    </row>
    <row r="335" spans="3:3" s="43" customFormat="1" ht="11.25" x14ac:dyDescent="0.2">
      <c r="C335" s="40"/>
    </row>
    <row r="336" spans="3:3" s="43" customFormat="1" ht="11.25" x14ac:dyDescent="0.2">
      <c r="C336" s="40"/>
    </row>
    <row r="337" spans="3:3" s="43" customFormat="1" ht="11.25" x14ac:dyDescent="0.2">
      <c r="C337" s="40"/>
    </row>
    <row r="338" spans="3:3" s="43" customFormat="1" ht="11.25" x14ac:dyDescent="0.2">
      <c r="C338" s="40"/>
    </row>
    <row r="339" spans="3:3" s="43" customFormat="1" ht="11.25" x14ac:dyDescent="0.2">
      <c r="C339" s="40"/>
    </row>
    <row r="340" spans="3:3" s="43" customFormat="1" ht="11.25" x14ac:dyDescent="0.2">
      <c r="C340" s="40"/>
    </row>
    <row r="341" spans="3:3" s="43" customFormat="1" ht="11.25" x14ac:dyDescent="0.2">
      <c r="C341" s="40"/>
    </row>
    <row r="342" spans="3:3" s="43" customFormat="1" ht="11.25" x14ac:dyDescent="0.2">
      <c r="C342" s="40"/>
    </row>
    <row r="343" spans="3:3" s="43" customFormat="1" ht="11.25" x14ac:dyDescent="0.2">
      <c r="C343" s="40"/>
    </row>
    <row r="344" spans="3:3" s="43" customFormat="1" ht="11.25" x14ac:dyDescent="0.2">
      <c r="C344" s="40"/>
    </row>
    <row r="345" spans="3:3" s="43" customFormat="1" ht="11.25" x14ac:dyDescent="0.2">
      <c r="C345" s="40"/>
    </row>
    <row r="346" spans="3:3" s="43" customFormat="1" ht="11.25" x14ac:dyDescent="0.2">
      <c r="C346" s="40"/>
    </row>
    <row r="347" spans="3:3" s="43" customFormat="1" ht="11.25" x14ac:dyDescent="0.2">
      <c r="C347" s="40"/>
    </row>
    <row r="348" spans="3:3" s="43" customFormat="1" ht="11.25" x14ac:dyDescent="0.2">
      <c r="C348" s="40"/>
    </row>
    <row r="349" spans="3:3" s="43" customFormat="1" ht="11.25" x14ac:dyDescent="0.2">
      <c r="C349" s="40"/>
    </row>
    <row r="350" spans="3:3" s="43" customFormat="1" ht="11.25" x14ac:dyDescent="0.2">
      <c r="C350" s="40"/>
    </row>
    <row r="351" spans="3:3" s="43" customFormat="1" ht="11.25" x14ac:dyDescent="0.2">
      <c r="C351" s="40"/>
    </row>
    <row r="352" spans="3:3" s="43" customFormat="1" ht="11.25" x14ac:dyDescent="0.2">
      <c r="C352" s="40"/>
    </row>
    <row r="353" spans="3:3" s="43" customFormat="1" ht="11.25" x14ac:dyDescent="0.2">
      <c r="C353" s="40"/>
    </row>
    <row r="354" spans="3:3" s="43" customFormat="1" ht="11.25" x14ac:dyDescent="0.2">
      <c r="C354" s="40"/>
    </row>
    <row r="355" spans="3:3" s="43" customFormat="1" ht="11.25" x14ac:dyDescent="0.2">
      <c r="C355" s="40"/>
    </row>
    <row r="356" spans="3:3" s="43" customFormat="1" ht="11.25" x14ac:dyDescent="0.2">
      <c r="C356" s="40"/>
    </row>
    <row r="357" spans="3:3" s="43" customFormat="1" ht="11.25" x14ac:dyDescent="0.2">
      <c r="C357" s="40"/>
    </row>
    <row r="358" spans="3:3" s="43" customFormat="1" ht="11.25" x14ac:dyDescent="0.2">
      <c r="C358" s="40"/>
    </row>
    <row r="359" spans="3:3" s="43" customFormat="1" ht="11.25" x14ac:dyDescent="0.2">
      <c r="C359" s="40"/>
    </row>
    <row r="360" spans="3:3" s="43" customFormat="1" ht="11.25" x14ac:dyDescent="0.2">
      <c r="C360" s="40"/>
    </row>
    <row r="361" spans="3:3" s="43" customFormat="1" ht="11.25" x14ac:dyDescent="0.2">
      <c r="C361" s="40"/>
    </row>
    <row r="362" spans="3:3" s="43" customFormat="1" ht="11.25" x14ac:dyDescent="0.2">
      <c r="C362" s="40"/>
    </row>
    <row r="363" spans="3:3" s="43" customFormat="1" ht="11.25" x14ac:dyDescent="0.2">
      <c r="C363" s="40"/>
    </row>
    <row r="364" spans="3:3" s="43" customFormat="1" ht="11.25" x14ac:dyDescent="0.2">
      <c r="C364" s="40"/>
    </row>
    <row r="365" spans="3:3" s="43" customFormat="1" ht="11.25" x14ac:dyDescent="0.2">
      <c r="C365" s="40"/>
    </row>
    <row r="366" spans="3:3" s="43" customFormat="1" ht="11.25" x14ac:dyDescent="0.2">
      <c r="C366" s="40"/>
    </row>
    <row r="367" spans="3:3" s="43" customFormat="1" ht="11.25" x14ac:dyDescent="0.2">
      <c r="C367" s="40"/>
    </row>
    <row r="368" spans="3:3" s="43" customFormat="1" ht="11.25" x14ac:dyDescent="0.2">
      <c r="C368" s="40"/>
    </row>
    <row r="369" spans="3:3" s="43" customFormat="1" ht="11.25" x14ac:dyDescent="0.2">
      <c r="C369" s="40"/>
    </row>
    <row r="370" spans="3:3" s="43" customFormat="1" ht="11.25" x14ac:dyDescent="0.2">
      <c r="C370" s="40"/>
    </row>
    <row r="371" spans="3:3" s="43" customFormat="1" ht="11.25" x14ac:dyDescent="0.2">
      <c r="C371" s="40"/>
    </row>
    <row r="372" spans="3:3" s="43" customFormat="1" ht="11.25" x14ac:dyDescent="0.2">
      <c r="C372" s="40"/>
    </row>
    <row r="373" spans="3:3" s="43" customFormat="1" ht="11.25" x14ac:dyDescent="0.2">
      <c r="C373" s="40"/>
    </row>
    <row r="374" spans="3:3" s="43" customFormat="1" ht="11.25" x14ac:dyDescent="0.2">
      <c r="C374" s="40"/>
    </row>
    <row r="375" spans="3:3" s="43" customFormat="1" ht="11.25" x14ac:dyDescent="0.2">
      <c r="C375" s="40"/>
    </row>
    <row r="376" spans="3:3" s="43" customFormat="1" ht="11.25" x14ac:dyDescent="0.2">
      <c r="C376" s="40"/>
    </row>
    <row r="377" spans="3:3" s="43" customFormat="1" ht="11.25" x14ac:dyDescent="0.2">
      <c r="C377" s="40"/>
    </row>
    <row r="378" spans="3:3" s="43" customFormat="1" ht="11.25" x14ac:dyDescent="0.2">
      <c r="C378" s="40"/>
    </row>
    <row r="379" spans="3:3" s="43" customFormat="1" ht="11.25" x14ac:dyDescent="0.2">
      <c r="C379" s="40"/>
    </row>
    <row r="380" spans="3:3" s="43" customFormat="1" ht="11.25" x14ac:dyDescent="0.2">
      <c r="C380" s="40"/>
    </row>
    <row r="381" spans="3:3" s="43" customFormat="1" ht="11.25" x14ac:dyDescent="0.2">
      <c r="C381" s="40"/>
    </row>
    <row r="382" spans="3:3" s="43" customFormat="1" ht="11.25" x14ac:dyDescent="0.2">
      <c r="C382" s="40"/>
    </row>
    <row r="383" spans="3:3" s="43" customFormat="1" ht="11.25" x14ac:dyDescent="0.2">
      <c r="C383" s="40"/>
    </row>
    <row r="384" spans="3:3" s="43" customFormat="1" ht="11.25" x14ac:dyDescent="0.2">
      <c r="C384" s="40"/>
    </row>
    <row r="385" spans="3:3" s="43" customFormat="1" ht="11.25" x14ac:dyDescent="0.2">
      <c r="C385" s="40"/>
    </row>
    <row r="386" spans="3:3" s="43" customFormat="1" ht="11.25" x14ac:dyDescent="0.2">
      <c r="C386" s="40"/>
    </row>
    <row r="387" spans="3:3" s="43" customFormat="1" ht="11.25" x14ac:dyDescent="0.2">
      <c r="C387" s="40"/>
    </row>
    <row r="388" spans="3:3" s="43" customFormat="1" ht="11.25" x14ac:dyDescent="0.2">
      <c r="C388" s="40"/>
    </row>
    <row r="389" spans="3:3" s="43" customFormat="1" ht="11.25" x14ac:dyDescent="0.2">
      <c r="C389" s="40"/>
    </row>
    <row r="390" spans="3:3" s="43" customFormat="1" ht="11.25" x14ac:dyDescent="0.2">
      <c r="C390" s="40"/>
    </row>
    <row r="391" spans="3:3" s="43" customFormat="1" ht="11.25" x14ac:dyDescent="0.2">
      <c r="C391" s="40"/>
    </row>
    <row r="392" spans="3:3" s="43" customFormat="1" ht="11.25" x14ac:dyDescent="0.2">
      <c r="C392" s="40"/>
    </row>
    <row r="393" spans="3:3" s="43" customFormat="1" ht="11.25" x14ac:dyDescent="0.2">
      <c r="C393" s="40"/>
    </row>
    <row r="394" spans="3:3" s="43" customFormat="1" ht="11.25" x14ac:dyDescent="0.2">
      <c r="C394" s="40"/>
    </row>
    <row r="395" spans="3:3" s="43" customFormat="1" ht="11.25" x14ac:dyDescent="0.2">
      <c r="C395" s="40"/>
    </row>
    <row r="396" spans="3:3" s="43" customFormat="1" ht="11.25" x14ac:dyDescent="0.2">
      <c r="C396" s="40"/>
    </row>
    <row r="397" spans="3:3" s="43" customFormat="1" ht="11.25" x14ac:dyDescent="0.2">
      <c r="C397" s="40"/>
    </row>
    <row r="398" spans="3:3" s="43" customFormat="1" ht="11.25" x14ac:dyDescent="0.2">
      <c r="C398" s="40"/>
    </row>
    <row r="399" spans="3:3" s="43" customFormat="1" ht="11.25" x14ac:dyDescent="0.2">
      <c r="C399" s="40"/>
    </row>
    <row r="400" spans="3:3" s="43" customFormat="1" ht="11.25" x14ac:dyDescent="0.2">
      <c r="C400" s="40"/>
    </row>
    <row r="401" spans="3:3" s="43" customFormat="1" ht="11.25" x14ac:dyDescent="0.2">
      <c r="C401" s="40"/>
    </row>
    <row r="402" spans="3:3" s="43" customFormat="1" ht="11.25" x14ac:dyDescent="0.2">
      <c r="C402" s="40"/>
    </row>
    <row r="403" spans="3:3" s="43" customFormat="1" ht="11.25" x14ac:dyDescent="0.2">
      <c r="C403" s="40"/>
    </row>
    <row r="404" spans="3:3" s="43" customFormat="1" ht="11.25" x14ac:dyDescent="0.2">
      <c r="C404" s="40"/>
    </row>
    <row r="405" spans="3:3" s="43" customFormat="1" ht="11.25" x14ac:dyDescent="0.2">
      <c r="C405" s="40"/>
    </row>
    <row r="406" spans="3:3" s="43" customFormat="1" ht="11.25" x14ac:dyDescent="0.2">
      <c r="C406" s="40"/>
    </row>
    <row r="407" spans="3:3" s="43" customFormat="1" ht="11.25" x14ac:dyDescent="0.2">
      <c r="C407" s="40"/>
    </row>
    <row r="408" spans="3:3" s="43" customFormat="1" ht="11.25" x14ac:dyDescent="0.2">
      <c r="C408" s="40"/>
    </row>
    <row r="409" spans="3:3" s="43" customFormat="1" ht="11.25" x14ac:dyDescent="0.2">
      <c r="C409" s="40"/>
    </row>
    <row r="410" spans="3:3" s="43" customFormat="1" ht="11.25" x14ac:dyDescent="0.2">
      <c r="C410" s="40"/>
    </row>
    <row r="411" spans="3:3" s="43" customFormat="1" ht="11.25" x14ac:dyDescent="0.2">
      <c r="C411" s="40"/>
    </row>
    <row r="412" spans="3:3" s="43" customFormat="1" ht="11.25" x14ac:dyDescent="0.2">
      <c r="C412" s="40"/>
    </row>
    <row r="413" spans="3:3" s="43" customFormat="1" ht="11.25" x14ac:dyDescent="0.2">
      <c r="C413" s="40"/>
    </row>
    <row r="414" spans="3:3" s="43" customFormat="1" ht="11.25" x14ac:dyDescent="0.2">
      <c r="C414" s="40"/>
    </row>
    <row r="415" spans="3:3" s="43" customFormat="1" ht="11.25" x14ac:dyDescent="0.2">
      <c r="C415" s="40"/>
    </row>
    <row r="416" spans="3:3" s="43" customFormat="1" ht="11.25" x14ac:dyDescent="0.2">
      <c r="C416" s="40"/>
    </row>
    <row r="417" spans="3:3" s="43" customFormat="1" ht="11.25" x14ac:dyDescent="0.2">
      <c r="C417" s="40"/>
    </row>
    <row r="418" spans="3:3" s="43" customFormat="1" ht="11.25" x14ac:dyDescent="0.2">
      <c r="C418" s="40"/>
    </row>
    <row r="419" spans="3:3" s="43" customFormat="1" ht="11.25" x14ac:dyDescent="0.2">
      <c r="C419" s="40"/>
    </row>
    <row r="420" spans="3:3" s="43" customFormat="1" ht="11.25" x14ac:dyDescent="0.2">
      <c r="C420" s="40"/>
    </row>
    <row r="421" spans="3:3" s="43" customFormat="1" ht="11.25" x14ac:dyDescent="0.2">
      <c r="C421" s="40"/>
    </row>
    <row r="422" spans="3:3" s="43" customFormat="1" ht="11.25" x14ac:dyDescent="0.2">
      <c r="C422" s="40"/>
    </row>
    <row r="423" spans="3:3" s="43" customFormat="1" ht="11.25" x14ac:dyDescent="0.2">
      <c r="C423" s="40"/>
    </row>
    <row r="424" spans="3:3" s="43" customFormat="1" ht="11.25" x14ac:dyDescent="0.2">
      <c r="C424" s="40"/>
    </row>
    <row r="425" spans="3:3" s="43" customFormat="1" ht="11.25" x14ac:dyDescent="0.2">
      <c r="C425" s="40"/>
    </row>
    <row r="426" spans="3:3" s="43" customFormat="1" ht="11.25" x14ac:dyDescent="0.2">
      <c r="C426" s="40"/>
    </row>
    <row r="427" spans="3:3" s="43" customFormat="1" ht="11.25" x14ac:dyDescent="0.2">
      <c r="C427" s="40"/>
    </row>
    <row r="428" spans="3:3" s="43" customFormat="1" ht="11.25" x14ac:dyDescent="0.2">
      <c r="C428" s="40"/>
    </row>
    <row r="429" spans="3:3" s="43" customFormat="1" ht="11.25" x14ac:dyDescent="0.2">
      <c r="C429" s="40"/>
    </row>
    <row r="430" spans="3:3" s="43" customFormat="1" ht="11.25" x14ac:dyDescent="0.2">
      <c r="C430" s="40"/>
    </row>
    <row r="431" spans="3:3" s="43" customFormat="1" ht="11.25" x14ac:dyDescent="0.2">
      <c r="C431" s="40"/>
    </row>
    <row r="432" spans="3:3" s="43" customFormat="1" ht="11.25" x14ac:dyDescent="0.2">
      <c r="C432" s="40"/>
    </row>
    <row r="433" spans="3:3" s="43" customFormat="1" ht="11.25" x14ac:dyDescent="0.2">
      <c r="C433" s="40"/>
    </row>
    <row r="434" spans="3:3" s="43" customFormat="1" ht="11.25" x14ac:dyDescent="0.2">
      <c r="C434" s="40"/>
    </row>
    <row r="435" spans="3:3" s="43" customFormat="1" ht="11.25" x14ac:dyDescent="0.2">
      <c r="C435" s="40"/>
    </row>
    <row r="436" spans="3:3" s="43" customFormat="1" ht="11.25" x14ac:dyDescent="0.2">
      <c r="C436" s="40"/>
    </row>
    <row r="437" spans="3:3" s="43" customFormat="1" ht="11.25" x14ac:dyDescent="0.2">
      <c r="C437" s="40"/>
    </row>
    <row r="438" spans="3:3" s="43" customFormat="1" ht="11.25" x14ac:dyDescent="0.2">
      <c r="C438" s="40"/>
    </row>
    <row r="439" spans="3:3" s="43" customFormat="1" ht="11.25" x14ac:dyDescent="0.2">
      <c r="C439" s="40"/>
    </row>
    <row r="440" spans="3:3" s="43" customFormat="1" ht="11.25" x14ac:dyDescent="0.2">
      <c r="C440" s="40"/>
    </row>
    <row r="441" spans="3:3" s="43" customFormat="1" ht="11.25" x14ac:dyDescent="0.2">
      <c r="C441" s="40"/>
    </row>
    <row r="442" spans="3:3" s="43" customFormat="1" ht="11.25" x14ac:dyDescent="0.2">
      <c r="C442" s="40"/>
    </row>
    <row r="443" spans="3:3" s="43" customFormat="1" ht="11.25" x14ac:dyDescent="0.2">
      <c r="C443" s="40"/>
    </row>
    <row r="444" spans="3:3" s="43" customFormat="1" ht="11.25" x14ac:dyDescent="0.2">
      <c r="C444" s="40"/>
    </row>
    <row r="445" spans="3:3" s="43" customFormat="1" ht="11.25" x14ac:dyDescent="0.2">
      <c r="C445" s="40"/>
    </row>
    <row r="446" spans="3:3" s="43" customFormat="1" ht="11.25" x14ac:dyDescent="0.2">
      <c r="C446" s="40"/>
    </row>
    <row r="447" spans="3:3" s="43" customFormat="1" ht="11.25" x14ac:dyDescent="0.2">
      <c r="C447" s="40"/>
    </row>
    <row r="448" spans="3:3" s="43" customFormat="1" ht="11.25" x14ac:dyDescent="0.2">
      <c r="C448" s="40"/>
    </row>
    <row r="449" spans="3:3" s="43" customFormat="1" ht="11.25" x14ac:dyDescent="0.2">
      <c r="C449" s="40"/>
    </row>
    <row r="450" spans="3:3" s="43" customFormat="1" ht="11.25" x14ac:dyDescent="0.2">
      <c r="C450" s="40"/>
    </row>
    <row r="451" spans="3:3" s="43" customFormat="1" ht="11.25" x14ac:dyDescent="0.2">
      <c r="C451" s="40"/>
    </row>
    <row r="452" spans="3:3" s="43" customFormat="1" ht="11.25" x14ac:dyDescent="0.2">
      <c r="C452" s="40"/>
    </row>
    <row r="453" spans="3:3" s="43" customFormat="1" ht="11.25" x14ac:dyDescent="0.2">
      <c r="C453" s="40"/>
    </row>
    <row r="454" spans="3:3" s="43" customFormat="1" ht="11.25" x14ac:dyDescent="0.2">
      <c r="C454" s="40"/>
    </row>
    <row r="455" spans="3:3" s="43" customFormat="1" ht="11.25" x14ac:dyDescent="0.2">
      <c r="C455" s="40"/>
    </row>
    <row r="456" spans="3:3" s="43" customFormat="1" ht="11.25" x14ac:dyDescent="0.2">
      <c r="C456" s="40"/>
    </row>
    <row r="457" spans="3:3" s="43" customFormat="1" ht="11.25" x14ac:dyDescent="0.2">
      <c r="C457" s="40"/>
    </row>
    <row r="458" spans="3:3" s="43" customFormat="1" ht="11.25" x14ac:dyDescent="0.2">
      <c r="C458" s="40"/>
    </row>
    <row r="459" spans="3:3" s="43" customFormat="1" ht="11.25" x14ac:dyDescent="0.2">
      <c r="C459" s="40"/>
    </row>
    <row r="460" spans="3:3" s="43" customFormat="1" ht="11.25" x14ac:dyDescent="0.2">
      <c r="C460" s="40"/>
    </row>
    <row r="461" spans="3:3" s="43" customFormat="1" ht="11.25" x14ac:dyDescent="0.2">
      <c r="C461" s="40"/>
    </row>
    <row r="462" spans="3:3" s="43" customFormat="1" ht="11.25" x14ac:dyDescent="0.2">
      <c r="C462" s="40"/>
    </row>
    <row r="463" spans="3:3" s="43" customFormat="1" ht="11.25" x14ac:dyDescent="0.2">
      <c r="C463" s="40"/>
    </row>
    <row r="464" spans="3:3" s="43" customFormat="1" ht="11.25" x14ac:dyDescent="0.2">
      <c r="C464" s="40"/>
    </row>
    <row r="465" spans="3:3" s="43" customFormat="1" ht="11.25" x14ac:dyDescent="0.2">
      <c r="C465" s="40"/>
    </row>
    <row r="466" spans="3:3" s="43" customFormat="1" ht="11.25" x14ac:dyDescent="0.2">
      <c r="C466" s="40"/>
    </row>
    <row r="467" spans="3:3" s="43" customFormat="1" ht="11.25" x14ac:dyDescent="0.2">
      <c r="C467" s="40"/>
    </row>
    <row r="468" spans="3:3" s="43" customFormat="1" ht="11.25" x14ac:dyDescent="0.2">
      <c r="C468" s="40"/>
    </row>
    <row r="469" spans="3:3" s="43" customFormat="1" ht="11.25" x14ac:dyDescent="0.2">
      <c r="C469" s="40"/>
    </row>
    <row r="470" spans="3:3" s="43" customFormat="1" ht="11.25" x14ac:dyDescent="0.2">
      <c r="C470" s="40"/>
    </row>
    <row r="471" spans="3:3" s="43" customFormat="1" ht="11.25" x14ac:dyDescent="0.2">
      <c r="C471" s="40"/>
    </row>
    <row r="472" spans="3:3" s="43" customFormat="1" ht="11.25" x14ac:dyDescent="0.2">
      <c r="C472" s="40"/>
    </row>
    <row r="473" spans="3:3" s="43" customFormat="1" ht="11.25" x14ac:dyDescent="0.2">
      <c r="C473" s="40"/>
    </row>
    <row r="474" spans="3:3" s="43" customFormat="1" ht="11.25" x14ac:dyDescent="0.2">
      <c r="C474" s="40"/>
    </row>
    <row r="475" spans="3:3" s="43" customFormat="1" ht="11.25" x14ac:dyDescent="0.2">
      <c r="C475" s="40"/>
    </row>
    <row r="476" spans="3:3" s="43" customFormat="1" ht="11.25" x14ac:dyDescent="0.2">
      <c r="C476" s="40"/>
    </row>
    <row r="477" spans="3:3" s="43" customFormat="1" ht="11.25" x14ac:dyDescent="0.2">
      <c r="C477" s="40"/>
    </row>
    <row r="478" spans="3:3" s="43" customFormat="1" ht="11.25" x14ac:dyDescent="0.2">
      <c r="C478" s="40"/>
    </row>
    <row r="479" spans="3:3" s="43" customFormat="1" ht="11.25" x14ac:dyDescent="0.2">
      <c r="C479" s="40"/>
    </row>
    <row r="480" spans="3:3" s="43" customFormat="1" ht="11.25" x14ac:dyDescent="0.2">
      <c r="C480" s="40"/>
    </row>
    <row r="481" spans="3:3" s="43" customFormat="1" ht="11.25" x14ac:dyDescent="0.2">
      <c r="C481" s="40"/>
    </row>
    <row r="482" spans="3:3" s="43" customFormat="1" ht="11.25" x14ac:dyDescent="0.2">
      <c r="C482" s="40"/>
    </row>
    <row r="483" spans="3:3" s="43" customFormat="1" ht="11.25" x14ac:dyDescent="0.2">
      <c r="C483" s="40"/>
    </row>
    <row r="484" spans="3:3" s="43" customFormat="1" ht="11.25" x14ac:dyDescent="0.2">
      <c r="C484" s="40"/>
    </row>
    <row r="485" spans="3:3" s="43" customFormat="1" ht="11.25" x14ac:dyDescent="0.2">
      <c r="C485" s="40"/>
    </row>
    <row r="486" spans="3:3" s="43" customFormat="1" ht="11.25" x14ac:dyDescent="0.2">
      <c r="C486" s="40"/>
    </row>
    <row r="487" spans="3:3" s="43" customFormat="1" ht="11.25" x14ac:dyDescent="0.2">
      <c r="C487" s="40"/>
    </row>
    <row r="488" spans="3:3" s="43" customFormat="1" ht="11.25" x14ac:dyDescent="0.2">
      <c r="C488" s="40"/>
    </row>
    <row r="489" spans="3:3" s="43" customFormat="1" ht="11.25" x14ac:dyDescent="0.2">
      <c r="C489" s="40"/>
    </row>
    <row r="490" spans="3:3" s="43" customFormat="1" ht="11.25" x14ac:dyDescent="0.2">
      <c r="C490" s="40"/>
    </row>
    <row r="491" spans="3:3" s="43" customFormat="1" ht="11.25" x14ac:dyDescent="0.2">
      <c r="C491" s="40"/>
    </row>
    <row r="492" spans="3:3" s="43" customFormat="1" ht="11.25" x14ac:dyDescent="0.2">
      <c r="C492" s="40"/>
    </row>
    <row r="493" spans="3:3" s="43" customFormat="1" ht="11.25" x14ac:dyDescent="0.2">
      <c r="C493" s="40"/>
    </row>
    <row r="494" spans="3:3" s="43" customFormat="1" ht="11.25" x14ac:dyDescent="0.2">
      <c r="C494" s="40"/>
    </row>
    <row r="495" spans="3:3" s="43" customFormat="1" ht="11.25" x14ac:dyDescent="0.2">
      <c r="C495" s="40"/>
    </row>
    <row r="496" spans="3:3" s="43" customFormat="1" ht="11.25" x14ac:dyDescent="0.2">
      <c r="C496" s="40"/>
    </row>
    <row r="497" spans="3:3" s="43" customFormat="1" ht="11.25" x14ac:dyDescent="0.2">
      <c r="C497" s="40"/>
    </row>
    <row r="498" spans="3:3" s="43" customFormat="1" ht="11.25" x14ac:dyDescent="0.2">
      <c r="C498" s="40"/>
    </row>
    <row r="499" spans="3:3" s="43" customFormat="1" ht="11.25" x14ac:dyDescent="0.2">
      <c r="C499" s="40"/>
    </row>
    <row r="500" spans="3:3" s="43" customFormat="1" ht="11.25" x14ac:dyDescent="0.2">
      <c r="C500" s="40"/>
    </row>
    <row r="501" spans="3:3" s="43" customFormat="1" ht="11.25" x14ac:dyDescent="0.2">
      <c r="C501" s="40"/>
    </row>
    <row r="502" spans="3:3" s="43" customFormat="1" ht="11.25" x14ac:dyDescent="0.2">
      <c r="C502" s="40"/>
    </row>
    <row r="503" spans="3:3" s="43" customFormat="1" ht="11.25" x14ac:dyDescent="0.2">
      <c r="C503" s="40"/>
    </row>
    <row r="504" spans="3:3" s="43" customFormat="1" ht="11.25" x14ac:dyDescent="0.2">
      <c r="C504" s="40"/>
    </row>
    <row r="505" spans="3:3" s="43" customFormat="1" ht="11.25" x14ac:dyDescent="0.2">
      <c r="C505" s="40"/>
    </row>
    <row r="506" spans="3:3" s="43" customFormat="1" ht="11.25" x14ac:dyDescent="0.2">
      <c r="C506" s="40"/>
    </row>
    <row r="507" spans="3:3" s="43" customFormat="1" ht="11.25" x14ac:dyDescent="0.2">
      <c r="C507" s="40"/>
    </row>
    <row r="508" spans="3:3" s="43" customFormat="1" ht="11.25" x14ac:dyDescent="0.2">
      <c r="C508" s="40"/>
    </row>
    <row r="509" spans="3:3" s="43" customFormat="1" ht="11.25" x14ac:dyDescent="0.2">
      <c r="C509" s="40"/>
    </row>
    <row r="510" spans="3:3" s="43" customFormat="1" ht="11.25" x14ac:dyDescent="0.2">
      <c r="C510" s="40"/>
    </row>
    <row r="511" spans="3:3" s="43" customFormat="1" ht="11.25" x14ac:dyDescent="0.2">
      <c r="C511" s="40"/>
    </row>
    <row r="512" spans="3:3" s="43" customFormat="1" ht="11.25" x14ac:dyDescent="0.2">
      <c r="C512" s="40"/>
    </row>
    <row r="513" spans="3:3" s="43" customFormat="1" ht="11.25" x14ac:dyDescent="0.2">
      <c r="C513" s="40"/>
    </row>
    <row r="514" spans="3:3" s="43" customFormat="1" ht="11.25" x14ac:dyDescent="0.2">
      <c r="C514" s="40"/>
    </row>
    <row r="515" spans="3:3" s="43" customFormat="1" ht="11.25" x14ac:dyDescent="0.2">
      <c r="C515" s="40"/>
    </row>
    <row r="516" spans="3:3" s="43" customFormat="1" ht="11.25" x14ac:dyDescent="0.2">
      <c r="C516" s="40"/>
    </row>
    <row r="517" spans="3:3" s="43" customFormat="1" ht="11.25" x14ac:dyDescent="0.2">
      <c r="C517" s="40"/>
    </row>
    <row r="518" spans="3:3" s="43" customFormat="1" ht="11.25" x14ac:dyDescent="0.2">
      <c r="C518" s="40"/>
    </row>
    <row r="519" spans="3:3" s="43" customFormat="1" ht="11.25" x14ac:dyDescent="0.2">
      <c r="C519" s="40"/>
    </row>
    <row r="520" spans="3:3" s="43" customFormat="1" ht="11.25" x14ac:dyDescent="0.2">
      <c r="C520" s="40"/>
    </row>
    <row r="521" spans="3:3" s="43" customFormat="1" ht="11.25" x14ac:dyDescent="0.2">
      <c r="C521" s="40"/>
    </row>
    <row r="522" spans="3:3" s="43" customFormat="1" ht="11.25" x14ac:dyDescent="0.2">
      <c r="C522" s="40"/>
    </row>
    <row r="523" spans="3:3" s="43" customFormat="1" ht="11.25" x14ac:dyDescent="0.2">
      <c r="C523" s="40"/>
    </row>
    <row r="524" spans="3:3" s="43" customFormat="1" ht="11.25" x14ac:dyDescent="0.2">
      <c r="C524" s="40"/>
    </row>
    <row r="525" spans="3:3" s="43" customFormat="1" ht="11.25" x14ac:dyDescent="0.2">
      <c r="C525" s="40"/>
    </row>
    <row r="526" spans="3:3" s="43" customFormat="1" ht="11.25" x14ac:dyDescent="0.2">
      <c r="C526" s="40"/>
    </row>
    <row r="527" spans="3:3" s="43" customFormat="1" ht="11.25" x14ac:dyDescent="0.2">
      <c r="C527" s="40"/>
    </row>
    <row r="528" spans="3:3" s="43" customFormat="1" ht="11.25" x14ac:dyDescent="0.2">
      <c r="C528" s="40"/>
    </row>
    <row r="529" spans="3:3" s="43" customFormat="1" ht="11.25" x14ac:dyDescent="0.2">
      <c r="C529" s="40"/>
    </row>
    <row r="530" spans="3:3" s="43" customFormat="1" ht="11.25" x14ac:dyDescent="0.2">
      <c r="C530" s="40"/>
    </row>
    <row r="531" spans="3:3" s="43" customFormat="1" ht="11.25" x14ac:dyDescent="0.2">
      <c r="C531" s="40"/>
    </row>
    <row r="532" spans="3:3" s="43" customFormat="1" ht="11.25" x14ac:dyDescent="0.2">
      <c r="C532" s="40"/>
    </row>
    <row r="533" spans="3:3" s="43" customFormat="1" ht="11.25" x14ac:dyDescent="0.2">
      <c r="C533" s="40"/>
    </row>
    <row r="534" spans="3:3" s="43" customFormat="1" ht="11.25" x14ac:dyDescent="0.2">
      <c r="C534" s="40"/>
    </row>
    <row r="535" spans="3:3" s="43" customFormat="1" ht="11.25" x14ac:dyDescent="0.2">
      <c r="C535" s="40"/>
    </row>
    <row r="536" spans="3:3" s="43" customFormat="1" ht="11.25" x14ac:dyDescent="0.2">
      <c r="C536" s="40"/>
    </row>
    <row r="537" spans="3:3" s="43" customFormat="1" ht="11.25" x14ac:dyDescent="0.2">
      <c r="C537" s="40"/>
    </row>
    <row r="538" spans="3:3" s="43" customFormat="1" ht="11.25" x14ac:dyDescent="0.2">
      <c r="C538" s="40"/>
    </row>
    <row r="539" spans="3:3" s="43" customFormat="1" ht="11.25" x14ac:dyDescent="0.2">
      <c r="C539" s="40"/>
    </row>
    <row r="540" spans="3:3" s="43" customFormat="1" ht="11.25" x14ac:dyDescent="0.2">
      <c r="C540" s="40"/>
    </row>
    <row r="541" spans="3:3" s="43" customFormat="1" ht="11.25" x14ac:dyDescent="0.2">
      <c r="C541" s="40"/>
    </row>
    <row r="542" spans="3:3" s="43" customFormat="1" ht="11.25" x14ac:dyDescent="0.2">
      <c r="C542" s="40"/>
    </row>
    <row r="543" spans="3:3" s="43" customFormat="1" ht="11.25" x14ac:dyDescent="0.2">
      <c r="C543" s="40"/>
    </row>
    <row r="544" spans="3:3" s="43" customFormat="1" ht="11.25" x14ac:dyDescent="0.2">
      <c r="C544" s="40"/>
    </row>
    <row r="545" spans="3:3" s="43" customFormat="1" ht="11.25" x14ac:dyDescent="0.2">
      <c r="C545" s="40"/>
    </row>
    <row r="546" spans="3:3" s="43" customFormat="1" ht="11.25" x14ac:dyDescent="0.2">
      <c r="C546" s="40"/>
    </row>
    <row r="547" spans="3:3" s="43" customFormat="1" ht="11.25" x14ac:dyDescent="0.2">
      <c r="C547" s="40"/>
    </row>
    <row r="548" spans="3:3" s="43" customFormat="1" ht="11.25" x14ac:dyDescent="0.2">
      <c r="C548" s="40"/>
    </row>
    <row r="549" spans="3:3" s="43" customFormat="1" ht="11.25" x14ac:dyDescent="0.2">
      <c r="C549" s="40"/>
    </row>
    <row r="550" spans="3:3" s="43" customFormat="1" ht="11.25" x14ac:dyDescent="0.2">
      <c r="C550" s="40"/>
    </row>
    <row r="551" spans="3:3" s="43" customFormat="1" ht="11.25" x14ac:dyDescent="0.2">
      <c r="C551" s="40"/>
    </row>
    <row r="552" spans="3:3" s="43" customFormat="1" ht="11.25" x14ac:dyDescent="0.2">
      <c r="C552" s="40"/>
    </row>
    <row r="553" spans="3:3" s="43" customFormat="1" ht="11.25" x14ac:dyDescent="0.2">
      <c r="C553" s="40"/>
    </row>
    <row r="554" spans="3:3" s="43" customFormat="1" ht="11.25" x14ac:dyDescent="0.2">
      <c r="C554" s="40"/>
    </row>
    <row r="555" spans="3:3" s="43" customFormat="1" ht="11.25" x14ac:dyDescent="0.2">
      <c r="C555" s="40"/>
    </row>
    <row r="556" spans="3:3" s="43" customFormat="1" ht="11.25" x14ac:dyDescent="0.2">
      <c r="C556" s="40"/>
    </row>
    <row r="557" spans="3:3" s="43" customFormat="1" ht="11.25" x14ac:dyDescent="0.2">
      <c r="C557" s="40"/>
    </row>
    <row r="558" spans="3:3" s="43" customFormat="1" ht="11.25" x14ac:dyDescent="0.2">
      <c r="C558" s="40"/>
    </row>
    <row r="559" spans="3:3" s="43" customFormat="1" ht="11.25" x14ac:dyDescent="0.2">
      <c r="C559" s="40"/>
    </row>
    <row r="560" spans="3:3" s="43" customFormat="1" ht="11.25" x14ac:dyDescent="0.2">
      <c r="C560" s="40"/>
    </row>
    <row r="561" spans="3:3" s="43" customFormat="1" ht="11.25" x14ac:dyDescent="0.2">
      <c r="C561" s="40"/>
    </row>
    <row r="562" spans="3:3" s="43" customFormat="1" ht="11.25" x14ac:dyDescent="0.2">
      <c r="C562" s="40"/>
    </row>
    <row r="563" spans="3:3" s="43" customFormat="1" ht="11.25" x14ac:dyDescent="0.2">
      <c r="C563" s="40"/>
    </row>
    <row r="564" spans="3:3" s="43" customFormat="1" ht="11.25" x14ac:dyDescent="0.2">
      <c r="C564" s="40"/>
    </row>
    <row r="565" spans="3:3" s="43" customFormat="1" ht="11.25" x14ac:dyDescent="0.2">
      <c r="C565" s="40"/>
    </row>
    <row r="566" spans="3:3" s="43" customFormat="1" ht="11.25" x14ac:dyDescent="0.2">
      <c r="C566" s="40"/>
    </row>
    <row r="567" spans="3:3" s="43" customFormat="1" ht="11.25" x14ac:dyDescent="0.2">
      <c r="C567" s="40"/>
    </row>
    <row r="568" spans="3:3" s="43" customFormat="1" ht="11.25" x14ac:dyDescent="0.2">
      <c r="C568" s="40"/>
    </row>
    <row r="569" spans="3:3" s="43" customFormat="1" ht="11.25" x14ac:dyDescent="0.2">
      <c r="C569" s="40"/>
    </row>
    <row r="570" spans="3:3" s="43" customFormat="1" ht="11.25" x14ac:dyDescent="0.2">
      <c r="C570" s="40"/>
    </row>
    <row r="571" spans="3:3" s="43" customFormat="1" ht="11.25" x14ac:dyDescent="0.2">
      <c r="C571" s="40"/>
    </row>
    <row r="572" spans="3:3" s="43" customFormat="1" ht="11.25" x14ac:dyDescent="0.2">
      <c r="C572" s="40"/>
    </row>
    <row r="573" spans="3:3" s="43" customFormat="1" ht="11.25" x14ac:dyDescent="0.2">
      <c r="C573" s="40"/>
    </row>
    <row r="574" spans="3:3" s="43" customFormat="1" ht="11.25" x14ac:dyDescent="0.2">
      <c r="C574" s="40"/>
    </row>
    <row r="575" spans="3:3" s="43" customFormat="1" ht="11.25" x14ac:dyDescent="0.2">
      <c r="C575" s="40"/>
    </row>
    <row r="576" spans="3:3" s="43" customFormat="1" ht="11.25" x14ac:dyDescent="0.2">
      <c r="C576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121"/>
  <sheetViews>
    <sheetView workbookViewId="0">
      <pane xSplit="5" ySplit="5" topLeftCell="F6" activePane="bottomRight" state="frozen"/>
      <selection pane="topRight"/>
      <selection pane="bottomLeft"/>
      <selection pane="bottomRight" activeCell="H3" sqref="H3:S3"/>
    </sheetView>
  </sheetViews>
  <sheetFormatPr defaultColWidth="11.28515625" defaultRowHeight="18" customHeight="1" x14ac:dyDescent="0.2"/>
  <cols>
    <col min="1" max="1" width="7.5703125" style="7" customWidth="1"/>
    <col min="2" max="2" width="10.42578125" style="7" customWidth="1"/>
    <col min="3" max="3" width="6.42578125" style="7" customWidth="1"/>
    <col min="4" max="4" width="31.42578125" style="1" customWidth="1"/>
    <col min="5" max="5" width="6.140625" style="7" customWidth="1"/>
    <col min="6" max="6" width="33.140625" style="1" customWidth="1"/>
    <col min="7" max="7" width="7.7109375" style="65" customWidth="1"/>
    <col min="8" max="37" width="6.5703125" style="1" customWidth="1"/>
    <col min="38" max="16384" width="11.28515625" style="1"/>
  </cols>
  <sheetData>
    <row r="1" spans="1:37" ht="18" customHeight="1" x14ac:dyDescent="0.3">
      <c r="A1" s="22" t="s">
        <v>609</v>
      </c>
      <c r="D1" s="22"/>
      <c r="E1" s="195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D1" s="27"/>
      <c r="AG1" s="27"/>
      <c r="AH1" s="27"/>
      <c r="AI1" s="27"/>
      <c r="AJ1" s="27"/>
    </row>
    <row r="2" spans="1:37" ht="18" customHeight="1" thickBot="1" x14ac:dyDescent="0.35">
      <c r="A2" s="69" t="s">
        <v>282</v>
      </c>
      <c r="D2" s="69"/>
      <c r="E2" s="196"/>
      <c r="F2" s="22"/>
      <c r="G2" s="22"/>
      <c r="H2" s="300" t="s">
        <v>607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D2" s="27"/>
      <c r="AG2" s="27"/>
      <c r="AH2" s="27"/>
      <c r="AI2" s="27"/>
      <c r="AJ2" s="27"/>
    </row>
    <row r="3" spans="1:37" ht="16.5" customHeight="1" thickBot="1" x14ac:dyDescent="0.3">
      <c r="D3" s="42"/>
      <c r="E3" s="12"/>
      <c r="F3" s="381" t="s">
        <v>358</v>
      </c>
      <c r="H3" s="654" t="s">
        <v>631</v>
      </c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6"/>
      <c r="AD3" s="27"/>
      <c r="AG3" s="27"/>
      <c r="AH3" s="27"/>
      <c r="AI3" s="27"/>
      <c r="AJ3" s="27"/>
    </row>
    <row r="4" spans="1:37" ht="24" thickBot="1" x14ac:dyDescent="0.3">
      <c r="A4" s="23" t="s">
        <v>239</v>
      </c>
      <c r="E4" s="2"/>
      <c r="F4" s="194" t="s">
        <v>372</v>
      </c>
      <c r="H4" s="654" t="s">
        <v>291</v>
      </c>
      <c r="I4" s="655"/>
      <c r="J4" s="656"/>
      <c r="K4" s="654" t="s">
        <v>435</v>
      </c>
      <c r="L4" s="655"/>
      <c r="M4" s="656"/>
      <c r="N4" s="654" t="s">
        <v>293</v>
      </c>
      <c r="O4" s="655"/>
      <c r="P4" s="656"/>
      <c r="Q4" s="654" t="s">
        <v>442</v>
      </c>
      <c r="R4" s="655"/>
      <c r="S4" s="656"/>
      <c r="T4" s="654" t="s">
        <v>285</v>
      </c>
      <c r="U4" s="655"/>
      <c r="V4" s="656"/>
      <c r="W4" s="654" t="s">
        <v>286</v>
      </c>
      <c r="X4" s="655"/>
      <c r="Y4" s="656"/>
      <c r="Z4" s="654" t="s">
        <v>287</v>
      </c>
      <c r="AA4" s="655"/>
      <c r="AB4" s="656"/>
      <c r="AC4" s="654" t="s">
        <v>288</v>
      </c>
      <c r="AD4" s="655"/>
      <c r="AE4" s="656"/>
      <c r="AF4" s="654" t="s">
        <v>289</v>
      </c>
      <c r="AG4" s="655"/>
      <c r="AH4" s="656"/>
      <c r="AI4" s="654" t="s">
        <v>290</v>
      </c>
      <c r="AJ4" s="655"/>
      <c r="AK4" s="656"/>
    </row>
    <row r="5" spans="1:37" ht="30.75" customHeight="1" thickBot="1" x14ac:dyDescent="0.25">
      <c r="A5" s="482" t="s">
        <v>571</v>
      </c>
      <c r="B5" s="98" t="s">
        <v>570</v>
      </c>
      <c r="C5" s="475" t="s">
        <v>309</v>
      </c>
      <c r="D5" s="601" t="s">
        <v>587</v>
      </c>
      <c r="E5" s="475" t="s">
        <v>0</v>
      </c>
      <c r="F5" s="601" t="s">
        <v>1</v>
      </c>
      <c r="G5" s="599" t="s">
        <v>2</v>
      </c>
      <c r="H5" s="15" t="s">
        <v>226</v>
      </c>
      <c r="I5" s="16" t="s">
        <v>227</v>
      </c>
      <c r="J5" s="73" t="s">
        <v>228</v>
      </c>
      <c r="K5" s="15" t="s">
        <v>226</v>
      </c>
      <c r="L5" s="16" t="s">
        <v>227</v>
      </c>
      <c r="M5" s="73" t="s">
        <v>228</v>
      </c>
      <c r="N5" s="15" t="s">
        <v>226</v>
      </c>
      <c r="O5" s="16" t="s">
        <v>227</v>
      </c>
      <c r="P5" s="73" t="s">
        <v>228</v>
      </c>
      <c r="Q5" s="15" t="s">
        <v>226</v>
      </c>
      <c r="R5" s="16" t="s">
        <v>227</v>
      </c>
      <c r="S5" s="73" t="s">
        <v>228</v>
      </c>
      <c r="T5" s="82" t="s">
        <v>263</v>
      </c>
      <c r="U5" s="83" t="s">
        <v>266</v>
      </c>
      <c r="V5" s="84" t="s">
        <v>264</v>
      </c>
      <c r="W5" s="82" t="s">
        <v>263</v>
      </c>
      <c r="X5" s="83" t="s">
        <v>266</v>
      </c>
      <c r="Y5" s="84" t="s">
        <v>264</v>
      </c>
      <c r="Z5" s="82" t="s">
        <v>263</v>
      </c>
      <c r="AA5" s="83" t="s">
        <v>266</v>
      </c>
      <c r="AB5" s="84" t="s">
        <v>264</v>
      </c>
      <c r="AC5" s="82" t="s">
        <v>258</v>
      </c>
      <c r="AD5" s="83" t="s">
        <v>259</v>
      </c>
      <c r="AE5" s="84" t="s">
        <v>265</v>
      </c>
      <c r="AF5" s="92" t="s">
        <v>258</v>
      </c>
      <c r="AG5" s="93" t="s">
        <v>259</v>
      </c>
      <c r="AH5" s="94" t="s">
        <v>265</v>
      </c>
      <c r="AI5" s="92" t="s">
        <v>258</v>
      </c>
      <c r="AJ5" s="93" t="s">
        <v>259</v>
      </c>
      <c r="AK5" s="94" t="s">
        <v>265</v>
      </c>
    </row>
    <row r="6" spans="1:37" ht="20.100000000000001" customHeight="1" x14ac:dyDescent="0.2">
      <c r="A6" s="469">
        <v>1</v>
      </c>
      <c r="B6" s="466">
        <v>691008604</v>
      </c>
      <c r="C6" s="600">
        <v>3475</v>
      </c>
      <c r="D6" s="474" t="s">
        <v>107</v>
      </c>
      <c r="E6" s="600">
        <v>3141</v>
      </c>
      <c r="F6" s="474" t="s">
        <v>107</v>
      </c>
      <c r="G6" s="224">
        <v>50</v>
      </c>
      <c r="H6" s="13">
        <v>44</v>
      </c>
      <c r="I6" s="11"/>
      <c r="J6" s="59"/>
      <c r="K6" s="86"/>
      <c r="L6" s="17"/>
      <c r="M6" s="87"/>
      <c r="N6" s="86"/>
      <c r="O6" s="17"/>
      <c r="P6" s="87"/>
      <c r="Q6" s="57">
        <f>H6+K6+N6</f>
        <v>44</v>
      </c>
      <c r="R6" s="20">
        <f>I6+L6+O6</f>
        <v>0</v>
      </c>
      <c r="S6" s="139">
        <f>J6+M6+P6</f>
        <v>0</v>
      </c>
      <c r="T6" s="86">
        <f>VLOOKUP(H6,SJMS_normativy!$A$3:$B$334,2,0)</f>
        <v>31.155332880000003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</row>
    <row r="7" spans="1:37" ht="20.100000000000001" customHeight="1" x14ac:dyDescent="0.2">
      <c r="A7" s="470">
        <v>2</v>
      </c>
      <c r="B7" s="414">
        <v>600078116</v>
      </c>
      <c r="C7" s="449">
        <v>3449</v>
      </c>
      <c r="D7" s="10" t="s">
        <v>106</v>
      </c>
      <c r="E7" s="449">
        <v>3141</v>
      </c>
      <c r="F7" s="10" t="s">
        <v>106</v>
      </c>
      <c r="G7" s="224">
        <v>80</v>
      </c>
      <c r="H7" s="13">
        <v>62</v>
      </c>
      <c r="I7" s="11"/>
      <c r="J7" s="59"/>
      <c r="K7" s="86"/>
      <c r="L7" s="17"/>
      <c r="M7" s="87"/>
      <c r="N7" s="86"/>
      <c r="O7" s="17"/>
      <c r="P7" s="87"/>
      <c r="Q7" s="57">
        <f t="shared" ref="Q7:S10" si="0">H7+K7+N7</f>
        <v>62</v>
      </c>
      <c r="R7" s="20">
        <f t="shared" si="0"/>
        <v>0</v>
      </c>
      <c r="S7" s="139">
        <f t="shared" si="0"/>
        <v>0</v>
      </c>
      <c r="T7" s="86">
        <f>VLOOKUP(H7,SJMS_normativy!$A$3:$B$334,2,0)</f>
        <v>34.765404600000004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</row>
    <row r="8" spans="1:37" ht="20.100000000000001" customHeight="1" x14ac:dyDescent="0.2">
      <c r="A8" s="470">
        <v>3</v>
      </c>
      <c r="B8" s="414">
        <v>600078621</v>
      </c>
      <c r="C8" s="449">
        <v>3451</v>
      </c>
      <c r="D8" s="596" t="s">
        <v>418</v>
      </c>
      <c r="E8" s="449">
        <v>3141</v>
      </c>
      <c r="F8" s="596" t="s">
        <v>418</v>
      </c>
      <c r="G8" s="224">
        <v>65</v>
      </c>
      <c r="H8" s="13">
        <v>60</v>
      </c>
      <c r="I8" s="11"/>
      <c r="J8" s="59"/>
      <c r="K8" s="86"/>
      <c r="L8" s="17"/>
      <c r="M8" s="87"/>
      <c r="N8" s="86"/>
      <c r="O8" s="17"/>
      <c r="P8" s="87"/>
      <c r="Q8" s="57">
        <f t="shared" si="0"/>
        <v>60</v>
      </c>
      <c r="R8" s="20">
        <f t="shared" si="0"/>
        <v>0</v>
      </c>
      <c r="S8" s="139">
        <f t="shared" si="0"/>
        <v>0</v>
      </c>
      <c r="T8" s="86">
        <f>VLOOKUP(H8,SJMS_normativy!$A$3:$B$334,2,0)</f>
        <v>34.394542800000004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</row>
    <row r="9" spans="1:37" ht="20.100000000000001" customHeight="1" x14ac:dyDescent="0.2">
      <c r="A9" s="470">
        <v>5</v>
      </c>
      <c r="B9" s="414">
        <v>600078531</v>
      </c>
      <c r="C9" s="449">
        <v>3447</v>
      </c>
      <c r="D9" s="10" t="s">
        <v>108</v>
      </c>
      <c r="E9" s="449">
        <v>3141</v>
      </c>
      <c r="F9" s="10" t="s">
        <v>108</v>
      </c>
      <c r="G9" s="224">
        <v>500</v>
      </c>
      <c r="H9" s="13"/>
      <c r="I9" s="11">
        <v>212</v>
      </c>
      <c r="J9" s="59"/>
      <c r="K9" s="86"/>
      <c r="L9" s="17"/>
      <c r="M9" s="87"/>
      <c r="N9" s="86"/>
      <c r="O9" s="17"/>
      <c r="P9" s="87"/>
      <c r="Q9" s="57">
        <f t="shared" si="0"/>
        <v>0</v>
      </c>
      <c r="R9" s="20">
        <f t="shared" si="0"/>
        <v>212</v>
      </c>
      <c r="S9" s="139">
        <f t="shared" si="0"/>
        <v>0</v>
      </c>
      <c r="T9" s="86">
        <f>VLOOKUP(H9,SJMS_normativy!$A$3:$B$334,2,0)</f>
        <v>0</v>
      </c>
      <c r="U9" s="17">
        <f>IF(I9=0,0,VLOOKUP(SUM(I9+J9),SJZS_normativy!$A$4:$C$1075,2,0))</f>
        <v>59.822670358317367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</row>
    <row r="10" spans="1:37" ht="20.100000000000001" customHeight="1" x14ac:dyDescent="0.2">
      <c r="A10" s="470">
        <v>6</v>
      </c>
      <c r="B10" s="414">
        <v>600078515</v>
      </c>
      <c r="C10" s="449">
        <v>3446</v>
      </c>
      <c r="D10" s="10" t="s">
        <v>109</v>
      </c>
      <c r="E10" s="449">
        <v>3141</v>
      </c>
      <c r="F10" s="10" t="s">
        <v>109</v>
      </c>
      <c r="G10" s="224">
        <v>1000</v>
      </c>
      <c r="H10" s="13"/>
      <c r="I10" s="11">
        <v>327</v>
      </c>
      <c r="J10" s="59"/>
      <c r="K10" s="86"/>
      <c r="L10" s="17"/>
      <c r="M10" s="87"/>
      <c r="N10" s="86"/>
      <c r="O10" s="17"/>
      <c r="P10" s="87"/>
      <c r="Q10" s="57">
        <f t="shared" si="0"/>
        <v>0</v>
      </c>
      <c r="R10" s="20">
        <f t="shared" si="0"/>
        <v>327</v>
      </c>
      <c r="S10" s="139">
        <f t="shared" si="0"/>
        <v>0</v>
      </c>
      <c r="T10" s="86">
        <f>VLOOKUP(H10,SJMS_normativy!$A$3:$B$334,2,0)</f>
        <v>0</v>
      </c>
      <c r="U10" s="17">
        <f>IF(I10=0,0,VLOOKUP(SUM(I10+J10),SJZS_normativy!$A$4:$C$1075,2,0))</f>
        <v>65.389108563281198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</row>
    <row r="11" spans="1:37" ht="20.100000000000001" customHeight="1" x14ac:dyDescent="0.2">
      <c r="A11" s="470">
        <v>8</v>
      </c>
      <c r="B11" s="414">
        <v>600078108</v>
      </c>
      <c r="C11" s="449">
        <v>3423</v>
      </c>
      <c r="D11" s="10" t="s">
        <v>110</v>
      </c>
      <c r="E11" s="449">
        <v>3141</v>
      </c>
      <c r="F11" s="10" t="s">
        <v>110</v>
      </c>
      <c r="G11" s="224">
        <v>125</v>
      </c>
      <c r="H11" s="13">
        <v>49</v>
      </c>
      <c r="I11" s="11">
        <v>66</v>
      </c>
      <c r="J11" s="59"/>
      <c r="K11" s="86"/>
      <c r="L11" s="17"/>
      <c r="M11" s="87"/>
      <c r="N11" s="86"/>
      <c r="O11" s="17"/>
      <c r="P11" s="87"/>
      <c r="Q11" s="57">
        <f t="shared" ref="Q11:S13" si="1">H11+K11+N11</f>
        <v>49</v>
      </c>
      <c r="R11" s="20">
        <f t="shared" si="1"/>
        <v>66</v>
      </c>
      <c r="S11" s="139">
        <f t="shared" si="1"/>
        <v>0</v>
      </c>
      <c r="T11" s="86">
        <f>VLOOKUP(H11,SJMS_normativy!$A$3:$B$334,2,0)</f>
        <v>32.219590680000003</v>
      </c>
      <c r="U11" s="17">
        <f>IF(I11=0,0,VLOOKUP(SUM(I11+J11),SJZS_normativy!$A$4:$C$1075,2,0))</f>
        <v>45.693795213233308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</row>
    <row r="12" spans="1:37" ht="20.100000000000001" customHeight="1" x14ac:dyDescent="0.2">
      <c r="A12" s="470">
        <v>10</v>
      </c>
      <c r="B12" s="414">
        <v>600078124</v>
      </c>
      <c r="C12" s="449">
        <v>3402</v>
      </c>
      <c r="D12" s="10" t="s">
        <v>111</v>
      </c>
      <c r="E12" s="449">
        <v>3141</v>
      </c>
      <c r="F12" s="10" t="s">
        <v>111</v>
      </c>
      <c r="G12" s="224">
        <v>300</v>
      </c>
      <c r="H12" s="13">
        <v>76</v>
      </c>
      <c r="I12" s="11">
        <v>208</v>
      </c>
      <c r="J12" s="59"/>
      <c r="K12" s="86"/>
      <c r="L12" s="17"/>
      <c r="M12" s="87"/>
      <c r="N12" s="86"/>
      <c r="O12" s="17"/>
      <c r="P12" s="87"/>
      <c r="Q12" s="57">
        <f t="shared" si="1"/>
        <v>76</v>
      </c>
      <c r="R12" s="20">
        <f t="shared" si="1"/>
        <v>208</v>
      </c>
      <c r="S12" s="139">
        <f t="shared" si="1"/>
        <v>0</v>
      </c>
      <c r="T12" s="86">
        <f>VLOOKUP(H12,SJMS_normativy!$A$3:$B$334,2,0)</f>
        <v>37.149636239999992</v>
      </c>
      <c r="U12" s="17">
        <f>IF(I12=0,0,VLOOKUP(SUM(I12+J12),SJZS_normativy!$A$4:$C$1075,2,0))</f>
        <v>59.583547203716293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</row>
    <row r="13" spans="1:37" ht="20.100000000000001" customHeight="1" x14ac:dyDescent="0.2">
      <c r="A13" s="470">
        <v>12</v>
      </c>
      <c r="B13" s="414">
        <v>600078337</v>
      </c>
      <c r="C13" s="449">
        <v>3405</v>
      </c>
      <c r="D13" s="10" t="s">
        <v>338</v>
      </c>
      <c r="E13" s="449">
        <v>3141</v>
      </c>
      <c r="F13" s="10" t="s">
        <v>338</v>
      </c>
      <c r="G13" s="224">
        <v>70</v>
      </c>
      <c r="H13" s="13">
        <v>20</v>
      </c>
      <c r="I13" s="11">
        <v>24</v>
      </c>
      <c r="J13" s="59"/>
      <c r="K13" s="86"/>
      <c r="L13" s="17"/>
      <c r="M13" s="87"/>
      <c r="N13" s="86"/>
      <c r="O13" s="17"/>
      <c r="P13" s="87"/>
      <c r="Q13" s="57">
        <f t="shared" si="1"/>
        <v>20</v>
      </c>
      <c r="R13" s="20">
        <f t="shared" si="1"/>
        <v>24</v>
      </c>
      <c r="S13" s="139">
        <f t="shared" si="1"/>
        <v>0</v>
      </c>
      <c r="T13" s="86">
        <f>VLOOKUP(H13,SJMS_normativy!$A$3:$B$334,2,0)</f>
        <v>25.388799599999999</v>
      </c>
      <c r="U13" s="17">
        <f>IF(I13=0,0,VLOOKUP(SUM(I13+J13),SJZS_normativy!$A$4:$C$1075,2,0))</f>
        <v>36.857394517766494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</row>
    <row r="14" spans="1:37" ht="20.100000000000001" customHeight="1" x14ac:dyDescent="0.2">
      <c r="A14" s="470">
        <v>13</v>
      </c>
      <c r="B14" s="414">
        <v>600078086</v>
      </c>
      <c r="C14" s="449">
        <v>3444</v>
      </c>
      <c r="D14" s="10" t="s">
        <v>112</v>
      </c>
      <c r="E14" s="449">
        <v>3141</v>
      </c>
      <c r="F14" s="10" t="s">
        <v>112</v>
      </c>
      <c r="G14" s="224">
        <v>60</v>
      </c>
      <c r="H14" s="13">
        <v>52</v>
      </c>
      <c r="I14" s="11"/>
      <c r="J14" s="59"/>
      <c r="K14" s="86"/>
      <c r="L14" s="17"/>
      <c r="M14" s="87"/>
      <c r="N14" s="86"/>
      <c r="O14" s="17"/>
      <c r="P14" s="87"/>
      <c r="Q14" s="57">
        <f t="shared" ref="Q14:S15" si="2">H14+K14+N14</f>
        <v>52</v>
      </c>
      <c r="R14" s="20">
        <f t="shared" si="2"/>
        <v>0</v>
      </c>
      <c r="S14" s="139">
        <f t="shared" si="2"/>
        <v>0</v>
      </c>
      <c r="T14" s="86">
        <f>VLOOKUP(H14,SJMS_normativy!$A$3:$B$334,2,0)</f>
        <v>32.835452400000001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</row>
    <row r="15" spans="1:37" ht="20.100000000000001" customHeight="1" thickBot="1" x14ac:dyDescent="0.25">
      <c r="A15" s="470">
        <v>14</v>
      </c>
      <c r="B15" s="571">
        <v>600078582</v>
      </c>
      <c r="C15" s="449">
        <v>3443</v>
      </c>
      <c r="D15" s="10" t="s">
        <v>113</v>
      </c>
      <c r="E15" s="449">
        <v>3141</v>
      </c>
      <c r="F15" s="10" t="s">
        <v>113</v>
      </c>
      <c r="G15" s="231">
        <v>225</v>
      </c>
      <c r="H15" s="21"/>
      <c r="I15" s="18">
        <v>155</v>
      </c>
      <c r="J15" s="85"/>
      <c r="K15" s="88"/>
      <c r="L15" s="19"/>
      <c r="M15" s="89"/>
      <c r="N15" s="88"/>
      <c r="O15" s="19"/>
      <c r="P15" s="89"/>
      <c r="Q15" s="57">
        <f t="shared" si="2"/>
        <v>0</v>
      </c>
      <c r="R15" s="20">
        <f t="shared" si="2"/>
        <v>155</v>
      </c>
      <c r="S15" s="85">
        <f t="shared" si="2"/>
        <v>0</v>
      </c>
      <c r="T15" s="86">
        <f>VLOOKUP(H15,SJMS_normativy!$A$3:$B$334,2,0)</f>
        <v>0</v>
      </c>
      <c r="U15" s="17">
        <f>IF(I15=0,0,VLOOKUP(SUM(I15+J15),SJZS_normativy!$A$4:$C$1075,2,0))</f>
        <v>55.937400840977588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</row>
    <row r="16" spans="1:37" ht="20.100000000000001" customHeight="1" thickBot="1" x14ac:dyDescent="0.25">
      <c r="A16" s="386"/>
      <c r="B16" s="522"/>
      <c r="C16" s="567"/>
      <c r="D16" s="597" t="s">
        <v>43</v>
      </c>
      <c r="E16" s="598"/>
      <c r="F16" s="183"/>
      <c r="G16" s="184"/>
      <c r="H16" s="127">
        <f>SUM(H6:H15)</f>
        <v>363</v>
      </c>
      <c r="I16" s="143">
        <f>SUM(I6:I15)</f>
        <v>992</v>
      </c>
      <c r="J16" s="147">
        <f t="shared" ref="J16:S16" si="3">SUM(J7:J15)</f>
        <v>0</v>
      </c>
      <c r="K16" s="127">
        <f t="shared" si="3"/>
        <v>0</v>
      </c>
      <c r="L16" s="143">
        <f t="shared" si="3"/>
        <v>0</v>
      </c>
      <c r="M16" s="147">
        <f t="shared" si="3"/>
        <v>0</v>
      </c>
      <c r="N16" s="127">
        <f t="shared" si="3"/>
        <v>0</v>
      </c>
      <c r="O16" s="143">
        <f t="shared" si="3"/>
        <v>0</v>
      </c>
      <c r="P16" s="147">
        <f t="shared" si="3"/>
        <v>0</v>
      </c>
      <c r="Q16" s="127">
        <f>SUM(Q6:Q15)</f>
        <v>363</v>
      </c>
      <c r="R16" s="143">
        <f>SUM(R6:R15)</f>
        <v>992</v>
      </c>
      <c r="S16" s="147">
        <f t="shared" si="3"/>
        <v>0</v>
      </c>
      <c r="T16" s="133" t="s">
        <v>308</v>
      </c>
      <c r="U16" s="134" t="s">
        <v>308</v>
      </c>
      <c r="V16" s="135" t="s">
        <v>308</v>
      </c>
      <c r="W16" s="133" t="s">
        <v>308</v>
      </c>
      <c r="X16" s="134" t="s">
        <v>308</v>
      </c>
      <c r="Y16" s="135" t="s">
        <v>308</v>
      </c>
      <c r="Z16" s="133" t="s">
        <v>308</v>
      </c>
      <c r="AA16" s="134" t="s">
        <v>308</v>
      </c>
      <c r="AB16" s="135" t="s">
        <v>308</v>
      </c>
      <c r="AC16" s="133" t="s">
        <v>308</v>
      </c>
      <c r="AD16" s="134" t="s">
        <v>308</v>
      </c>
      <c r="AE16" s="135" t="s">
        <v>308</v>
      </c>
      <c r="AF16" s="136" t="s">
        <v>308</v>
      </c>
      <c r="AG16" s="137" t="s">
        <v>308</v>
      </c>
      <c r="AH16" s="138" t="s">
        <v>308</v>
      </c>
      <c r="AI16" s="136" t="s">
        <v>308</v>
      </c>
      <c r="AJ16" s="137" t="s">
        <v>308</v>
      </c>
      <c r="AK16" s="138" t="s">
        <v>308</v>
      </c>
    </row>
    <row r="17" spans="4:19" ht="20.100000000000001" customHeight="1" x14ac:dyDescent="0.2">
      <c r="G17" s="232"/>
      <c r="Q17" s="30">
        <f>H16+K16+N16</f>
        <v>363</v>
      </c>
      <c r="R17" s="30">
        <f>I16+L16+O16</f>
        <v>992</v>
      </c>
      <c r="S17" s="30">
        <f>J16+M16+P16</f>
        <v>0</v>
      </c>
    </row>
    <row r="18" spans="4:19" ht="20.100000000000001" customHeight="1" x14ac:dyDescent="0.2">
      <c r="G18" s="232"/>
    </row>
    <row r="19" spans="4:19" ht="20.100000000000001" customHeight="1" x14ac:dyDescent="0.2">
      <c r="D19" s="6"/>
      <c r="E19" s="12"/>
      <c r="G19" s="232"/>
    </row>
    <row r="20" spans="4:19" ht="20.100000000000001" customHeight="1" x14ac:dyDescent="0.2">
      <c r="D20" s="8"/>
      <c r="F20" s="8"/>
      <c r="G20" s="232"/>
    </row>
    <row r="21" spans="4:19" ht="20.100000000000001" customHeight="1" x14ac:dyDescent="0.2">
      <c r="D21" s="8"/>
      <c r="F21" s="8"/>
      <c r="G21" s="232"/>
    </row>
    <row r="22" spans="4:19" ht="20.100000000000001" customHeight="1" x14ac:dyDescent="0.2">
      <c r="G22" s="232"/>
    </row>
    <row r="23" spans="4:19" ht="20.100000000000001" customHeight="1" x14ac:dyDescent="0.2">
      <c r="G23" s="232"/>
    </row>
    <row r="24" spans="4:19" ht="20.100000000000001" customHeight="1" x14ac:dyDescent="0.2">
      <c r="D24" s="6"/>
      <c r="E24" s="12"/>
      <c r="G24" s="232"/>
    </row>
    <row r="25" spans="4:19" ht="20.100000000000001" customHeight="1" x14ac:dyDescent="0.2">
      <c r="G25" s="232"/>
    </row>
    <row r="26" spans="4:19" ht="20.100000000000001" customHeight="1" x14ac:dyDescent="0.2">
      <c r="G26" s="232"/>
    </row>
    <row r="27" spans="4:19" ht="20.100000000000001" customHeight="1" x14ac:dyDescent="0.2">
      <c r="G27" s="232"/>
    </row>
    <row r="28" spans="4:19" ht="20.100000000000001" customHeight="1" x14ac:dyDescent="0.2">
      <c r="G28" s="232"/>
    </row>
    <row r="29" spans="4:19" ht="20.100000000000001" customHeight="1" x14ac:dyDescent="0.2">
      <c r="D29" s="6"/>
      <c r="E29" s="12"/>
      <c r="G29" s="232"/>
    </row>
    <row r="30" spans="4:19" ht="20.100000000000001" customHeight="1" x14ac:dyDescent="0.2">
      <c r="G30" s="232"/>
    </row>
    <row r="31" spans="4:19" ht="20.100000000000001" customHeight="1" x14ac:dyDescent="0.2">
      <c r="G31" s="232"/>
    </row>
    <row r="32" spans="4:19" ht="20.100000000000001" customHeight="1" x14ac:dyDescent="0.2">
      <c r="G32" s="232"/>
    </row>
    <row r="33" spans="4:7" ht="20.100000000000001" customHeight="1" x14ac:dyDescent="0.2">
      <c r="G33" s="232"/>
    </row>
    <row r="34" spans="4:7" ht="20.100000000000001" customHeight="1" x14ac:dyDescent="0.2">
      <c r="G34" s="232"/>
    </row>
    <row r="35" spans="4:7" ht="20.100000000000001" customHeight="1" x14ac:dyDescent="0.2">
      <c r="D35" s="8"/>
      <c r="G35" s="232"/>
    </row>
    <row r="36" spans="4:7" ht="20.100000000000001" customHeight="1" x14ac:dyDescent="0.2"/>
    <row r="37" spans="4:7" ht="20.100000000000001" customHeight="1" x14ac:dyDescent="0.2"/>
    <row r="38" spans="4:7" ht="20.100000000000001" customHeight="1" x14ac:dyDescent="0.2">
      <c r="D38" s="6"/>
      <c r="E38" s="12"/>
    </row>
    <row r="39" spans="4:7" ht="20.100000000000001" customHeight="1" x14ac:dyDescent="0.2"/>
    <row r="40" spans="4:7" ht="20.100000000000001" customHeight="1" x14ac:dyDescent="0.2"/>
    <row r="41" spans="4:7" ht="20.100000000000001" customHeight="1" x14ac:dyDescent="0.2"/>
    <row r="42" spans="4:7" ht="20.100000000000001" customHeight="1" x14ac:dyDescent="0.2"/>
    <row r="43" spans="4:7" ht="20.100000000000001" customHeight="1" x14ac:dyDescent="0.2"/>
    <row r="44" spans="4:7" ht="20.100000000000001" customHeight="1" x14ac:dyDescent="0.2"/>
    <row r="45" spans="4:7" ht="20.100000000000001" customHeight="1" x14ac:dyDescent="0.2"/>
    <row r="46" spans="4:7" ht="20.100000000000001" customHeight="1" x14ac:dyDescent="0.2"/>
    <row r="47" spans="4:7" ht="20.100000000000001" customHeight="1" x14ac:dyDescent="0.2"/>
    <row r="48" spans="4: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11">
    <mergeCell ref="AI4:AK4"/>
    <mergeCell ref="W4:Y4"/>
    <mergeCell ref="Z4:AB4"/>
    <mergeCell ref="T4:V4"/>
    <mergeCell ref="AC4:AE4"/>
    <mergeCell ref="AF4:AH4"/>
    <mergeCell ref="H3:S3"/>
    <mergeCell ref="H4:J4"/>
    <mergeCell ref="K4:M4"/>
    <mergeCell ref="N4:P4"/>
    <mergeCell ref="Q4:S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21"/>
  <sheetViews>
    <sheetView workbookViewId="0">
      <pane xSplit="4" ySplit="5" topLeftCell="E6" activePane="bottomRight" state="frozen"/>
      <selection pane="topRight"/>
      <selection pane="bottomLeft"/>
      <selection pane="bottomRight" activeCell="G13" sqref="G13"/>
    </sheetView>
  </sheetViews>
  <sheetFormatPr defaultColWidth="11.28515625" defaultRowHeight="18" customHeight="1" x14ac:dyDescent="0.2"/>
  <cols>
    <col min="1" max="1" width="5.5703125" style="1" customWidth="1"/>
    <col min="2" max="2" width="33.140625" style="1" customWidth="1"/>
    <col min="3" max="3" width="4.42578125" style="7" bestFit="1" customWidth="1"/>
    <col min="4" max="4" width="33.140625" style="1" customWidth="1"/>
    <col min="5" max="5" width="8.7109375" style="1" customWidth="1"/>
    <col min="6" max="12" width="8.7109375" style="30" customWidth="1"/>
    <col min="13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609</v>
      </c>
      <c r="B1" s="22"/>
      <c r="C1" s="195"/>
      <c r="D1" s="35"/>
    </row>
    <row r="2" spans="1:19" ht="24.95" customHeight="1" x14ac:dyDescent="0.3">
      <c r="A2" s="69" t="s">
        <v>282</v>
      </c>
      <c r="B2" s="69"/>
      <c r="C2" s="196"/>
    </row>
    <row r="3" spans="1:19" ht="27" customHeight="1" thickBot="1" x14ac:dyDescent="0.35">
      <c r="B3" s="34"/>
      <c r="C3" s="270"/>
    </row>
    <row r="4" spans="1:19" ht="27" customHeight="1" thickBot="1" x14ac:dyDescent="0.3">
      <c r="A4" s="23" t="s">
        <v>239</v>
      </c>
      <c r="C4" s="270"/>
      <c r="D4" s="194" t="s">
        <v>372</v>
      </c>
      <c r="E4" s="65"/>
      <c r="F4" s="658" t="s">
        <v>291</v>
      </c>
      <c r="G4" s="657"/>
      <c r="H4" s="659"/>
      <c r="I4" s="658" t="s">
        <v>292</v>
      </c>
      <c r="J4" s="657"/>
      <c r="K4" s="659"/>
      <c r="L4" s="658" t="s">
        <v>293</v>
      </c>
      <c r="M4" s="657"/>
      <c r="N4" s="659"/>
      <c r="O4" s="658" t="s">
        <v>269</v>
      </c>
      <c r="P4" s="657"/>
      <c r="Q4" s="657"/>
      <c r="R4" s="659"/>
      <c r="S4" s="30"/>
    </row>
    <row r="5" spans="1:19" ht="49.5" customHeight="1" thickBot="1" x14ac:dyDescent="0.25">
      <c r="A5" s="98" t="s">
        <v>309</v>
      </c>
      <c r="B5" s="428" t="s">
        <v>587</v>
      </c>
      <c r="C5" s="4" t="s">
        <v>0</v>
      </c>
      <c r="D5" s="72" t="s">
        <v>1</v>
      </c>
      <c r="E5" s="78" t="s">
        <v>284</v>
      </c>
      <c r="F5" s="103" t="s">
        <v>294</v>
      </c>
      <c r="G5" s="74" t="s">
        <v>295</v>
      </c>
      <c r="H5" s="104" t="s">
        <v>296</v>
      </c>
      <c r="I5" s="103" t="s">
        <v>297</v>
      </c>
      <c r="J5" s="74" t="s">
        <v>298</v>
      </c>
      <c r="K5" s="104" t="s">
        <v>299</v>
      </c>
      <c r="L5" s="103" t="s">
        <v>300</v>
      </c>
      <c r="M5" s="74" t="s">
        <v>301</v>
      </c>
      <c r="N5" s="104" t="s">
        <v>302</v>
      </c>
      <c r="O5" s="103" t="s">
        <v>261</v>
      </c>
      <c r="P5" s="74" t="s">
        <v>268</v>
      </c>
      <c r="Q5" s="104" t="s">
        <v>267</v>
      </c>
      <c r="R5" s="149" t="s">
        <v>260</v>
      </c>
    </row>
    <row r="6" spans="1:19" ht="20.100000000000001" customHeight="1" x14ac:dyDescent="0.2">
      <c r="A6" s="10">
        <f>ZB_stat!C6</f>
        <v>3475</v>
      </c>
      <c r="B6" s="13" t="str">
        <f>ZB_stat!D6</f>
        <v>MŠ Železný Brod, Na Vápence 766</v>
      </c>
      <c r="C6" s="71">
        <f>ZB_stat!E6</f>
        <v>3141</v>
      </c>
      <c r="D6" s="163" t="str">
        <f>ZB_stat!F6</f>
        <v>MŠ Železný Brod, Na Vápence 766</v>
      </c>
      <c r="E6" s="100">
        <f>SJMS_normativy!$F$5</f>
        <v>25931</v>
      </c>
      <c r="F6" s="101">
        <f>IF(ZB_stat!H6=0,0,(12*1.348*(1/ZB_stat!T6*ZB_rozp!$E6)+ZB_stat!AC6))</f>
        <v>13515.501019732967</v>
      </c>
      <c r="G6" s="29">
        <f>IF(ZB_stat!I6=0,0,(12*1.348*(1/ZB_stat!U6*ZB_rozp!$E6)+ZB_stat!AD6))</f>
        <v>0</v>
      </c>
      <c r="H6" s="102">
        <f>IF(ZB_stat!J6=0,0,(12*1.348*(1/ZB_stat!V6*ZB_rozp!$E6)+ZB_stat!AE6))</f>
        <v>0</v>
      </c>
      <c r="I6" s="101">
        <f>IF(ZB_stat!K6=0,0,(12*1.348*(1/ZB_stat!W6*ZB_rozp!$E6)+ZB_stat!AF6))</f>
        <v>0</v>
      </c>
      <c r="J6" s="29">
        <f>IF(ZB_stat!L6=0,0,(12*1.348*(1/ZB_stat!X6*ZB_rozp!$E6)+ZB_stat!AG6))</f>
        <v>0</v>
      </c>
      <c r="K6" s="102">
        <f>IF(ZB_stat!M6=0,0,(12*1.348*(1/ZB_stat!Y6*ZB_rozp!$E6)+ZB_stat!AH6))</f>
        <v>0</v>
      </c>
      <c r="L6" s="101">
        <f>IF(ZB_stat!N6=0,0,(12*1.348*(1/ZB_stat!Z6*ZB_rozp!$E6)+ZB_stat!AI6))</f>
        <v>0</v>
      </c>
      <c r="M6" s="29">
        <f>IF(ZB_stat!O6=0,0,(12*1.348*(1/ZB_stat!AA6*ZB_rozp!$E6)+ZB_stat!AJ6))</f>
        <v>0</v>
      </c>
      <c r="N6" s="102">
        <f>IF(ZB_stat!P6=0,0,(12*1.348*(1/ZB_stat!AB6*ZB_rozp!$E6)+ZB_stat!AK6))</f>
        <v>0</v>
      </c>
      <c r="O6" s="101">
        <f>F6*ZB_stat!H6+I6*ZB_stat!K6+L6*ZB_stat!N6</f>
        <v>594682.04486825049</v>
      </c>
      <c r="P6" s="29">
        <f>G6*ZB_stat!I6+J6*ZB_stat!L6+M6*ZB_stat!O6</f>
        <v>0</v>
      </c>
      <c r="Q6" s="102">
        <f>H6*ZB_stat!J6+K6*ZB_stat!M6+N6*ZB_stat!P6</f>
        <v>0</v>
      </c>
      <c r="R6" s="167">
        <f>SUM(O6:Q6)</f>
        <v>594682.04486825049</v>
      </c>
    </row>
    <row r="7" spans="1:19" ht="20.100000000000001" customHeight="1" x14ac:dyDescent="0.2">
      <c r="A7" s="10">
        <f>ZB_stat!C7</f>
        <v>3449</v>
      </c>
      <c r="B7" s="13" t="str">
        <f>ZB_stat!D7</f>
        <v>MŠ  Železný Brod, Slunečná 327</v>
      </c>
      <c r="C7" s="71">
        <f>ZB_stat!E7</f>
        <v>3141</v>
      </c>
      <c r="D7" s="163" t="str">
        <f>ZB_stat!F7</f>
        <v>MŠ  Železný Brod, Slunečná 327</v>
      </c>
      <c r="E7" s="100">
        <f>SJMS_normativy!$F$5</f>
        <v>25931</v>
      </c>
      <c r="F7" s="101">
        <f>IF(ZB_stat!H7=0,0,(12*1.348*(1/ZB_stat!T7*ZB_rozp!$E7)+ZB_stat!AC7))</f>
        <v>12117.438640112938</v>
      </c>
      <c r="G7" s="29">
        <f>IF(ZB_stat!I7=0,0,(12*1.348*(1/ZB_stat!U7*ZB_rozp!$E7)+ZB_stat!AD7))</f>
        <v>0</v>
      </c>
      <c r="H7" s="102">
        <f>IF(ZB_stat!J7=0,0,(12*1.348*(1/ZB_stat!V7*ZB_rozp!$E7)+ZB_stat!AE7))</f>
        <v>0</v>
      </c>
      <c r="I7" s="101">
        <f>IF(ZB_stat!K7=0,0,(12*1.348*(1/ZB_stat!W7*ZB_rozp!$E7)+ZB_stat!AF7))</f>
        <v>0</v>
      </c>
      <c r="J7" s="29">
        <f>IF(ZB_stat!L7=0,0,(12*1.348*(1/ZB_stat!X7*ZB_rozp!$E7)+ZB_stat!AG7))</f>
        <v>0</v>
      </c>
      <c r="K7" s="102">
        <f>IF(ZB_stat!M7=0,0,(12*1.348*(1/ZB_stat!Y7*ZB_rozp!$E7)+ZB_stat!AH7))</f>
        <v>0</v>
      </c>
      <c r="L7" s="101">
        <f>IF(ZB_stat!N7=0,0,(12*1.348*(1/ZB_stat!Z7*ZB_rozp!$E7)+ZB_stat!AI7))</f>
        <v>0</v>
      </c>
      <c r="M7" s="29">
        <f>IF(ZB_stat!O7=0,0,(12*1.348*(1/ZB_stat!AA7*ZB_rozp!$E7)+ZB_stat!AJ7))</f>
        <v>0</v>
      </c>
      <c r="N7" s="102">
        <f>IF(ZB_stat!P7=0,0,(12*1.348*(1/ZB_stat!AB7*ZB_rozp!$E7)+ZB_stat!AK7))</f>
        <v>0</v>
      </c>
      <c r="O7" s="101">
        <f>F7*ZB_stat!H7+I7*ZB_stat!K7+L7*ZB_stat!N7</f>
        <v>751281.19568700215</v>
      </c>
      <c r="P7" s="29">
        <f>G7*ZB_stat!I7+J7*ZB_stat!L7+M7*ZB_stat!O7</f>
        <v>0</v>
      </c>
      <c r="Q7" s="102">
        <f>H7*ZB_stat!J7+K7*ZB_stat!M7+N7*ZB_stat!P7</f>
        <v>0</v>
      </c>
      <c r="R7" s="167">
        <f t="shared" ref="R7:R15" si="0">SUM(O7:Q7)</f>
        <v>751281.19568700215</v>
      </c>
    </row>
    <row r="8" spans="1:19" ht="20.100000000000001" customHeight="1" x14ac:dyDescent="0.2">
      <c r="A8" s="10">
        <f>ZB_stat!C8</f>
        <v>3451</v>
      </c>
      <c r="B8" s="13" t="str">
        <f>ZB_stat!D8</f>
        <v>MŠ Železný Brod, Stavbařů 832</v>
      </c>
      <c r="C8" s="71">
        <f>ZB_stat!E8</f>
        <v>3141</v>
      </c>
      <c r="D8" s="163" t="str">
        <f>ZB_stat!F8</f>
        <v>MŠ Železný Brod, Stavbařů 832</v>
      </c>
      <c r="E8" s="100">
        <f>SJMS_normativy!$F$5</f>
        <v>25931</v>
      </c>
      <c r="F8" s="101">
        <f>IF(ZB_stat!H8=0,0,(12*1.348*(1/ZB_stat!T8*ZB_rozp!$E8)+ZB_stat!AC8))</f>
        <v>12247.535159141584</v>
      </c>
      <c r="G8" s="29">
        <f>IF(ZB_stat!I8=0,0,(12*1.348*(1/ZB_stat!U8*ZB_rozp!$E8)+ZB_stat!AD8))</f>
        <v>0</v>
      </c>
      <c r="H8" s="102">
        <f>IF(ZB_stat!J8=0,0,(12*1.348*(1/ZB_stat!V8*ZB_rozp!$E8)+ZB_stat!AE8))</f>
        <v>0</v>
      </c>
      <c r="I8" s="101">
        <f>IF(ZB_stat!K8=0,0,(12*1.348*(1/ZB_stat!W8*ZB_rozp!$E8)+ZB_stat!AF8))</f>
        <v>0</v>
      </c>
      <c r="J8" s="29">
        <f>IF(ZB_stat!L8=0,0,(12*1.348*(1/ZB_stat!X8*ZB_rozp!$E8)+ZB_stat!AG8))</f>
        <v>0</v>
      </c>
      <c r="K8" s="102">
        <f>IF(ZB_stat!M8=0,0,(12*1.348*(1/ZB_stat!Y8*ZB_rozp!$E8)+ZB_stat!AH8))</f>
        <v>0</v>
      </c>
      <c r="L8" s="101">
        <f>IF(ZB_stat!N8=0,0,(12*1.348*(1/ZB_stat!Z8*ZB_rozp!$E8)+ZB_stat!AI8))</f>
        <v>0</v>
      </c>
      <c r="M8" s="29">
        <f>IF(ZB_stat!O8=0,0,(12*1.348*(1/ZB_stat!AA8*ZB_rozp!$E8)+ZB_stat!AJ8))</f>
        <v>0</v>
      </c>
      <c r="N8" s="102">
        <f>IF(ZB_stat!P8=0,0,(12*1.348*(1/ZB_stat!AB8*ZB_rozp!$E8)+ZB_stat!AK8))</f>
        <v>0</v>
      </c>
      <c r="O8" s="101">
        <f>F8*ZB_stat!H8+I8*ZB_stat!K8+L8*ZB_stat!N8</f>
        <v>734852.10954849503</v>
      </c>
      <c r="P8" s="29">
        <f>G8*ZB_stat!I8+J8*ZB_stat!L8+M8*ZB_stat!O8</f>
        <v>0</v>
      </c>
      <c r="Q8" s="102">
        <f>H8*ZB_stat!J8+K8*ZB_stat!M8+N8*ZB_stat!P8</f>
        <v>0</v>
      </c>
      <c r="R8" s="167">
        <f t="shared" si="0"/>
        <v>734852.10954849503</v>
      </c>
    </row>
    <row r="9" spans="1:19" ht="20.100000000000001" customHeight="1" x14ac:dyDescent="0.2">
      <c r="A9" s="10">
        <f>ZB_stat!C9</f>
        <v>3447</v>
      </c>
      <c r="B9" s="13" t="str">
        <f>ZB_stat!D9</f>
        <v>ZŠ Železný Brod, Pelechovská 800</v>
      </c>
      <c r="C9" s="71">
        <f>ZB_stat!E9</f>
        <v>3141</v>
      </c>
      <c r="D9" s="163" t="str">
        <f>ZB_stat!F9</f>
        <v>ZŠ Železný Brod, Pelechovská 800</v>
      </c>
      <c r="E9" s="100">
        <f>SJMS_normativy!$F$5</f>
        <v>25931</v>
      </c>
      <c r="F9" s="101">
        <f>IF(ZB_stat!H9=0,0,(12*1.348*(1/ZB_stat!T9*ZB_rozp!$E9)+ZB_stat!AC9))</f>
        <v>0</v>
      </c>
      <c r="G9" s="29">
        <f>IF(ZB_stat!I9=0,0,(12*1.348*(1/ZB_stat!U9*ZB_rozp!$E9)+ZB_stat!AD9))</f>
        <v>7063.7206986511765</v>
      </c>
      <c r="H9" s="102">
        <f>IF(ZB_stat!J9=0,0,(12*1.348*(1/ZB_stat!V9*ZB_rozp!$E9)+ZB_stat!AE9))</f>
        <v>0</v>
      </c>
      <c r="I9" s="101">
        <f>IF(ZB_stat!K9=0,0,(12*1.348*(1/ZB_stat!W9*ZB_rozp!$E9)+ZB_stat!AF9))</f>
        <v>0</v>
      </c>
      <c r="J9" s="29">
        <f>IF(ZB_stat!L9=0,0,(12*1.348*(1/ZB_stat!X9*ZB_rozp!$E9)+ZB_stat!AG9))</f>
        <v>0</v>
      </c>
      <c r="K9" s="102">
        <f>IF(ZB_stat!M9=0,0,(12*1.348*(1/ZB_stat!Y9*ZB_rozp!$E9)+ZB_stat!AH9))</f>
        <v>0</v>
      </c>
      <c r="L9" s="101">
        <f>IF(ZB_stat!N9=0,0,(12*1.348*(1/ZB_stat!Z9*ZB_rozp!$E9)+ZB_stat!AI9))</f>
        <v>0</v>
      </c>
      <c r="M9" s="29">
        <f>IF(ZB_stat!O9=0,0,(12*1.348*(1/ZB_stat!AA9*ZB_rozp!$E9)+ZB_stat!AJ9))</f>
        <v>0</v>
      </c>
      <c r="N9" s="102">
        <f>IF(ZB_stat!P9=0,0,(12*1.348*(1/ZB_stat!AB9*ZB_rozp!$E9)+ZB_stat!AK9))</f>
        <v>0</v>
      </c>
      <c r="O9" s="101">
        <f>F9*ZB_stat!H9+I9*ZB_stat!K9+L9*ZB_stat!N9</f>
        <v>0</v>
      </c>
      <c r="P9" s="29">
        <f>G9*ZB_stat!I9+J9*ZB_stat!L9+M9*ZB_stat!O9</f>
        <v>1497508.7881140495</v>
      </c>
      <c r="Q9" s="102">
        <f>H9*ZB_stat!J9+K9*ZB_stat!M9+N9*ZB_stat!P9</f>
        <v>0</v>
      </c>
      <c r="R9" s="167">
        <f t="shared" si="0"/>
        <v>1497508.7881140495</v>
      </c>
    </row>
    <row r="10" spans="1:19" ht="20.100000000000001" customHeight="1" x14ac:dyDescent="0.2">
      <c r="A10" s="10">
        <f>ZB_stat!C10</f>
        <v>3446</v>
      </c>
      <c r="B10" s="13" t="str">
        <f>ZB_stat!D10</f>
        <v>ZŠ Železný Brod, Školní 700</v>
      </c>
      <c r="C10" s="71">
        <f>ZB_stat!E10</f>
        <v>3141</v>
      </c>
      <c r="D10" s="163" t="str">
        <f>ZB_stat!F10</f>
        <v>ZŠ Železný Brod, Školní 700</v>
      </c>
      <c r="E10" s="100">
        <f>SJMS_normativy!$F$5</f>
        <v>25931</v>
      </c>
      <c r="F10" s="101">
        <f>IF(ZB_stat!H10=0,0,(12*1.348*(1/ZB_stat!T10*ZB_rozp!$E10)+ZB_stat!AC10))</f>
        <v>0</v>
      </c>
      <c r="G10" s="29">
        <f>IF(ZB_stat!I10=0,0,(12*1.348*(1/ZB_stat!U10*ZB_rozp!$E10)+ZB_stat!AD10))</f>
        <v>6466.8275640439733</v>
      </c>
      <c r="H10" s="102">
        <f>IF(ZB_stat!J10=0,0,(12*1.348*(1/ZB_stat!V10*ZB_rozp!$E10)+ZB_stat!AE10))</f>
        <v>0</v>
      </c>
      <c r="I10" s="101">
        <f>IF(ZB_stat!K10=0,0,(12*1.348*(1/ZB_stat!W10*ZB_rozp!$E10)+ZB_stat!AF10))</f>
        <v>0</v>
      </c>
      <c r="J10" s="29">
        <f>IF(ZB_stat!L10=0,0,(12*1.348*(1/ZB_stat!X10*ZB_rozp!$E10)+ZB_stat!AG10))</f>
        <v>0</v>
      </c>
      <c r="K10" s="102">
        <f>IF(ZB_stat!M10=0,0,(12*1.348*(1/ZB_stat!Y10*ZB_rozp!$E10)+ZB_stat!AH10))</f>
        <v>0</v>
      </c>
      <c r="L10" s="101">
        <f>IF(ZB_stat!N10=0,0,(12*1.348*(1/ZB_stat!Z10*ZB_rozp!$E10)+ZB_stat!AI10))</f>
        <v>0</v>
      </c>
      <c r="M10" s="29">
        <f>IF(ZB_stat!O10=0,0,(12*1.348*(1/ZB_stat!AA10*ZB_rozp!$E10)+ZB_stat!AJ10))</f>
        <v>0</v>
      </c>
      <c r="N10" s="102">
        <f>IF(ZB_stat!P10=0,0,(12*1.348*(1/ZB_stat!AB10*ZB_rozp!$E10)+ZB_stat!AK10))</f>
        <v>0</v>
      </c>
      <c r="O10" s="101">
        <f>F10*ZB_stat!H10+I10*ZB_stat!K10+L10*ZB_stat!N10</f>
        <v>0</v>
      </c>
      <c r="P10" s="29">
        <f>G10*ZB_stat!I10+J10*ZB_stat!L10+M10*ZB_stat!O10</f>
        <v>2114652.613442379</v>
      </c>
      <c r="Q10" s="102">
        <f>H10*ZB_stat!J10+K10*ZB_stat!M10+N10*ZB_stat!P10</f>
        <v>0</v>
      </c>
      <c r="R10" s="167">
        <f t="shared" si="0"/>
        <v>2114652.613442379</v>
      </c>
    </row>
    <row r="11" spans="1:19" ht="20.100000000000001" customHeight="1" x14ac:dyDescent="0.2">
      <c r="A11" s="10">
        <f>ZB_stat!C11</f>
        <v>3423</v>
      </c>
      <c r="B11" s="13" t="str">
        <f>ZB_stat!D11</f>
        <v>MŠ Koberovy 140</v>
      </c>
      <c r="C11" s="71">
        <f>ZB_stat!E11</f>
        <v>3141</v>
      </c>
      <c r="D11" s="163" t="str">
        <f>ZB_stat!F11</f>
        <v>MŠ Koberovy 140</v>
      </c>
      <c r="E11" s="100">
        <f>SJMS_normativy!$F$5</f>
        <v>25931</v>
      </c>
      <c r="F11" s="101">
        <f>IF(ZB_stat!H11=0,0,(12*1.348*(1/ZB_stat!T11*ZB_rozp!$E11)+ZB_stat!AC11))</f>
        <v>13070.78289410969</v>
      </c>
      <c r="G11" s="29">
        <f>IF(ZB_stat!I11=0,0,(12*1.348*(1/ZB_stat!U11*ZB_rozp!$E11)+ZB_stat!AD11))</f>
        <v>9231.799008652295</v>
      </c>
      <c r="H11" s="102">
        <f>IF(ZB_stat!J11=0,0,(12*1.348*(1/ZB_stat!V11*ZB_rozp!$E11)+ZB_stat!AE11))</f>
        <v>0</v>
      </c>
      <c r="I11" s="101">
        <f>IF(ZB_stat!K11=0,0,(12*1.348*(1/ZB_stat!W11*ZB_rozp!$E11)+ZB_stat!AF11))</f>
        <v>0</v>
      </c>
      <c r="J11" s="29">
        <f>IF(ZB_stat!L11=0,0,(12*1.348*(1/ZB_stat!X11*ZB_rozp!$E11)+ZB_stat!AG11))</f>
        <v>0</v>
      </c>
      <c r="K11" s="102">
        <f>IF(ZB_stat!M11=0,0,(12*1.348*(1/ZB_stat!Y11*ZB_rozp!$E11)+ZB_stat!AH11))</f>
        <v>0</v>
      </c>
      <c r="L11" s="101">
        <f>IF(ZB_stat!N11=0,0,(12*1.348*(1/ZB_stat!Z11*ZB_rozp!$E11)+ZB_stat!AI11))</f>
        <v>0</v>
      </c>
      <c r="M11" s="29">
        <f>IF(ZB_stat!O11=0,0,(12*1.348*(1/ZB_stat!AA11*ZB_rozp!$E11)+ZB_stat!AJ11))</f>
        <v>0</v>
      </c>
      <c r="N11" s="102">
        <f>IF(ZB_stat!P11=0,0,(12*1.348*(1/ZB_stat!AB11*ZB_rozp!$E11)+ZB_stat!AK11))</f>
        <v>0</v>
      </c>
      <c r="O11" s="101">
        <f>F11*ZB_stat!H11+I11*ZB_stat!K11+L11*ZB_stat!N11</f>
        <v>640468.36181137478</v>
      </c>
      <c r="P11" s="29">
        <f>G11*ZB_stat!I11+J11*ZB_stat!L11+M11*ZB_stat!O11</f>
        <v>609298.73457105143</v>
      </c>
      <c r="Q11" s="102">
        <f>H11*ZB_stat!J11+K11*ZB_stat!M11+N11*ZB_stat!P11</f>
        <v>0</v>
      </c>
      <c r="R11" s="167">
        <f t="shared" si="0"/>
        <v>1249767.0963824261</v>
      </c>
    </row>
    <row r="12" spans="1:19" ht="20.100000000000001" customHeight="1" x14ac:dyDescent="0.2">
      <c r="A12" s="10">
        <f>ZB_stat!C12</f>
        <v>3402</v>
      </c>
      <c r="B12" s="13" t="str">
        <f>ZB_stat!D12</f>
        <v>MŠ Pěnčín 62</v>
      </c>
      <c r="C12" s="71">
        <f>ZB_stat!E12</f>
        <v>3141</v>
      </c>
      <c r="D12" s="163" t="str">
        <f>ZB_stat!F12</f>
        <v>MŠ Pěnčín 62</v>
      </c>
      <c r="E12" s="100">
        <f>SJMS_normativy!$F$5</f>
        <v>25931</v>
      </c>
      <c r="F12" s="101">
        <f>IF(ZB_stat!H12=0,0,(12*1.348*(1/ZB_stat!T12*ZB_rozp!$E12)+ZB_stat!AC12))</f>
        <v>11343.089185642053</v>
      </c>
      <c r="G12" s="29">
        <f>IF(ZB_stat!I12=0,0,(12*1.348*(1/ZB_stat!U12*ZB_rozp!$E12)+ZB_stat!AD12))</f>
        <v>7091.8604259975627</v>
      </c>
      <c r="H12" s="102">
        <f>IF(ZB_stat!J12=0,0,(12*1.348*(1/ZB_stat!V12*ZB_rozp!$E12)+ZB_stat!AE12))</f>
        <v>0</v>
      </c>
      <c r="I12" s="101">
        <f>IF(ZB_stat!K12=0,0,(12*1.348*(1/ZB_stat!W12*ZB_rozp!$E12)+ZB_stat!AF12))</f>
        <v>0</v>
      </c>
      <c r="J12" s="29">
        <f>IF(ZB_stat!L12=0,0,(12*1.348*(1/ZB_stat!X12*ZB_rozp!$E12)+ZB_stat!AG12))</f>
        <v>0</v>
      </c>
      <c r="K12" s="102">
        <f>IF(ZB_stat!M12=0,0,(12*1.348*(1/ZB_stat!Y12*ZB_rozp!$E12)+ZB_stat!AH12))</f>
        <v>0</v>
      </c>
      <c r="L12" s="101">
        <f>IF(ZB_stat!N12=0,0,(12*1.348*(1/ZB_stat!Z12*ZB_rozp!$E12)+ZB_stat!AI12))</f>
        <v>0</v>
      </c>
      <c r="M12" s="29">
        <f>IF(ZB_stat!O12=0,0,(12*1.348*(1/ZB_stat!AA12*ZB_rozp!$E12)+ZB_stat!AJ12))</f>
        <v>0</v>
      </c>
      <c r="N12" s="102">
        <f>IF(ZB_stat!P12=0,0,(12*1.348*(1/ZB_stat!AB12*ZB_rozp!$E12)+ZB_stat!AK12))</f>
        <v>0</v>
      </c>
      <c r="O12" s="101">
        <f>F12*ZB_stat!H12+I12*ZB_stat!K12+L12*ZB_stat!N12</f>
        <v>862074.77810879599</v>
      </c>
      <c r="P12" s="29">
        <f>G12*ZB_stat!I12+J12*ZB_stat!L12+M12*ZB_stat!O12</f>
        <v>1475106.968607493</v>
      </c>
      <c r="Q12" s="102">
        <f>H12*ZB_stat!J12+K12*ZB_stat!M12+N12*ZB_stat!P12</f>
        <v>0</v>
      </c>
      <c r="R12" s="167">
        <f t="shared" si="0"/>
        <v>2337181.7467162888</v>
      </c>
    </row>
    <row r="13" spans="1:19" ht="20.100000000000001" customHeight="1" x14ac:dyDescent="0.2">
      <c r="A13" s="10">
        <f>ZB_stat!C13</f>
        <v>3405</v>
      </c>
      <c r="B13" s="13" t="str">
        <f>ZB_stat!D13</f>
        <v>ZŠ a MŠ Skuhrov, Huntířov n. J. 63</v>
      </c>
      <c r="C13" s="71">
        <f>ZB_stat!E13</f>
        <v>3141</v>
      </c>
      <c r="D13" s="163" t="str">
        <f>ZB_stat!F13</f>
        <v>ZŠ a MŠ Skuhrov, Huntířov n. J. 63</v>
      </c>
      <c r="E13" s="100">
        <f>SJMS_normativy!$F$5</f>
        <v>25931</v>
      </c>
      <c r="F13" s="101">
        <f>IF(ZB_stat!H13=0,0,(12*1.348*(1/ZB_stat!T13*ZB_rozp!$E13)+ZB_stat!AC13))</f>
        <v>16573.45286931959</v>
      </c>
      <c r="G13" s="29">
        <f>IF(ZB_stat!I13=0,0,(12*1.348*(1/ZB_stat!U13*ZB_rozp!$E13)+ZB_stat!AD13))</f>
        <v>11432.616060579281</v>
      </c>
      <c r="H13" s="102">
        <f>IF(ZB_stat!J13=0,0,(12*1.348*(1/ZB_stat!V13*ZB_rozp!$E13)+ZB_stat!AE13))</f>
        <v>0</v>
      </c>
      <c r="I13" s="101">
        <f>IF(ZB_stat!K13=0,0,(12*1.348*(1/ZB_stat!W13*ZB_rozp!$E13)+ZB_stat!AF13))</f>
        <v>0</v>
      </c>
      <c r="J13" s="29">
        <f>IF(ZB_stat!L13=0,0,(12*1.348*(1/ZB_stat!X13*ZB_rozp!$E13)+ZB_stat!AG13))</f>
        <v>0</v>
      </c>
      <c r="K13" s="102">
        <f>IF(ZB_stat!M13=0,0,(12*1.348*(1/ZB_stat!Y13*ZB_rozp!$E13)+ZB_stat!AH13))</f>
        <v>0</v>
      </c>
      <c r="L13" s="101">
        <f>IF(ZB_stat!N13=0,0,(12*1.348*(1/ZB_stat!Z13*ZB_rozp!$E13)+ZB_stat!AI13))</f>
        <v>0</v>
      </c>
      <c r="M13" s="29">
        <f>IF(ZB_stat!O13=0,0,(12*1.348*(1/ZB_stat!AA13*ZB_rozp!$E13)+ZB_stat!AJ13))</f>
        <v>0</v>
      </c>
      <c r="N13" s="102">
        <f>IF(ZB_stat!P13=0,0,(12*1.348*(1/ZB_stat!AB13*ZB_rozp!$E13)+ZB_stat!AK13))</f>
        <v>0</v>
      </c>
      <c r="O13" s="101">
        <f>F13*ZB_stat!H13+I13*ZB_stat!K13+L13*ZB_stat!N13</f>
        <v>331469.0573863918</v>
      </c>
      <c r="P13" s="29">
        <f>G13*ZB_stat!I13+J13*ZB_stat!L13+M13*ZB_stat!O13</f>
        <v>274382.78545390273</v>
      </c>
      <c r="Q13" s="102">
        <f>H13*ZB_stat!J13+K13*ZB_stat!M13+N13*ZB_stat!P13</f>
        <v>0</v>
      </c>
      <c r="R13" s="167">
        <f t="shared" si="0"/>
        <v>605851.84284029459</v>
      </c>
    </row>
    <row r="14" spans="1:19" ht="20.100000000000001" customHeight="1" x14ac:dyDescent="0.2">
      <c r="A14" s="10">
        <f>ZB_stat!C14</f>
        <v>3444</v>
      </c>
      <c r="B14" s="13" t="str">
        <f>ZB_stat!D14</f>
        <v>MŠ Zásada 326</v>
      </c>
      <c r="C14" s="71">
        <f>ZB_stat!E14</f>
        <v>3141</v>
      </c>
      <c r="D14" s="163" t="str">
        <f>ZB_stat!F14</f>
        <v>MŠ Zásada 326</v>
      </c>
      <c r="E14" s="100">
        <f>SJMS_normativy!$F$5</f>
        <v>25931</v>
      </c>
      <c r="F14" s="101">
        <f>IF(ZB_stat!H14=0,0,(12*1.348*(1/ZB_stat!T14*ZB_rozp!$E14)+ZB_stat!AC14))</f>
        <v>12826.602612144916</v>
      </c>
      <c r="G14" s="29">
        <f>IF(ZB_stat!I14=0,0,(12*1.348*(1/ZB_stat!U14*ZB_rozp!$E14)+ZB_stat!AD14))</f>
        <v>0</v>
      </c>
      <c r="H14" s="102">
        <f>IF(ZB_stat!J14=0,0,(12*1.348*(1/ZB_stat!V14*ZB_rozp!$E14)+ZB_stat!AE14))</f>
        <v>0</v>
      </c>
      <c r="I14" s="101">
        <f>IF(ZB_stat!K14=0,0,(12*1.348*(1/ZB_stat!W14*ZB_rozp!$E14)+ZB_stat!AF14))</f>
        <v>0</v>
      </c>
      <c r="J14" s="29">
        <f>IF(ZB_stat!L14=0,0,(12*1.348*(1/ZB_stat!X14*ZB_rozp!$E14)+ZB_stat!AG14))</f>
        <v>0</v>
      </c>
      <c r="K14" s="102">
        <f>IF(ZB_stat!M14=0,0,(12*1.348*(1/ZB_stat!Y14*ZB_rozp!$E14)+ZB_stat!AH14))</f>
        <v>0</v>
      </c>
      <c r="L14" s="101">
        <f>IF(ZB_stat!N14=0,0,(12*1.348*(1/ZB_stat!Z14*ZB_rozp!$E14)+ZB_stat!AI14))</f>
        <v>0</v>
      </c>
      <c r="M14" s="29">
        <f>IF(ZB_stat!O14=0,0,(12*1.348*(1/ZB_stat!AA14*ZB_rozp!$E14)+ZB_stat!AJ14))</f>
        <v>0</v>
      </c>
      <c r="N14" s="102">
        <f>IF(ZB_stat!P14=0,0,(12*1.348*(1/ZB_stat!AB14*ZB_rozp!$E14)+ZB_stat!AK14))</f>
        <v>0</v>
      </c>
      <c r="O14" s="101">
        <f>F14*ZB_stat!H14+I14*ZB_stat!K14+L14*ZB_stat!N14</f>
        <v>666983.33583153563</v>
      </c>
      <c r="P14" s="29">
        <f>G14*ZB_stat!I14+J14*ZB_stat!L14+M14*ZB_stat!O14</f>
        <v>0</v>
      </c>
      <c r="Q14" s="102">
        <f>H14*ZB_stat!J14+K14*ZB_stat!M14+N14*ZB_stat!P14</f>
        <v>0</v>
      </c>
      <c r="R14" s="167">
        <f t="shared" si="0"/>
        <v>666983.33583153563</v>
      </c>
    </row>
    <row r="15" spans="1:19" ht="20.100000000000001" customHeight="1" thickBot="1" x14ac:dyDescent="0.25">
      <c r="A15" s="262">
        <f>ZB_stat!C15</f>
        <v>3443</v>
      </c>
      <c r="B15" s="62" t="str">
        <f>ZB_stat!D15</f>
        <v>ZŠ Zásada 264</v>
      </c>
      <c r="C15" s="234">
        <f>ZB_stat!E15</f>
        <v>3141</v>
      </c>
      <c r="D15" s="264" t="str">
        <f>ZB_stat!F15</f>
        <v>ZŠ Zásada 264</v>
      </c>
      <c r="E15" s="100">
        <f>SJMS_normativy!$F$5</f>
        <v>25931</v>
      </c>
      <c r="F15" s="101">
        <f>IF(ZB_stat!H15=0,0,(12*1.348*(1/ZB_stat!T15*ZB_rozp!$E15)+ZB_stat!AC15))</f>
        <v>0</v>
      </c>
      <c r="G15" s="29">
        <f>IF(ZB_stat!I15=0,0,(12*1.348*(1/ZB_stat!U15*ZB_rozp!$E15)+ZB_stat!AD15))</f>
        <v>7550.7369755070913</v>
      </c>
      <c r="H15" s="102">
        <f>IF(ZB_stat!J15=0,0,(12*1.348*(1/ZB_stat!V15*ZB_rozp!$E15)+ZB_stat!AE15))</f>
        <v>0</v>
      </c>
      <c r="I15" s="101">
        <f>IF(ZB_stat!K15=0,0,(12*1.348*(1/ZB_stat!W15*ZB_rozp!$E15)+ZB_stat!AF15))</f>
        <v>0</v>
      </c>
      <c r="J15" s="29">
        <f>IF(ZB_stat!L15=0,0,(12*1.348*(1/ZB_stat!X15*ZB_rozp!$E15)+ZB_stat!AG15))</f>
        <v>0</v>
      </c>
      <c r="K15" s="102">
        <f>IF(ZB_stat!M15=0,0,(12*1.348*(1/ZB_stat!Y15*ZB_rozp!$E15)+ZB_stat!AH15))</f>
        <v>0</v>
      </c>
      <c r="L15" s="101">
        <f>IF(ZB_stat!N15=0,0,(12*1.348*(1/ZB_stat!Z15*ZB_rozp!$E15)+ZB_stat!AI15))</f>
        <v>0</v>
      </c>
      <c r="M15" s="29">
        <f>IF(ZB_stat!O15=0,0,(12*1.348*(1/ZB_stat!AA15*ZB_rozp!$E15)+ZB_stat!AJ15))</f>
        <v>0</v>
      </c>
      <c r="N15" s="102">
        <f>IF(ZB_stat!P15=0,0,(12*1.348*(1/ZB_stat!AB15*ZB_rozp!$E15)+ZB_stat!AK15))</f>
        <v>0</v>
      </c>
      <c r="O15" s="101">
        <f>F15*ZB_stat!H15+I15*ZB_stat!K15+L15*ZB_stat!N15</f>
        <v>0</v>
      </c>
      <c r="P15" s="29">
        <f>G15*ZB_stat!I15+J15*ZB_stat!L15+M15*ZB_stat!O15</f>
        <v>1170364.2312035991</v>
      </c>
      <c r="Q15" s="102">
        <f>H15*ZB_stat!J15+K15*ZB_stat!M15+N15*ZB_stat!P15</f>
        <v>0</v>
      </c>
      <c r="R15" s="167">
        <f t="shared" si="0"/>
        <v>1170364.2312035991</v>
      </c>
    </row>
    <row r="16" spans="1:19" ht="20.100000000000001" customHeight="1" thickBot="1" x14ac:dyDescent="0.25">
      <c r="A16" s="47"/>
      <c r="B16" s="127" t="str">
        <f>ZB_stat!D16</f>
        <v>celkem</v>
      </c>
      <c r="C16" s="197"/>
      <c r="D16" s="266"/>
      <c r="E16" s="109" t="s">
        <v>308</v>
      </c>
      <c r="F16" s="110" t="s">
        <v>308</v>
      </c>
      <c r="G16" s="111" t="s">
        <v>308</v>
      </c>
      <c r="H16" s="112" t="s">
        <v>308</v>
      </c>
      <c r="I16" s="110" t="s">
        <v>308</v>
      </c>
      <c r="J16" s="111" t="s">
        <v>308</v>
      </c>
      <c r="K16" s="112" t="s">
        <v>308</v>
      </c>
      <c r="L16" s="110" t="s">
        <v>308</v>
      </c>
      <c r="M16" s="111" t="s">
        <v>308</v>
      </c>
      <c r="N16" s="112" t="s">
        <v>308</v>
      </c>
      <c r="O16" s="132">
        <f>SUM(O6:O15)</f>
        <v>4581810.8832418462</v>
      </c>
      <c r="P16" s="108">
        <f>SUM(P6:P15)</f>
        <v>7141314.1213924745</v>
      </c>
      <c r="Q16" s="150">
        <f>SUM(Q7:Q15)</f>
        <v>0</v>
      </c>
      <c r="R16" s="141">
        <f>SUM(R6:R15)</f>
        <v>11723125.004634321</v>
      </c>
    </row>
    <row r="17" spans="2:18" ht="20.100000000000001" customHeight="1" x14ac:dyDescent="0.2">
      <c r="E17" s="27"/>
      <c r="F17" s="28"/>
      <c r="G17" s="28"/>
      <c r="H17" s="28"/>
      <c r="I17" s="28"/>
      <c r="J17" s="28"/>
      <c r="K17" s="28"/>
      <c r="R17" s="30">
        <f>SUM(O16:Q16)</f>
        <v>11723125.004634321</v>
      </c>
    </row>
    <row r="18" spans="2:18" ht="20.100000000000001" customHeight="1" x14ac:dyDescent="0.2">
      <c r="E18" s="27"/>
      <c r="F18" s="28"/>
      <c r="G18" s="28"/>
      <c r="H18" s="28"/>
      <c r="I18" s="28"/>
      <c r="J18" s="28"/>
      <c r="K18" s="28"/>
      <c r="L18" s="28"/>
    </row>
    <row r="19" spans="2:18" ht="20.100000000000001" customHeight="1" x14ac:dyDescent="0.2">
      <c r="B19" s="6"/>
      <c r="C19" s="12"/>
      <c r="E19" s="27"/>
      <c r="F19" s="28"/>
      <c r="G19" s="28"/>
      <c r="H19" s="28"/>
      <c r="I19" s="28"/>
      <c r="J19" s="28"/>
      <c r="K19" s="28"/>
      <c r="L19" s="28"/>
    </row>
    <row r="20" spans="2:18" ht="20.100000000000001" customHeight="1" x14ac:dyDescent="0.2">
      <c r="B20" s="8"/>
      <c r="D20" s="8"/>
      <c r="E20" s="27"/>
      <c r="F20" s="28"/>
      <c r="G20" s="28"/>
      <c r="H20" s="28"/>
      <c r="I20" s="28"/>
      <c r="J20" s="28"/>
      <c r="K20" s="28"/>
      <c r="L20" s="28"/>
    </row>
    <row r="21" spans="2:18" ht="20.100000000000001" customHeight="1" x14ac:dyDescent="0.2">
      <c r="B21" s="8"/>
      <c r="D21" s="8"/>
      <c r="E21" s="27"/>
      <c r="F21" s="28"/>
      <c r="G21" s="28"/>
      <c r="H21" s="28"/>
      <c r="I21" s="28"/>
      <c r="J21" s="28"/>
      <c r="K21" s="28"/>
      <c r="L21" s="28"/>
    </row>
    <row r="22" spans="2:18" ht="20.100000000000001" customHeight="1" x14ac:dyDescent="0.2">
      <c r="E22" s="27"/>
      <c r="F22" s="28"/>
      <c r="G22" s="28"/>
      <c r="H22" s="28"/>
      <c r="I22" s="28"/>
      <c r="J22" s="28"/>
      <c r="K22" s="28"/>
      <c r="L22" s="28"/>
    </row>
    <row r="23" spans="2:18" ht="20.100000000000001" customHeight="1" x14ac:dyDescent="0.2">
      <c r="E23" s="27"/>
      <c r="F23" s="28"/>
      <c r="G23" s="28"/>
      <c r="H23" s="28"/>
      <c r="I23" s="28"/>
      <c r="J23" s="28"/>
      <c r="K23" s="28"/>
      <c r="L23" s="28"/>
    </row>
    <row r="24" spans="2:18" ht="20.100000000000001" customHeight="1" x14ac:dyDescent="0.2">
      <c r="B24" s="6"/>
      <c r="C24" s="12"/>
      <c r="E24" s="27"/>
      <c r="F24" s="28"/>
      <c r="G24" s="28"/>
      <c r="H24" s="28"/>
      <c r="I24" s="28"/>
      <c r="J24" s="28"/>
      <c r="K24" s="28"/>
      <c r="L24" s="28"/>
    </row>
    <row r="25" spans="2:18" ht="20.100000000000001" customHeight="1" x14ac:dyDescent="0.2">
      <c r="E25" s="27"/>
      <c r="F25" s="28"/>
      <c r="G25" s="28"/>
      <c r="H25" s="28"/>
      <c r="I25" s="28"/>
      <c r="J25" s="28"/>
      <c r="K25" s="28"/>
      <c r="L25" s="28"/>
    </row>
    <row r="26" spans="2:18" ht="20.100000000000001" customHeight="1" x14ac:dyDescent="0.2">
      <c r="E26" s="27"/>
      <c r="F26" s="28"/>
      <c r="G26" s="28"/>
      <c r="H26" s="28"/>
      <c r="I26" s="28"/>
      <c r="J26" s="28"/>
      <c r="K26" s="28"/>
      <c r="L26" s="28"/>
    </row>
    <row r="27" spans="2:18" ht="20.100000000000001" customHeight="1" x14ac:dyDescent="0.2">
      <c r="E27" s="27"/>
      <c r="F27" s="28"/>
      <c r="G27" s="28"/>
      <c r="H27" s="28"/>
      <c r="I27" s="28"/>
      <c r="J27" s="28"/>
      <c r="K27" s="28"/>
      <c r="L27" s="28"/>
    </row>
    <row r="28" spans="2:18" ht="20.100000000000001" customHeight="1" x14ac:dyDescent="0.2">
      <c r="E28" s="27"/>
      <c r="F28" s="28"/>
      <c r="G28" s="28"/>
      <c r="H28" s="28"/>
      <c r="I28" s="28"/>
      <c r="J28" s="28"/>
      <c r="K28" s="28"/>
      <c r="L28" s="28"/>
    </row>
    <row r="29" spans="2:18" ht="20.100000000000001" customHeight="1" x14ac:dyDescent="0.2">
      <c r="B29" s="6"/>
      <c r="C29" s="12"/>
      <c r="E29" s="27"/>
      <c r="F29" s="28"/>
      <c r="G29" s="28"/>
      <c r="H29" s="28"/>
      <c r="I29" s="28"/>
      <c r="J29" s="28"/>
      <c r="K29" s="28"/>
      <c r="L29" s="28"/>
    </row>
    <row r="30" spans="2:18" ht="20.100000000000001" customHeight="1" x14ac:dyDescent="0.2">
      <c r="E30" s="27"/>
      <c r="F30" s="28"/>
      <c r="G30" s="28"/>
      <c r="H30" s="28"/>
      <c r="I30" s="28"/>
      <c r="J30" s="28"/>
      <c r="K30" s="28"/>
      <c r="L30" s="28"/>
    </row>
    <row r="31" spans="2:18" ht="20.100000000000001" customHeight="1" x14ac:dyDescent="0.2">
      <c r="E31" s="27"/>
      <c r="F31" s="28"/>
      <c r="G31" s="28"/>
      <c r="H31" s="28"/>
      <c r="I31" s="28"/>
      <c r="J31" s="28"/>
      <c r="K31" s="28"/>
      <c r="L31" s="28"/>
    </row>
    <row r="32" spans="2:18" ht="20.100000000000001" customHeight="1" x14ac:dyDescent="0.2">
      <c r="E32" s="27"/>
      <c r="F32" s="28"/>
      <c r="G32" s="28"/>
      <c r="H32" s="28"/>
      <c r="I32" s="28"/>
      <c r="J32" s="28"/>
      <c r="K32" s="28"/>
      <c r="L32" s="28"/>
    </row>
    <row r="33" spans="2:12" ht="20.100000000000001" customHeight="1" x14ac:dyDescent="0.2">
      <c r="E33" s="27"/>
      <c r="F33" s="28"/>
      <c r="G33" s="28"/>
      <c r="H33" s="28"/>
      <c r="I33" s="28"/>
      <c r="J33" s="28"/>
      <c r="K33" s="28"/>
      <c r="L33" s="28"/>
    </row>
    <row r="34" spans="2:12" ht="20.100000000000001" customHeight="1" x14ac:dyDescent="0.2">
      <c r="E34" s="27"/>
      <c r="F34" s="28"/>
      <c r="G34" s="28"/>
      <c r="H34" s="28"/>
      <c r="I34" s="28"/>
      <c r="J34" s="28"/>
      <c r="K34" s="28"/>
      <c r="L34" s="28"/>
    </row>
    <row r="35" spans="2:12" ht="20.100000000000001" customHeight="1" x14ac:dyDescent="0.2">
      <c r="B35" s="8"/>
      <c r="E35" s="27"/>
      <c r="F35" s="28"/>
      <c r="G35" s="28"/>
      <c r="H35" s="28"/>
      <c r="I35" s="28"/>
      <c r="J35" s="28"/>
      <c r="K35" s="28"/>
      <c r="L35" s="28"/>
    </row>
    <row r="36" spans="2:12" ht="20.100000000000001" customHeight="1" x14ac:dyDescent="0.2">
      <c r="E36" s="27"/>
      <c r="F36" s="28"/>
      <c r="G36" s="28"/>
      <c r="H36" s="28"/>
      <c r="I36" s="28"/>
      <c r="J36" s="28"/>
      <c r="K36" s="28"/>
      <c r="L36" s="28"/>
    </row>
    <row r="37" spans="2:12" ht="20.100000000000001" customHeight="1" x14ac:dyDescent="0.2">
      <c r="E37" s="27"/>
      <c r="F37" s="28"/>
      <c r="G37" s="28"/>
      <c r="H37" s="28"/>
      <c r="I37" s="28"/>
      <c r="J37" s="28"/>
      <c r="K37" s="28"/>
      <c r="L37" s="28"/>
    </row>
    <row r="38" spans="2:12" ht="20.100000000000001" customHeight="1" x14ac:dyDescent="0.2">
      <c r="B38" s="6"/>
      <c r="C38" s="12"/>
      <c r="E38" s="27"/>
      <c r="F38" s="28"/>
      <c r="G38" s="28"/>
      <c r="H38" s="28"/>
      <c r="I38" s="28"/>
      <c r="J38" s="28"/>
      <c r="K38" s="28"/>
      <c r="L38" s="28"/>
    </row>
    <row r="39" spans="2:12" ht="20.100000000000001" customHeight="1" x14ac:dyDescent="0.2">
      <c r="E39" s="27"/>
      <c r="F39" s="28"/>
      <c r="G39" s="28"/>
      <c r="H39" s="28"/>
      <c r="I39" s="28"/>
      <c r="J39" s="28"/>
      <c r="K39" s="28"/>
      <c r="L39" s="28"/>
    </row>
    <row r="40" spans="2:12" ht="20.100000000000001" customHeight="1" x14ac:dyDescent="0.2">
      <c r="E40" s="27"/>
      <c r="F40" s="28"/>
      <c r="G40" s="28"/>
      <c r="H40" s="28"/>
      <c r="I40" s="28"/>
      <c r="J40" s="28"/>
      <c r="K40" s="28"/>
      <c r="L40" s="28"/>
    </row>
    <row r="41" spans="2:12" ht="20.100000000000001" customHeight="1" x14ac:dyDescent="0.2">
      <c r="E41" s="27"/>
      <c r="F41" s="28"/>
      <c r="G41" s="28"/>
      <c r="H41" s="28"/>
      <c r="I41" s="28"/>
      <c r="J41" s="28"/>
      <c r="K41" s="28"/>
      <c r="L41" s="28"/>
    </row>
    <row r="42" spans="2:12" ht="20.100000000000001" customHeight="1" x14ac:dyDescent="0.2">
      <c r="E42" s="27"/>
      <c r="F42" s="28"/>
      <c r="G42" s="28"/>
      <c r="H42" s="28"/>
      <c r="I42" s="28"/>
      <c r="J42" s="28"/>
      <c r="K42" s="28"/>
      <c r="L42" s="28"/>
    </row>
    <row r="43" spans="2:12" ht="20.100000000000001" customHeight="1" x14ac:dyDescent="0.2">
      <c r="E43" s="27"/>
      <c r="F43" s="28"/>
      <c r="G43" s="28"/>
      <c r="H43" s="28"/>
      <c r="I43" s="28"/>
      <c r="J43" s="28"/>
      <c r="K43" s="28"/>
      <c r="L43" s="28"/>
    </row>
    <row r="44" spans="2:12" ht="20.100000000000001" customHeight="1" x14ac:dyDescent="0.2">
      <c r="E44" s="27"/>
      <c r="F44" s="28"/>
      <c r="G44" s="28"/>
      <c r="H44" s="28"/>
      <c r="I44" s="28"/>
      <c r="J44" s="28"/>
      <c r="K44" s="28"/>
      <c r="L44" s="28"/>
    </row>
    <row r="45" spans="2:12" ht="20.100000000000001" customHeight="1" x14ac:dyDescent="0.2">
      <c r="E45" s="27"/>
      <c r="F45" s="28"/>
      <c r="G45" s="28"/>
      <c r="H45" s="28"/>
      <c r="I45" s="28"/>
      <c r="J45" s="28"/>
      <c r="K45" s="28"/>
      <c r="L45" s="28"/>
    </row>
    <row r="46" spans="2:12" ht="20.100000000000001" customHeight="1" x14ac:dyDescent="0.2">
      <c r="E46" s="27"/>
      <c r="F46" s="28"/>
      <c r="G46" s="28"/>
      <c r="H46" s="28"/>
      <c r="I46" s="28"/>
      <c r="J46" s="28"/>
      <c r="K46" s="28"/>
      <c r="L46" s="28"/>
    </row>
    <row r="47" spans="2:12" ht="20.100000000000001" customHeight="1" x14ac:dyDescent="0.2">
      <c r="E47" s="27"/>
      <c r="F47" s="28"/>
      <c r="G47" s="28"/>
      <c r="H47" s="28"/>
      <c r="I47" s="28"/>
      <c r="J47" s="28"/>
      <c r="K47" s="28"/>
      <c r="L47" s="28"/>
    </row>
    <row r="48" spans="2:12" ht="20.100000000000001" customHeight="1" x14ac:dyDescent="0.2">
      <c r="E48" s="27"/>
      <c r="F48" s="28"/>
      <c r="G48" s="28"/>
      <c r="H48" s="28"/>
      <c r="I48" s="28"/>
      <c r="J48" s="28"/>
      <c r="K48" s="28"/>
      <c r="L48" s="28"/>
    </row>
    <row r="49" spans="5:12" ht="20.100000000000001" customHeight="1" x14ac:dyDescent="0.2">
      <c r="E49" s="27"/>
      <c r="F49" s="28"/>
      <c r="G49" s="28"/>
      <c r="H49" s="28"/>
      <c r="I49" s="28"/>
      <c r="J49" s="28"/>
      <c r="K49" s="28"/>
      <c r="L49" s="28"/>
    </row>
    <row r="50" spans="5:12" ht="20.100000000000001" customHeight="1" x14ac:dyDescent="0.2">
      <c r="E50" s="27"/>
      <c r="F50" s="28"/>
      <c r="G50" s="28"/>
      <c r="H50" s="28"/>
      <c r="I50" s="28"/>
      <c r="J50" s="28"/>
      <c r="K50" s="28"/>
      <c r="L50" s="28"/>
    </row>
    <row r="51" spans="5:12" ht="20.100000000000001" customHeight="1" x14ac:dyDescent="0.2">
      <c r="E51" s="27"/>
      <c r="F51" s="28"/>
      <c r="G51" s="28"/>
      <c r="H51" s="28"/>
      <c r="I51" s="28"/>
      <c r="J51" s="28"/>
      <c r="K51" s="28"/>
      <c r="L51" s="28"/>
    </row>
    <row r="52" spans="5:12" ht="20.100000000000001" customHeight="1" x14ac:dyDescent="0.2">
      <c r="E52" s="27"/>
      <c r="F52" s="28"/>
      <c r="G52" s="28"/>
      <c r="H52" s="28"/>
      <c r="I52" s="28"/>
      <c r="J52" s="28"/>
      <c r="K52" s="28"/>
      <c r="L52" s="28"/>
    </row>
    <row r="53" spans="5:12" ht="20.100000000000001" customHeight="1" x14ac:dyDescent="0.2">
      <c r="E53" s="27"/>
      <c r="F53" s="28"/>
      <c r="G53" s="28"/>
      <c r="H53" s="28"/>
      <c r="I53" s="28"/>
      <c r="J53" s="28"/>
      <c r="K53" s="28"/>
      <c r="L53" s="28"/>
    </row>
    <row r="54" spans="5:12" ht="20.100000000000001" customHeight="1" x14ac:dyDescent="0.2">
      <c r="E54" s="27"/>
      <c r="F54" s="28"/>
      <c r="G54" s="28"/>
      <c r="H54" s="28"/>
      <c r="I54" s="28"/>
      <c r="J54" s="28"/>
      <c r="K54" s="28"/>
      <c r="L54" s="28"/>
    </row>
    <row r="55" spans="5:12" ht="20.100000000000001" customHeight="1" x14ac:dyDescent="0.2">
      <c r="E55" s="27"/>
      <c r="F55" s="28"/>
      <c r="G55" s="28"/>
      <c r="H55" s="28"/>
      <c r="I55" s="28"/>
      <c r="J55" s="28"/>
      <c r="K55" s="28"/>
      <c r="L55" s="28"/>
    </row>
    <row r="56" spans="5:12" ht="20.100000000000001" customHeight="1" x14ac:dyDescent="0.2">
      <c r="E56" s="27"/>
      <c r="F56" s="28"/>
      <c r="G56" s="28"/>
      <c r="H56" s="28"/>
      <c r="I56" s="28"/>
      <c r="J56" s="28"/>
      <c r="K56" s="28"/>
      <c r="L56" s="28"/>
    </row>
    <row r="57" spans="5:12" ht="20.100000000000001" customHeight="1" x14ac:dyDescent="0.2">
      <c r="E57" s="27"/>
      <c r="F57" s="28"/>
      <c r="G57" s="28"/>
      <c r="H57" s="28"/>
      <c r="I57" s="28"/>
      <c r="J57" s="28"/>
      <c r="K57" s="28"/>
      <c r="L57" s="28"/>
    </row>
    <row r="58" spans="5:12" ht="20.100000000000001" customHeight="1" x14ac:dyDescent="0.2">
      <c r="E58" s="27"/>
      <c r="F58" s="28"/>
      <c r="G58" s="28"/>
      <c r="H58" s="28"/>
      <c r="I58" s="28"/>
      <c r="J58" s="28"/>
      <c r="K58" s="28"/>
      <c r="L58" s="28"/>
    </row>
    <row r="59" spans="5:12" ht="20.100000000000001" customHeight="1" x14ac:dyDescent="0.2">
      <c r="E59" s="27"/>
      <c r="F59" s="28"/>
      <c r="G59" s="28"/>
      <c r="H59" s="28"/>
      <c r="I59" s="28"/>
      <c r="J59" s="28"/>
      <c r="K59" s="28"/>
      <c r="L59" s="28"/>
    </row>
    <row r="60" spans="5:12" ht="20.100000000000001" customHeight="1" x14ac:dyDescent="0.2">
      <c r="E60" s="27"/>
      <c r="F60" s="28"/>
      <c r="G60" s="28"/>
      <c r="H60" s="28"/>
      <c r="I60" s="28"/>
      <c r="J60" s="28"/>
      <c r="K60" s="28"/>
      <c r="L60" s="28"/>
    </row>
    <row r="61" spans="5:12" ht="20.100000000000001" customHeight="1" x14ac:dyDescent="0.2">
      <c r="E61" s="27"/>
      <c r="F61" s="28"/>
      <c r="G61" s="28"/>
      <c r="H61" s="28"/>
      <c r="I61" s="28"/>
      <c r="J61" s="28"/>
      <c r="K61" s="28"/>
      <c r="L61" s="28"/>
    </row>
    <row r="62" spans="5:12" ht="20.100000000000001" customHeight="1" x14ac:dyDescent="0.2">
      <c r="E62" s="27"/>
      <c r="F62" s="28"/>
      <c r="G62" s="28"/>
      <c r="H62" s="28"/>
      <c r="I62" s="28"/>
      <c r="J62" s="28"/>
      <c r="K62" s="28"/>
      <c r="L62" s="28"/>
    </row>
    <row r="63" spans="5:12" ht="20.100000000000001" customHeight="1" x14ac:dyDescent="0.2">
      <c r="E63" s="27"/>
    </row>
    <row r="64" spans="5:12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>
      <c r="E103" s="27"/>
    </row>
    <row r="104" spans="5:5" ht="20.100000000000001" customHeight="1" x14ac:dyDescent="0.2">
      <c r="E104" s="27"/>
    </row>
    <row r="105" spans="5:5" ht="20.100000000000001" customHeight="1" x14ac:dyDescent="0.2">
      <c r="E105" s="27"/>
    </row>
    <row r="106" spans="5:5" ht="20.100000000000001" customHeight="1" x14ac:dyDescent="0.2">
      <c r="E106" s="27"/>
    </row>
    <row r="107" spans="5:5" ht="20.100000000000001" customHeight="1" x14ac:dyDescent="0.2">
      <c r="E107" s="27"/>
    </row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247"/>
  <sheetViews>
    <sheetView workbookViewId="0">
      <pane xSplit="6" ySplit="5" topLeftCell="G6" activePane="bottomRight" state="frozen"/>
      <selection pane="topRight"/>
      <selection pane="bottomLeft"/>
      <selection pane="bottomRight" activeCell="L5" sqref="L5"/>
    </sheetView>
  </sheetViews>
  <sheetFormatPr defaultRowHeight="12.75" x14ac:dyDescent="0.2"/>
  <cols>
    <col min="1" max="1" width="6.42578125" customWidth="1"/>
    <col min="3" max="3" width="6.85546875" style="46" customWidth="1"/>
    <col min="4" max="4" width="30.85546875" customWidth="1"/>
    <col min="5" max="5" width="4.42578125" style="46" bestFit="1" customWidth="1"/>
    <col min="6" max="6" width="37.28515625" customWidth="1"/>
    <col min="7" max="10" width="10.85546875" customWidth="1"/>
    <col min="11" max="11" width="9.28515625" customWidth="1"/>
    <col min="12" max="12" width="10.85546875" customWidth="1"/>
    <col min="13" max="21" width="7.140625" customWidth="1"/>
    <col min="22" max="22" width="8.28515625" bestFit="1" customWidth="1"/>
    <col min="23" max="23" width="8.140625" bestFit="1" customWidth="1"/>
    <col min="24" max="24" width="7.140625" customWidth="1"/>
    <col min="25" max="25" width="7.85546875" bestFit="1" customWidth="1"/>
    <col min="26" max="29" width="7.140625" customWidth="1"/>
  </cols>
  <sheetData>
    <row r="1" spans="1:29" ht="27" customHeight="1" x14ac:dyDescent="0.3">
      <c r="A1" s="507" t="s">
        <v>609</v>
      </c>
      <c r="B1" s="507"/>
      <c r="C1" s="507"/>
      <c r="D1" s="507"/>
      <c r="E1" s="195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27" customHeight="1" x14ac:dyDescent="0.3">
      <c r="A2" s="508" t="s">
        <v>585</v>
      </c>
      <c r="B2" s="507"/>
      <c r="C2" s="507"/>
      <c r="D2" s="507"/>
      <c r="E2" s="196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13.5" thickBot="1" x14ac:dyDescent="0.25">
      <c r="A3" s="424"/>
      <c r="B3" s="8"/>
      <c r="C3" s="25"/>
      <c r="D3" s="25"/>
      <c r="E3" s="270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25.5" customHeight="1" thickBot="1" x14ac:dyDescent="0.3">
      <c r="A4" s="510" t="s">
        <v>239</v>
      </c>
      <c r="B4" s="424"/>
      <c r="C4" s="424"/>
      <c r="D4" s="424"/>
      <c r="E4" s="270"/>
      <c r="F4" s="194" t="s">
        <v>372</v>
      </c>
      <c r="G4" s="116"/>
      <c r="H4" s="116"/>
      <c r="I4" s="116"/>
      <c r="J4" s="116"/>
      <c r="K4" s="116"/>
      <c r="L4" s="117"/>
      <c r="M4" s="660" t="s">
        <v>262</v>
      </c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2"/>
    </row>
    <row r="5" spans="1:29" ht="45.75" customHeight="1" thickBot="1" x14ac:dyDescent="0.25">
      <c r="A5" s="98" t="s">
        <v>571</v>
      </c>
      <c r="B5" s="98" t="s">
        <v>570</v>
      </c>
      <c r="C5" s="98" t="s">
        <v>309</v>
      </c>
      <c r="D5" s="428" t="s">
        <v>587</v>
      </c>
      <c r="E5" s="4" t="s">
        <v>0</v>
      </c>
      <c r="F5" s="72" t="s">
        <v>1</v>
      </c>
      <c r="G5" s="113" t="s">
        <v>307</v>
      </c>
      <c r="H5" s="114" t="s">
        <v>467</v>
      </c>
      <c r="I5" s="114" t="s">
        <v>245</v>
      </c>
      <c r="J5" s="114" t="s">
        <v>257</v>
      </c>
      <c r="K5" s="326" t="s">
        <v>246</v>
      </c>
      <c r="L5" s="115" t="s">
        <v>633</v>
      </c>
      <c r="M5" s="118" t="s">
        <v>576</v>
      </c>
      <c r="N5" s="119" t="s">
        <v>577</v>
      </c>
      <c r="O5" s="119" t="s">
        <v>578</v>
      </c>
      <c r="P5" s="119" t="s">
        <v>579</v>
      </c>
      <c r="Q5" s="119" t="s">
        <v>580</v>
      </c>
      <c r="R5" s="119" t="s">
        <v>581</v>
      </c>
      <c r="S5" s="119" t="s">
        <v>582</v>
      </c>
      <c r="T5" s="119" t="s">
        <v>583</v>
      </c>
      <c r="U5" s="119" t="s">
        <v>584</v>
      </c>
      <c r="V5" s="153" t="s">
        <v>303</v>
      </c>
      <c r="W5" s="153" t="s">
        <v>304</v>
      </c>
      <c r="X5" s="153" t="s">
        <v>305</v>
      </c>
      <c r="Y5" s="74" t="s">
        <v>306</v>
      </c>
      <c r="Z5" s="154" t="s">
        <v>234</v>
      </c>
      <c r="AA5" s="154" t="s">
        <v>235</v>
      </c>
      <c r="AB5" s="154" t="s">
        <v>236</v>
      </c>
      <c r="AC5" s="75" t="s">
        <v>270</v>
      </c>
    </row>
    <row r="6" spans="1:29" ht="20.100000000000001" customHeight="1" thickBot="1" x14ac:dyDescent="0.25">
      <c r="A6" s="414">
        <v>1</v>
      </c>
      <c r="B6" s="461">
        <v>691008604</v>
      </c>
      <c r="C6" s="81">
        <f>ZB_stat!C6</f>
        <v>3475</v>
      </c>
      <c r="D6" s="13" t="str">
        <f>ZB_stat!D6</f>
        <v>MŠ Železný Brod, Na Vápence 766</v>
      </c>
      <c r="E6" s="71">
        <f>ZB_stat!E6</f>
        <v>3141</v>
      </c>
      <c r="F6" s="163" t="str">
        <f>ZB_stat!F6</f>
        <v>MŠ Železný Brod, Na Vápence 766</v>
      </c>
      <c r="G6" s="128">
        <f>ROUND(ZB_rozp!R6,0)</f>
        <v>594682</v>
      </c>
      <c r="H6" s="37">
        <f>ROUND((G6-K6)/1.348,0)</f>
        <v>439461</v>
      </c>
      <c r="I6" s="29">
        <f>ROUND(G6-H6-J6-K6,0)</f>
        <v>148538</v>
      </c>
      <c r="J6" s="37">
        <f>ROUND(H6*0.01,0)</f>
        <v>4395</v>
      </c>
      <c r="K6" s="37">
        <f>ZB_stat!H6*ZB_stat!AC6+ZB_stat!I6*ZB_stat!AD6+ZB_stat!J6*ZB_stat!AE6+ZB_stat!K6*ZB_stat!AF6+ZB_stat!L6*ZB_stat!AG6+ZB_stat!M6*ZB_stat!AH6+ZB_stat!N6*ZB_stat!AI6+ZB_stat!O6*ZB_stat!AJ6+ZB_stat!P6*ZB_stat!AK6</f>
        <v>2288</v>
      </c>
      <c r="L6" s="644">
        <f>ROUND(Y6/ZB_rozp!E6/12,2)</f>
        <v>1.41</v>
      </c>
      <c r="M6" s="645">
        <f>IF(ZB_stat!H6=0,0,12*1.348*1/ZB_stat!T6*ZB_rozp!$E6)</f>
        <v>13463.501019732967</v>
      </c>
      <c r="N6" s="646">
        <f>IF(ZB_stat!I6=0,0,12*1.348*1/ZB_stat!U6*ZB_rozp!$E6)</f>
        <v>0</v>
      </c>
      <c r="O6" s="646">
        <f>IF(ZB_stat!J6=0,0,12*1.348*1/ZB_stat!V6*ZB_rozp!$E6)</f>
        <v>0</v>
      </c>
      <c r="P6" s="646">
        <f>IF(ZB_stat!K6=0,0,12*1.348*1/ZB_stat!W6*ZB_rozp!$E6)</f>
        <v>0</v>
      </c>
      <c r="Q6" s="646">
        <f>IF(ZB_stat!L6=0,0,12*1.348*1/ZB_stat!X6*ZB_rozp!$E6)</f>
        <v>0</v>
      </c>
      <c r="R6" s="646">
        <f>IF(ZB_stat!M6=0,0,12*1.348*1/ZB_stat!Y6*ZB_rozp!$E6)</f>
        <v>0</v>
      </c>
      <c r="S6" s="646">
        <f>IF(ZB_stat!N6=0,0,12*1.348*1/ZB_stat!Z6*ZB_rozp!$E6)</f>
        <v>0</v>
      </c>
      <c r="T6" s="646">
        <f>IF(ZB_stat!O6=0,0,12*1.348*1/ZB_stat!AA6*ZB_rozp!$E6)</f>
        <v>0</v>
      </c>
      <c r="U6" s="646">
        <f>IF(ZB_stat!P6=0,0,12*1.348*1/ZB_stat!AB6*ZB_rozp!$E6)</f>
        <v>0</v>
      </c>
      <c r="V6" s="37">
        <f>ROUND((M6*ZB_stat!H6+P6*ZB_stat!K6+S6*ZB_stat!N6)/1.348,0)</f>
        <v>439461</v>
      </c>
      <c r="W6" s="37">
        <f>ROUND((N6*ZB_stat!I6+Q6*ZB_stat!L6+T6*ZB_stat!O6)/1.348,0)</f>
        <v>0</v>
      </c>
      <c r="X6" s="37">
        <f>ROUND((O6*ZB_stat!J6+R6*ZB_stat!M6+U6*ZB_stat!P6)/1.348,0)</f>
        <v>0</v>
      </c>
      <c r="Y6" s="37">
        <f>SUM(V6:X6)</f>
        <v>439461</v>
      </c>
      <c r="Z6" s="647">
        <f>IF(ZB_stat!T6=0,0,ZB_stat!H6/ZB_stat!T6)+IF(ZB_stat!W6=0,0,ZB_stat!K6/ZB_stat!W6)+IF(ZB_stat!Z6=0,0,ZB_stat!N6/ZB_stat!Z6)</f>
        <v>1.4122782821635509</v>
      </c>
      <c r="AA6" s="647">
        <f>IF(ZB_stat!U6=0,0,ZB_stat!I6/ZB_stat!U6)+IF(ZB_stat!X6=0,0,ZB_stat!L6/ZB_stat!X6)+IF(ZB_stat!AA6=0,0,ZB_stat!O6/ZB_stat!AA6)</f>
        <v>0</v>
      </c>
      <c r="AB6" s="647">
        <f>IF(ZB_stat!V6=0,0,ZB_stat!J6/ZB_stat!V6)+IF(ZB_stat!Y6=0,0,ZB_stat!M6/ZB_stat!Y6)+IF(ZB_stat!AB6=0,0,ZB_stat!P6/ZB_stat!AB6)</f>
        <v>0</v>
      </c>
      <c r="AC6" s="130">
        <f>SUM(Z6:AB6)</f>
        <v>1.4122782821635509</v>
      </c>
    </row>
    <row r="7" spans="1:29" ht="20.100000000000001" customHeight="1" x14ac:dyDescent="0.2">
      <c r="A7" s="464">
        <v>2</v>
      </c>
      <c r="B7" s="460">
        <v>600078116</v>
      </c>
      <c r="C7" s="81">
        <f>ZB_stat!C7</f>
        <v>3449</v>
      </c>
      <c r="D7" s="13" t="str">
        <f>ZB_stat!D7</f>
        <v>MŠ  Železný Brod, Slunečná 327</v>
      </c>
      <c r="E7" s="71">
        <f>ZB_stat!E7</f>
        <v>3141</v>
      </c>
      <c r="F7" s="163" t="str">
        <f>ZB_stat!F7</f>
        <v>MŠ  Železný Brod, Slunečná 327</v>
      </c>
      <c r="G7" s="128">
        <f>ROUND(ZB_rozp!R7,0)</f>
        <v>751281</v>
      </c>
      <c r="H7" s="37">
        <f t="shared" ref="H7:H15" si="0">ROUND((G7-K7)/1.348,0)</f>
        <v>554938</v>
      </c>
      <c r="I7" s="29">
        <f t="shared" ref="I7:I15" si="1">ROUND(G7-H7-J7-K7,0)</f>
        <v>187570</v>
      </c>
      <c r="J7" s="37">
        <f t="shared" ref="J7:J15" si="2">ROUND(H7*0.01,0)</f>
        <v>5549</v>
      </c>
      <c r="K7" s="37">
        <f>ZB_stat!H7*ZB_stat!AC7+ZB_stat!I7*ZB_stat!AD7+ZB_stat!J7*ZB_stat!AE7+ZB_stat!K7*ZB_stat!AF7+ZB_stat!L7*ZB_stat!AG7+ZB_stat!M7*ZB_stat!AH7+ZB_stat!N7*ZB_stat!AI7+ZB_stat!O7*ZB_stat!AJ7+ZB_stat!P7*ZB_stat!AK7</f>
        <v>3224</v>
      </c>
      <c r="L7" s="644">
        <f>ROUND(Y7/ZB_rozp!E7/12,2)</f>
        <v>1.78</v>
      </c>
      <c r="M7" s="645">
        <f>IF(ZB_stat!H7=0,0,12*1.348*1/ZB_stat!T7*ZB_rozp!$E7)</f>
        <v>12065.438640112936</v>
      </c>
      <c r="N7" s="646">
        <f>IF(ZB_stat!I7=0,0,12*1.348*1/ZB_stat!U7*ZB_rozp!$E7)</f>
        <v>0</v>
      </c>
      <c r="O7" s="646">
        <f>IF(ZB_stat!J7=0,0,12*1.348*1/ZB_stat!V7*ZB_rozp!$E7)</f>
        <v>0</v>
      </c>
      <c r="P7" s="646">
        <f>IF(ZB_stat!K7=0,0,12*1.348*1/ZB_stat!W7*ZB_rozp!$E7)</f>
        <v>0</v>
      </c>
      <c r="Q7" s="646">
        <f>IF(ZB_stat!L7=0,0,12*1.348*1/ZB_stat!X7*ZB_rozp!$E7)</f>
        <v>0</v>
      </c>
      <c r="R7" s="646">
        <f>IF(ZB_stat!M7=0,0,12*1.348*1/ZB_stat!Y7*ZB_rozp!$E7)</f>
        <v>0</v>
      </c>
      <c r="S7" s="646">
        <f>IF(ZB_stat!N7=0,0,12*1.348*1/ZB_stat!Z7*ZB_rozp!$E7)</f>
        <v>0</v>
      </c>
      <c r="T7" s="646">
        <f>IF(ZB_stat!O7=0,0,12*1.348*1/ZB_stat!AA7*ZB_rozp!$E7)</f>
        <v>0</v>
      </c>
      <c r="U7" s="646">
        <f>IF(ZB_stat!P7=0,0,12*1.348*1/ZB_stat!AB7*ZB_rozp!$E7)</f>
        <v>0</v>
      </c>
      <c r="V7" s="37">
        <f>ROUND((M7*ZB_stat!H7+P7*ZB_stat!K7+S7*ZB_stat!N7)/1.348,0)</f>
        <v>554939</v>
      </c>
      <c r="W7" s="37">
        <f>ROUND((N7*ZB_stat!I7+Q7*ZB_stat!L7+T7*ZB_stat!O7)/1.348,0)</f>
        <v>0</v>
      </c>
      <c r="X7" s="37">
        <f>ROUND((O7*ZB_stat!J7+R7*ZB_stat!M7+U7*ZB_stat!P7)/1.348,0)</f>
        <v>0</v>
      </c>
      <c r="Y7" s="37">
        <f t="shared" ref="Y7:Y15" si="3">SUM(V7:X7)</f>
        <v>554939</v>
      </c>
      <c r="Z7" s="647">
        <f>IF(ZB_stat!T7=0,0,ZB_stat!H7/ZB_stat!T7)+IF(ZB_stat!W7=0,0,ZB_stat!K7/ZB_stat!W7)+IF(ZB_stat!Z7=0,0,ZB_stat!N7/ZB_stat!Z7)</f>
        <v>1.7833820924379518</v>
      </c>
      <c r="AA7" s="647">
        <f>IF(ZB_stat!U7=0,0,ZB_stat!I7/ZB_stat!U7)+IF(ZB_stat!X7=0,0,ZB_stat!L7/ZB_stat!X7)+IF(ZB_stat!AA7=0,0,ZB_stat!O7/ZB_stat!AA7)</f>
        <v>0</v>
      </c>
      <c r="AB7" s="647">
        <f>IF(ZB_stat!V7=0,0,ZB_stat!J7/ZB_stat!V7)+IF(ZB_stat!Y7=0,0,ZB_stat!M7/ZB_stat!Y7)+IF(ZB_stat!AB7=0,0,ZB_stat!P7/ZB_stat!AB7)</f>
        <v>0</v>
      </c>
      <c r="AC7" s="130">
        <f t="shared" ref="AC7:AC15" si="4">SUM(Z7:AB7)</f>
        <v>1.7833820924379518</v>
      </c>
    </row>
    <row r="8" spans="1:29" ht="20.100000000000001" customHeight="1" x14ac:dyDescent="0.2">
      <c r="A8" s="414">
        <v>3</v>
      </c>
      <c r="B8" s="461">
        <v>600078621</v>
      </c>
      <c r="C8" s="81">
        <f>ZB_stat!C8</f>
        <v>3451</v>
      </c>
      <c r="D8" s="13" t="str">
        <f>ZB_stat!D8</f>
        <v>MŠ Železný Brod, Stavbařů 832</v>
      </c>
      <c r="E8" s="71">
        <f>ZB_stat!E8</f>
        <v>3141</v>
      </c>
      <c r="F8" s="163" t="str">
        <f>ZB_stat!F8</f>
        <v>MŠ Železný Brod, Stavbařů 832</v>
      </c>
      <c r="G8" s="128">
        <f>ROUND(ZB_rozp!R8,0)</f>
        <v>734852</v>
      </c>
      <c r="H8" s="37">
        <f t="shared" si="0"/>
        <v>542828</v>
      </c>
      <c r="I8" s="29">
        <f t="shared" si="1"/>
        <v>183476</v>
      </c>
      <c r="J8" s="37">
        <f t="shared" si="2"/>
        <v>5428</v>
      </c>
      <c r="K8" s="37">
        <f>ZB_stat!H8*ZB_stat!AC8+ZB_stat!I8*ZB_stat!AD8+ZB_stat!J8*ZB_stat!AE8+ZB_stat!K8*ZB_stat!AF8+ZB_stat!L8*ZB_stat!AG8+ZB_stat!M8*ZB_stat!AH8+ZB_stat!N8*ZB_stat!AI8+ZB_stat!O8*ZB_stat!AJ8+ZB_stat!P8*ZB_stat!AK8</f>
        <v>3120</v>
      </c>
      <c r="L8" s="644">
        <f>ROUND(Y8/ZB_rozp!E8/12,2)</f>
        <v>1.74</v>
      </c>
      <c r="M8" s="645">
        <f>IF(ZB_stat!H8=0,0,12*1.348*1/ZB_stat!T8*ZB_rozp!$E8)</f>
        <v>12195.535159141582</v>
      </c>
      <c r="N8" s="646">
        <f>IF(ZB_stat!I8=0,0,12*1.348*1/ZB_stat!U8*ZB_rozp!$E8)</f>
        <v>0</v>
      </c>
      <c r="O8" s="646">
        <f>IF(ZB_stat!J8=0,0,12*1.348*1/ZB_stat!V8*ZB_rozp!$E8)</f>
        <v>0</v>
      </c>
      <c r="P8" s="646">
        <f>IF(ZB_stat!K8=0,0,12*1.348*1/ZB_stat!W8*ZB_rozp!$E8)</f>
        <v>0</v>
      </c>
      <c r="Q8" s="646">
        <f>IF(ZB_stat!L8=0,0,12*1.348*1/ZB_stat!X8*ZB_rozp!$E8)</f>
        <v>0</v>
      </c>
      <c r="R8" s="646">
        <f>IF(ZB_stat!M8=0,0,12*1.348*1/ZB_stat!Y8*ZB_rozp!$E8)</f>
        <v>0</v>
      </c>
      <c r="S8" s="646">
        <f>IF(ZB_stat!N8=0,0,12*1.348*1/ZB_stat!Z8*ZB_rozp!$E8)</f>
        <v>0</v>
      </c>
      <c r="T8" s="646">
        <f>IF(ZB_stat!O8=0,0,12*1.348*1/ZB_stat!AA8*ZB_rozp!$E8)</f>
        <v>0</v>
      </c>
      <c r="U8" s="646">
        <f>IF(ZB_stat!P8=0,0,12*1.348*1/ZB_stat!AB8*ZB_rozp!$E8)</f>
        <v>0</v>
      </c>
      <c r="V8" s="37">
        <f>ROUND((M8*ZB_stat!H8+P8*ZB_stat!K8+S8*ZB_stat!N8)/1.348,0)</f>
        <v>542828</v>
      </c>
      <c r="W8" s="37">
        <f>ROUND((N8*ZB_stat!I8+Q8*ZB_stat!L8+T8*ZB_stat!O8)/1.348,0)</f>
        <v>0</v>
      </c>
      <c r="X8" s="37">
        <f>ROUND((O8*ZB_stat!J8+R8*ZB_stat!M8+U8*ZB_stat!P8)/1.348,0)</f>
        <v>0</v>
      </c>
      <c r="Y8" s="37">
        <f t="shared" si="3"/>
        <v>542828</v>
      </c>
      <c r="Z8" s="647">
        <f>IF(ZB_stat!T8=0,0,ZB_stat!H8/ZB_stat!T8)+IF(ZB_stat!W8=0,0,ZB_stat!K8/ZB_stat!W8)+IF(ZB_stat!Z8=0,0,ZB_stat!N8/ZB_stat!Z8)</f>
        <v>1.7444627872768232</v>
      </c>
      <c r="AA8" s="647">
        <f>IF(ZB_stat!U8=0,0,ZB_stat!I8/ZB_stat!U8)+IF(ZB_stat!X8=0,0,ZB_stat!L8/ZB_stat!X8)+IF(ZB_stat!AA8=0,0,ZB_stat!O8/ZB_stat!AA8)</f>
        <v>0</v>
      </c>
      <c r="AB8" s="647">
        <f>IF(ZB_stat!V8=0,0,ZB_stat!J8/ZB_stat!V8)+IF(ZB_stat!Y8=0,0,ZB_stat!M8/ZB_stat!Y8)+IF(ZB_stat!AB8=0,0,ZB_stat!P8/ZB_stat!AB8)</f>
        <v>0</v>
      </c>
      <c r="AC8" s="130">
        <f t="shared" si="4"/>
        <v>1.7444627872768232</v>
      </c>
    </row>
    <row r="9" spans="1:29" ht="20.100000000000001" customHeight="1" x14ac:dyDescent="0.2">
      <c r="A9" s="414">
        <v>5</v>
      </c>
      <c r="B9" s="461">
        <v>600078531</v>
      </c>
      <c r="C9" s="81">
        <f>ZB_stat!C9</f>
        <v>3447</v>
      </c>
      <c r="D9" s="13" t="str">
        <f>ZB_stat!D9</f>
        <v>ZŠ Železný Brod, Pelechovská 800</v>
      </c>
      <c r="E9" s="71">
        <f>ZB_stat!E9</f>
        <v>3141</v>
      </c>
      <c r="F9" s="163" t="str">
        <f>ZB_stat!F9</f>
        <v>ZŠ Železný Brod, Pelechovská 800</v>
      </c>
      <c r="G9" s="128">
        <f>ROUND(ZB_rozp!R9,0)</f>
        <v>1497509</v>
      </c>
      <c r="H9" s="37">
        <f t="shared" si="0"/>
        <v>1102734</v>
      </c>
      <c r="I9" s="29">
        <f t="shared" si="1"/>
        <v>372724</v>
      </c>
      <c r="J9" s="37">
        <f t="shared" si="2"/>
        <v>11027</v>
      </c>
      <c r="K9" s="37">
        <f>ZB_stat!H9*ZB_stat!AC9+ZB_stat!I9*ZB_stat!AD9+ZB_stat!J9*ZB_stat!AE9+ZB_stat!K9*ZB_stat!AF9+ZB_stat!L9*ZB_stat!AG9+ZB_stat!M9*ZB_stat!AH9+ZB_stat!N9*ZB_stat!AI9+ZB_stat!O9*ZB_stat!AJ9+ZB_stat!P9*ZB_stat!AK9</f>
        <v>11024</v>
      </c>
      <c r="L9" s="644">
        <f>ROUND(Y9/ZB_rozp!E9/12,2)</f>
        <v>3.54</v>
      </c>
      <c r="M9" s="645">
        <f>IF(ZB_stat!H9=0,0,12*1.348*1/ZB_stat!T9*ZB_rozp!$E9)</f>
        <v>0</v>
      </c>
      <c r="N9" s="646">
        <f>IF(ZB_stat!I9=0,0,12*1.348*1/ZB_stat!U9*ZB_rozp!$E9)</f>
        <v>7011.7206986511765</v>
      </c>
      <c r="O9" s="646">
        <f>IF(ZB_stat!J9=0,0,12*1.348*1/ZB_stat!V9*ZB_rozp!$E9)</f>
        <v>0</v>
      </c>
      <c r="P9" s="646">
        <f>IF(ZB_stat!K9=0,0,12*1.348*1/ZB_stat!W9*ZB_rozp!$E9)</f>
        <v>0</v>
      </c>
      <c r="Q9" s="646">
        <f>IF(ZB_stat!L9=0,0,12*1.348*1/ZB_stat!X9*ZB_rozp!$E9)</f>
        <v>0</v>
      </c>
      <c r="R9" s="646">
        <f>IF(ZB_stat!M9=0,0,12*1.348*1/ZB_stat!Y9*ZB_rozp!$E9)</f>
        <v>0</v>
      </c>
      <c r="S9" s="646">
        <f>IF(ZB_stat!N9=0,0,12*1.348*1/ZB_stat!Z9*ZB_rozp!$E9)</f>
        <v>0</v>
      </c>
      <c r="T9" s="646">
        <f>IF(ZB_stat!O9=0,0,12*1.348*1/ZB_stat!AA9*ZB_rozp!$E9)</f>
        <v>0</v>
      </c>
      <c r="U9" s="646">
        <f>IF(ZB_stat!P9=0,0,12*1.348*1/ZB_stat!AB9*ZB_rozp!$E9)</f>
        <v>0</v>
      </c>
      <c r="V9" s="37">
        <f>ROUND((M9*ZB_stat!H9+P9*ZB_stat!K9+S9*ZB_stat!N9)/1.348,0)</f>
        <v>0</v>
      </c>
      <c r="W9" s="37">
        <f>ROUND((N9*ZB_stat!I9+Q9*ZB_stat!L9+T9*ZB_stat!O9)/1.348,0)</f>
        <v>1102734</v>
      </c>
      <c r="X9" s="37">
        <f>ROUND((O9*ZB_stat!J9+R9*ZB_stat!M9+U9*ZB_stat!P9)/1.348,0)</f>
        <v>0</v>
      </c>
      <c r="Y9" s="37">
        <f t="shared" si="3"/>
        <v>1102734</v>
      </c>
      <c r="Z9" s="647">
        <f>IF(ZB_stat!T9=0,0,ZB_stat!H9/ZB_stat!T9)+IF(ZB_stat!W9=0,0,ZB_stat!K9/ZB_stat!W9)+IF(ZB_stat!Z9=0,0,ZB_stat!N9/ZB_stat!Z9)</f>
        <v>0</v>
      </c>
      <c r="AA9" s="647">
        <f>IF(ZB_stat!U9=0,0,ZB_stat!I9/ZB_stat!U9)+IF(ZB_stat!X9=0,0,ZB_stat!L9/ZB_stat!X9)+IF(ZB_stat!AA9=0,0,ZB_stat!O9/ZB_stat!AA9)</f>
        <v>3.543807033858442</v>
      </c>
      <c r="AB9" s="647">
        <f>IF(ZB_stat!V9=0,0,ZB_stat!J9/ZB_stat!V9)+IF(ZB_stat!Y9=0,0,ZB_stat!M9/ZB_stat!Y9)+IF(ZB_stat!AB9=0,0,ZB_stat!P9/ZB_stat!AB9)</f>
        <v>0</v>
      </c>
      <c r="AC9" s="130">
        <f t="shared" si="4"/>
        <v>3.543807033858442</v>
      </c>
    </row>
    <row r="10" spans="1:29" ht="20.100000000000001" customHeight="1" x14ac:dyDescent="0.2">
      <c r="A10" s="414">
        <v>6</v>
      </c>
      <c r="B10" s="461">
        <v>600078515</v>
      </c>
      <c r="C10" s="81">
        <f>ZB_stat!C10</f>
        <v>3446</v>
      </c>
      <c r="D10" s="13" t="str">
        <f>ZB_stat!D10</f>
        <v>ZŠ Železný Brod, Školní 700</v>
      </c>
      <c r="E10" s="71">
        <f>ZB_stat!E10</f>
        <v>3141</v>
      </c>
      <c r="F10" s="163" t="str">
        <f>ZB_stat!F10</f>
        <v>ZŠ Železný Brod, Školní 700</v>
      </c>
      <c r="G10" s="128">
        <f>ROUND(ZB_rozp!R10,0)</f>
        <v>2114653</v>
      </c>
      <c r="H10" s="37">
        <f t="shared" si="0"/>
        <v>1556119</v>
      </c>
      <c r="I10" s="29">
        <f t="shared" si="1"/>
        <v>525969</v>
      </c>
      <c r="J10" s="37">
        <f t="shared" si="2"/>
        <v>15561</v>
      </c>
      <c r="K10" s="37">
        <f>ZB_stat!H10*ZB_stat!AC10+ZB_stat!I10*ZB_stat!AD10+ZB_stat!J10*ZB_stat!AE10+ZB_stat!K10*ZB_stat!AF10+ZB_stat!L10*ZB_stat!AG10+ZB_stat!M10*ZB_stat!AH10+ZB_stat!N10*ZB_stat!AI10+ZB_stat!O10*ZB_stat!AJ10+ZB_stat!P10*ZB_stat!AK10</f>
        <v>17004</v>
      </c>
      <c r="L10" s="644">
        <f>ROUND(Y10/ZB_rozp!E10/12,2)</f>
        <v>5</v>
      </c>
      <c r="M10" s="645">
        <f>IF(ZB_stat!H10=0,0,12*1.348*1/ZB_stat!T10*ZB_rozp!$E10)</f>
        <v>0</v>
      </c>
      <c r="N10" s="646">
        <f>IF(ZB_stat!I10=0,0,12*1.348*1/ZB_stat!U10*ZB_rozp!$E10)</f>
        <v>6414.8275640439733</v>
      </c>
      <c r="O10" s="646">
        <f>IF(ZB_stat!J10=0,0,12*1.348*1/ZB_stat!V10*ZB_rozp!$E10)</f>
        <v>0</v>
      </c>
      <c r="P10" s="646">
        <f>IF(ZB_stat!K10=0,0,12*1.348*1/ZB_stat!W10*ZB_rozp!$E10)</f>
        <v>0</v>
      </c>
      <c r="Q10" s="646">
        <f>IF(ZB_stat!L10=0,0,12*1.348*1/ZB_stat!X10*ZB_rozp!$E10)</f>
        <v>0</v>
      </c>
      <c r="R10" s="646">
        <f>IF(ZB_stat!M10=0,0,12*1.348*1/ZB_stat!Y10*ZB_rozp!$E10)</f>
        <v>0</v>
      </c>
      <c r="S10" s="646">
        <f>IF(ZB_stat!N10=0,0,12*1.348*1/ZB_stat!Z10*ZB_rozp!$E10)</f>
        <v>0</v>
      </c>
      <c r="T10" s="646">
        <f>IF(ZB_stat!O10=0,0,12*1.348*1/ZB_stat!AA10*ZB_rozp!$E10)</f>
        <v>0</v>
      </c>
      <c r="U10" s="646">
        <f>IF(ZB_stat!P10=0,0,12*1.348*1/ZB_stat!AB10*ZB_rozp!$E10)</f>
        <v>0</v>
      </c>
      <c r="V10" s="37">
        <f>ROUND((M10*ZB_stat!H10+P10*ZB_stat!K10+S10*ZB_stat!N10)/1.348,0)</f>
        <v>0</v>
      </c>
      <c r="W10" s="37">
        <f>ROUND((N10*ZB_stat!I10+Q10*ZB_stat!L10+T10*ZB_stat!O10)/1.348,0)</f>
        <v>1556119</v>
      </c>
      <c r="X10" s="37">
        <f>ROUND((O10*ZB_stat!J10+R10*ZB_stat!M10+U10*ZB_stat!P10)/1.348,0)</f>
        <v>0</v>
      </c>
      <c r="Y10" s="37">
        <f t="shared" si="3"/>
        <v>1556119</v>
      </c>
      <c r="Z10" s="647">
        <f>IF(ZB_stat!T10=0,0,ZB_stat!H10/ZB_stat!T10)+IF(ZB_stat!W10=0,0,ZB_stat!K10/ZB_stat!W10)+IF(ZB_stat!Z10=0,0,ZB_stat!N10/ZB_stat!Z10)</f>
        <v>0</v>
      </c>
      <c r="AA10" s="647">
        <f>IF(ZB_stat!U10=0,0,ZB_stat!I10/ZB_stat!U10)+IF(ZB_stat!X10=0,0,ZB_stat!L10/ZB_stat!X10)+IF(ZB_stat!AA10=0,0,ZB_stat!O10/ZB_stat!AA10)</f>
        <v>5.0008328173420704</v>
      </c>
      <c r="AB10" s="647">
        <f>IF(ZB_stat!V10=0,0,ZB_stat!J10/ZB_stat!V10)+IF(ZB_stat!Y10=0,0,ZB_stat!M10/ZB_stat!Y10)+IF(ZB_stat!AB10=0,0,ZB_stat!P10/ZB_stat!AB10)</f>
        <v>0</v>
      </c>
      <c r="AC10" s="130">
        <f t="shared" si="4"/>
        <v>5.0008328173420704</v>
      </c>
    </row>
    <row r="11" spans="1:29" ht="20.100000000000001" customHeight="1" x14ac:dyDescent="0.2">
      <c r="A11" s="414">
        <v>8</v>
      </c>
      <c r="B11" s="461">
        <v>600078108</v>
      </c>
      <c r="C11" s="81">
        <f>ZB_stat!C11</f>
        <v>3423</v>
      </c>
      <c r="D11" s="13" t="str">
        <f>ZB_stat!D11</f>
        <v>MŠ Koberovy 140</v>
      </c>
      <c r="E11" s="71">
        <f>ZB_stat!E11</f>
        <v>3141</v>
      </c>
      <c r="F11" s="163" t="str">
        <f>ZB_stat!F11</f>
        <v>MŠ Koberovy 140</v>
      </c>
      <c r="G11" s="128">
        <f>ROUND(ZB_rozp!R11,0)</f>
        <v>1249767</v>
      </c>
      <c r="H11" s="37">
        <f t="shared" si="0"/>
        <v>922691</v>
      </c>
      <c r="I11" s="29">
        <f t="shared" si="1"/>
        <v>311869</v>
      </c>
      <c r="J11" s="37">
        <f t="shared" si="2"/>
        <v>9227</v>
      </c>
      <c r="K11" s="37">
        <f>ZB_stat!H11*ZB_stat!AC11+ZB_stat!I11*ZB_stat!AD11+ZB_stat!J11*ZB_stat!AE11+ZB_stat!K11*ZB_stat!AF11+ZB_stat!L11*ZB_stat!AG11+ZB_stat!M11*ZB_stat!AH11+ZB_stat!N11*ZB_stat!AI11+ZB_stat!O11*ZB_stat!AJ11+ZB_stat!P11*ZB_stat!AK11</f>
        <v>5980</v>
      </c>
      <c r="L11" s="644">
        <f>ROUND(Y11/ZB_rozp!E11/12,2)</f>
        <v>2.97</v>
      </c>
      <c r="M11" s="645">
        <f>IF(ZB_stat!H11=0,0,12*1.348*1/ZB_stat!T11*ZB_rozp!$E11)</f>
        <v>13018.782894109689</v>
      </c>
      <c r="N11" s="646">
        <f>IF(ZB_stat!I11=0,0,12*1.348*1/ZB_stat!U11*ZB_rozp!$E11)</f>
        <v>9179.7990086522932</v>
      </c>
      <c r="O11" s="646">
        <f>IF(ZB_stat!J11=0,0,12*1.348*1/ZB_stat!V11*ZB_rozp!$E11)</f>
        <v>0</v>
      </c>
      <c r="P11" s="646">
        <f>IF(ZB_stat!K11=0,0,12*1.348*1/ZB_stat!W11*ZB_rozp!$E11)</f>
        <v>0</v>
      </c>
      <c r="Q11" s="646">
        <f>IF(ZB_stat!L11=0,0,12*1.348*1/ZB_stat!X11*ZB_rozp!$E11)</f>
        <v>0</v>
      </c>
      <c r="R11" s="646">
        <f>IF(ZB_stat!M11=0,0,12*1.348*1/ZB_stat!Y11*ZB_rozp!$E11)</f>
        <v>0</v>
      </c>
      <c r="S11" s="646">
        <f>IF(ZB_stat!N11=0,0,12*1.348*1/ZB_stat!Z11*ZB_rozp!$E11)</f>
        <v>0</v>
      </c>
      <c r="T11" s="646">
        <f>IF(ZB_stat!O11=0,0,12*1.348*1/ZB_stat!AA11*ZB_rozp!$E11)</f>
        <v>0</v>
      </c>
      <c r="U11" s="646">
        <f>IF(ZB_stat!P11=0,0,12*1.348*1/ZB_stat!AB11*ZB_rozp!$E11)</f>
        <v>0</v>
      </c>
      <c r="V11" s="37">
        <f>ROUND((M11*ZB_stat!H11+P11*ZB_stat!K11+S11*ZB_stat!N11)/1.348,0)</f>
        <v>473235</v>
      </c>
      <c r="W11" s="37">
        <f>ROUND((N11*ZB_stat!I11+Q11*ZB_stat!L11+T11*ZB_stat!O11)/1.348,0)</f>
        <v>449456</v>
      </c>
      <c r="X11" s="37">
        <f>ROUND((O11*ZB_stat!J11+R11*ZB_stat!M11+U11*ZB_stat!P11)/1.348,0)</f>
        <v>0</v>
      </c>
      <c r="Y11" s="37">
        <f t="shared" si="3"/>
        <v>922691</v>
      </c>
      <c r="Z11" s="647">
        <f>IF(ZB_stat!T11=0,0,ZB_stat!H11/ZB_stat!T11)+IF(ZB_stat!W11=0,0,ZB_stat!K11/ZB_stat!W11)+IF(ZB_stat!Z11=0,0,ZB_stat!N11/ZB_stat!Z11)</f>
        <v>1.5208138578376253</v>
      </c>
      <c r="AA11" s="647">
        <f>IF(ZB_stat!U11=0,0,ZB_stat!I11/ZB_stat!U11)+IF(ZB_stat!X11=0,0,ZB_stat!L11/ZB_stat!X11)+IF(ZB_stat!AA11=0,0,ZB_stat!O11/ZB_stat!AA11)</f>
        <v>1.4443974218382685</v>
      </c>
      <c r="AB11" s="647">
        <f>IF(ZB_stat!V11=0,0,ZB_stat!J11/ZB_stat!V11)+IF(ZB_stat!Y11=0,0,ZB_stat!M11/ZB_stat!Y11)+IF(ZB_stat!AB11=0,0,ZB_stat!P11/ZB_stat!AB11)</f>
        <v>0</v>
      </c>
      <c r="AC11" s="130">
        <f t="shared" si="4"/>
        <v>2.965211279675894</v>
      </c>
    </row>
    <row r="12" spans="1:29" ht="20.100000000000001" customHeight="1" x14ac:dyDescent="0.2">
      <c r="A12" s="414">
        <v>10</v>
      </c>
      <c r="B12" s="461">
        <v>600078124</v>
      </c>
      <c r="C12" s="81">
        <f>ZB_stat!C12</f>
        <v>3402</v>
      </c>
      <c r="D12" s="13" t="str">
        <f>ZB_stat!D12</f>
        <v>MŠ Pěnčín 62</v>
      </c>
      <c r="E12" s="71">
        <f>ZB_stat!E12</f>
        <v>3141</v>
      </c>
      <c r="F12" s="163" t="str">
        <f>ZB_stat!F12</f>
        <v>MŠ Pěnčín 62</v>
      </c>
      <c r="G12" s="128">
        <f>ROUND(ZB_rozp!R12,0)</f>
        <v>2337182</v>
      </c>
      <c r="H12" s="37">
        <f t="shared" si="0"/>
        <v>1722859</v>
      </c>
      <c r="I12" s="29">
        <f t="shared" si="1"/>
        <v>582326</v>
      </c>
      <c r="J12" s="37">
        <f t="shared" si="2"/>
        <v>17229</v>
      </c>
      <c r="K12" s="37">
        <f>ZB_stat!H12*ZB_stat!AC12+ZB_stat!I12*ZB_stat!AD12+ZB_stat!J12*ZB_stat!AE12+ZB_stat!K12*ZB_stat!AF12+ZB_stat!L12*ZB_stat!AG12+ZB_stat!M12*ZB_stat!AH12+ZB_stat!N12*ZB_stat!AI12+ZB_stat!O12*ZB_stat!AJ12+ZB_stat!P12*ZB_stat!AK12</f>
        <v>14768</v>
      </c>
      <c r="L12" s="644">
        <f>ROUND(Y12/ZB_rozp!E12/12,2)</f>
        <v>5.54</v>
      </c>
      <c r="M12" s="645">
        <f>IF(ZB_stat!H12=0,0,12*1.348*1/ZB_stat!T12*ZB_rozp!$E12)</f>
        <v>11291.089185642055</v>
      </c>
      <c r="N12" s="646">
        <f>IF(ZB_stat!I12=0,0,12*1.348*1/ZB_stat!U12*ZB_rozp!$E12)</f>
        <v>7039.8604259975627</v>
      </c>
      <c r="O12" s="646">
        <f>IF(ZB_stat!J12=0,0,12*1.348*1/ZB_stat!V12*ZB_rozp!$E12)</f>
        <v>0</v>
      </c>
      <c r="P12" s="646">
        <f>IF(ZB_stat!K12=0,0,12*1.348*1/ZB_stat!W12*ZB_rozp!$E12)</f>
        <v>0</v>
      </c>
      <c r="Q12" s="646">
        <f>IF(ZB_stat!L12=0,0,12*1.348*1/ZB_stat!X12*ZB_rozp!$E12)</f>
        <v>0</v>
      </c>
      <c r="R12" s="646">
        <f>IF(ZB_stat!M12=0,0,12*1.348*1/ZB_stat!Y12*ZB_rozp!$E12)</f>
        <v>0</v>
      </c>
      <c r="S12" s="646">
        <f>IF(ZB_stat!N12=0,0,12*1.348*1/ZB_stat!Z12*ZB_rozp!$E12)</f>
        <v>0</v>
      </c>
      <c r="T12" s="646">
        <f>IF(ZB_stat!O12=0,0,12*1.348*1/ZB_stat!AA12*ZB_rozp!$E12)</f>
        <v>0</v>
      </c>
      <c r="U12" s="646">
        <f>IF(ZB_stat!P12=0,0,12*1.348*1/ZB_stat!AB12*ZB_rozp!$E12)</f>
        <v>0</v>
      </c>
      <c r="V12" s="37">
        <f>ROUND((M12*ZB_stat!H12+P12*ZB_stat!K12+S12*ZB_stat!N12)/1.348,0)</f>
        <v>636590</v>
      </c>
      <c r="W12" s="37">
        <f>ROUND((N12*ZB_stat!I12+Q12*ZB_stat!L12+T12*ZB_stat!O12)/1.348,0)</f>
        <v>1086269</v>
      </c>
      <c r="X12" s="37">
        <f>ROUND((O12*ZB_stat!J12+R12*ZB_stat!M12+U12*ZB_stat!P12)/1.348,0)</f>
        <v>0</v>
      </c>
      <c r="Y12" s="37">
        <f t="shared" si="3"/>
        <v>1722859</v>
      </c>
      <c r="Z12" s="647">
        <f>IF(ZB_stat!T12=0,0,ZB_stat!H12/ZB_stat!T12)+IF(ZB_stat!W12=0,0,ZB_stat!K12/ZB_stat!W12)+IF(ZB_stat!Z12=0,0,ZB_stat!N12/ZB_stat!Z12)</f>
        <v>2.0457804622638216</v>
      </c>
      <c r="AA12" s="647">
        <f>IF(ZB_stat!U12=0,0,ZB_stat!I12/ZB_stat!U12)+IF(ZB_stat!X12=0,0,ZB_stat!L12/ZB_stat!X12)+IF(ZB_stat!AA12=0,0,ZB_stat!O12/ZB_stat!AA12)</f>
        <v>3.4908965605697744</v>
      </c>
      <c r="AB12" s="647">
        <f>IF(ZB_stat!V12=0,0,ZB_stat!J12/ZB_stat!V12)+IF(ZB_stat!Y12=0,0,ZB_stat!M12/ZB_stat!Y12)+IF(ZB_stat!AB12=0,0,ZB_stat!P12/ZB_stat!AB12)</f>
        <v>0</v>
      </c>
      <c r="AC12" s="130">
        <f t="shared" si="4"/>
        <v>5.5366770228335955</v>
      </c>
    </row>
    <row r="13" spans="1:29" ht="20.100000000000001" customHeight="1" x14ac:dyDescent="0.2">
      <c r="A13" s="414">
        <v>12</v>
      </c>
      <c r="B13" s="461">
        <v>600078337</v>
      </c>
      <c r="C13" s="81">
        <f>ZB_stat!C13</f>
        <v>3405</v>
      </c>
      <c r="D13" s="13" t="str">
        <f>ZB_stat!D13</f>
        <v>ZŠ a MŠ Skuhrov, Huntířov n. J. 63</v>
      </c>
      <c r="E13" s="71">
        <f>ZB_stat!E13</f>
        <v>3141</v>
      </c>
      <c r="F13" s="163" t="str">
        <f>ZB_stat!F13</f>
        <v>ZŠ a MŠ Skuhrov, Huntířov n. J. 63</v>
      </c>
      <c r="G13" s="128">
        <f>ROUND(ZB_rozp!R13,0)</f>
        <v>605852</v>
      </c>
      <c r="H13" s="37">
        <f t="shared" si="0"/>
        <v>447748</v>
      </c>
      <c r="I13" s="29">
        <f t="shared" si="1"/>
        <v>151339</v>
      </c>
      <c r="J13" s="37">
        <f t="shared" si="2"/>
        <v>4477</v>
      </c>
      <c r="K13" s="37">
        <f>ZB_stat!H13*ZB_stat!AC13+ZB_stat!I13*ZB_stat!AD13+ZB_stat!J13*ZB_stat!AE13+ZB_stat!K13*ZB_stat!AF13+ZB_stat!L13*ZB_stat!AG13+ZB_stat!M13*ZB_stat!AH13+ZB_stat!N13*ZB_stat!AI13+ZB_stat!O13*ZB_stat!AJ13+ZB_stat!P13*ZB_stat!AK13</f>
        <v>2288</v>
      </c>
      <c r="L13" s="644">
        <f>ROUND(Y13/ZB_rozp!E13/12,2)</f>
        <v>1.44</v>
      </c>
      <c r="M13" s="645">
        <f>IF(ZB_stat!H13=0,0,12*1.348*1/ZB_stat!T13*ZB_rozp!$E13)</f>
        <v>16521.45286931959</v>
      </c>
      <c r="N13" s="646">
        <f>IF(ZB_stat!I13=0,0,12*1.348*1/ZB_stat!U13*ZB_rozp!$E13)</f>
        <v>11380.616060579279</v>
      </c>
      <c r="O13" s="646">
        <f>IF(ZB_stat!J13=0,0,12*1.348*1/ZB_stat!V13*ZB_rozp!$E13)</f>
        <v>0</v>
      </c>
      <c r="P13" s="646">
        <f>IF(ZB_stat!K13=0,0,12*1.348*1/ZB_stat!W13*ZB_rozp!$E13)</f>
        <v>0</v>
      </c>
      <c r="Q13" s="646">
        <f>IF(ZB_stat!L13=0,0,12*1.348*1/ZB_stat!X13*ZB_rozp!$E13)</f>
        <v>0</v>
      </c>
      <c r="R13" s="646">
        <f>IF(ZB_stat!M13=0,0,12*1.348*1/ZB_stat!Y13*ZB_rozp!$E13)</f>
        <v>0</v>
      </c>
      <c r="S13" s="646">
        <f>IF(ZB_stat!N13=0,0,12*1.348*1/ZB_stat!Z13*ZB_rozp!$E13)</f>
        <v>0</v>
      </c>
      <c r="T13" s="646">
        <f>IF(ZB_stat!O13=0,0,12*1.348*1/ZB_stat!AA13*ZB_rozp!$E13)</f>
        <v>0</v>
      </c>
      <c r="U13" s="646">
        <f>IF(ZB_stat!P13=0,0,12*1.348*1/ZB_stat!AB13*ZB_rozp!$E13)</f>
        <v>0</v>
      </c>
      <c r="V13" s="37">
        <f>ROUND((M13*ZB_stat!H13+P13*ZB_stat!K13+S13*ZB_stat!N13)/1.348,0)</f>
        <v>245125</v>
      </c>
      <c r="W13" s="37">
        <f>ROUND((N13*ZB_stat!I13+Q13*ZB_stat!L13+T13*ZB_stat!O13)/1.348,0)</f>
        <v>202622</v>
      </c>
      <c r="X13" s="37">
        <f>ROUND((O13*ZB_stat!J13+R13*ZB_stat!M13+U13*ZB_stat!P13)/1.348,0)</f>
        <v>0</v>
      </c>
      <c r="Y13" s="37">
        <f t="shared" si="3"/>
        <v>447747</v>
      </c>
      <c r="Z13" s="647">
        <f>IF(ZB_stat!T13=0,0,ZB_stat!H13/ZB_stat!T13)+IF(ZB_stat!W13=0,0,ZB_stat!K13/ZB_stat!W13)+IF(ZB_stat!Z13=0,0,ZB_stat!N13/ZB_stat!Z13)</f>
        <v>0.78774894107242477</v>
      </c>
      <c r="AA13" s="647">
        <f>IF(ZB_stat!U13=0,0,ZB_stat!I13/ZB_stat!U13)+IF(ZB_stat!X13=0,0,ZB_stat!L13/ZB_stat!X13)+IF(ZB_stat!AA13=0,0,ZB_stat!O13/ZB_stat!AA13)</f>
        <v>0.65115834458757516</v>
      </c>
      <c r="AB13" s="647">
        <f>IF(ZB_stat!V13=0,0,ZB_stat!J13/ZB_stat!V13)+IF(ZB_stat!Y13=0,0,ZB_stat!M13/ZB_stat!Y13)+IF(ZB_stat!AB13=0,0,ZB_stat!P13/ZB_stat!AB13)</f>
        <v>0</v>
      </c>
      <c r="AC13" s="130">
        <f t="shared" si="4"/>
        <v>1.43890728566</v>
      </c>
    </row>
    <row r="14" spans="1:29" ht="20.100000000000001" customHeight="1" x14ac:dyDescent="0.2">
      <c r="A14" s="414">
        <v>13</v>
      </c>
      <c r="B14" s="461">
        <v>600078086</v>
      </c>
      <c r="C14" s="81">
        <f>ZB_stat!C14</f>
        <v>3444</v>
      </c>
      <c r="D14" s="13" t="str">
        <f>ZB_stat!D14</f>
        <v>MŠ Zásada 326</v>
      </c>
      <c r="E14" s="71">
        <f>ZB_stat!E14</f>
        <v>3141</v>
      </c>
      <c r="F14" s="163" t="str">
        <f>ZB_stat!F14</f>
        <v>MŠ Zásada 326</v>
      </c>
      <c r="G14" s="128">
        <f>ROUND(ZB_rozp!R14,0)</f>
        <v>666983</v>
      </c>
      <c r="H14" s="37">
        <f t="shared" si="0"/>
        <v>492789</v>
      </c>
      <c r="I14" s="29">
        <f t="shared" si="1"/>
        <v>166562</v>
      </c>
      <c r="J14" s="37">
        <f t="shared" si="2"/>
        <v>4928</v>
      </c>
      <c r="K14" s="37">
        <f>ZB_stat!H14*ZB_stat!AC14+ZB_stat!I14*ZB_stat!AD14+ZB_stat!J14*ZB_stat!AE14+ZB_stat!K14*ZB_stat!AF14+ZB_stat!L14*ZB_stat!AG14+ZB_stat!M14*ZB_stat!AH14+ZB_stat!N14*ZB_stat!AI14+ZB_stat!O14*ZB_stat!AJ14+ZB_stat!P14*ZB_stat!AK14</f>
        <v>2704</v>
      </c>
      <c r="L14" s="644">
        <f>ROUND(Y14/ZB_rozp!E14/12,2)</f>
        <v>1.58</v>
      </c>
      <c r="M14" s="645">
        <f>IF(ZB_stat!H14=0,0,12*1.348*1/ZB_stat!T14*ZB_rozp!$E14)</f>
        <v>12774.602612144916</v>
      </c>
      <c r="N14" s="646">
        <f>IF(ZB_stat!I14=0,0,12*1.348*1/ZB_stat!U14*ZB_rozp!$E14)</f>
        <v>0</v>
      </c>
      <c r="O14" s="646">
        <f>IF(ZB_stat!J14=0,0,12*1.348*1/ZB_stat!V14*ZB_rozp!$E14)</f>
        <v>0</v>
      </c>
      <c r="P14" s="646">
        <f>IF(ZB_stat!K14=0,0,12*1.348*1/ZB_stat!W14*ZB_rozp!$E14)</f>
        <v>0</v>
      </c>
      <c r="Q14" s="646">
        <f>IF(ZB_stat!L14=0,0,12*1.348*1/ZB_stat!X14*ZB_rozp!$E14)</f>
        <v>0</v>
      </c>
      <c r="R14" s="646">
        <f>IF(ZB_stat!M14=0,0,12*1.348*1/ZB_stat!Y14*ZB_rozp!$E14)</f>
        <v>0</v>
      </c>
      <c r="S14" s="646">
        <f>IF(ZB_stat!N14=0,0,12*1.348*1/ZB_stat!Z14*ZB_rozp!$E14)</f>
        <v>0</v>
      </c>
      <c r="T14" s="646">
        <f>IF(ZB_stat!O14=0,0,12*1.348*1/ZB_stat!AA14*ZB_rozp!$E14)</f>
        <v>0</v>
      </c>
      <c r="U14" s="646">
        <f>IF(ZB_stat!P14=0,0,12*1.348*1/ZB_stat!AB14*ZB_rozp!$E14)</f>
        <v>0</v>
      </c>
      <c r="V14" s="37">
        <f>ROUND((M14*ZB_stat!H14+P14*ZB_stat!K14+S14*ZB_stat!N14)/1.348,0)</f>
        <v>492789</v>
      </c>
      <c r="W14" s="37">
        <f>ROUND((N14*ZB_stat!I14+Q14*ZB_stat!L14+T14*ZB_stat!O14)/1.348,0)</f>
        <v>0</v>
      </c>
      <c r="X14" s="37">
        <f>ROUND((O14*ZB_stat!J14+R14*ZB_stat!M14+U14*ZB_stat!P14)/1.348,0)</f>
        <v>0</v>
      </c>
      <c r="Y14" s="37">
        <f t="shared" si="3"/>
        <v>492789</v>
      </c>
      <c r="Z14" s="647">
        <f>IF(ZB_stat!T14=0,0,ZB_stat!H14/ZB_stat!T14)+IF(ZB_stat!W14=0,0,ZB_stat!K14/ZB_stat!W14)+IF(ZB_stat!Z14=0,0,ZB_stat!N14/ZB_stat!Z14)</f>
        <v>1.5836541359789518</v>
      </c>
      <c r="AA14" s="647">
        <f>IF(ZB_stat!U14=0,0,ZB_stat!I14/ZB_stat!U14)+IF(ZB_stat!X14=0,0,ZB_stat!L14/ZB_stat!X14)+IF(ZB_stat!AA14=0,0,ZB_stat!O14/ZB_stat!AA14)</f>
        <v>0</v>
      </c>
      <c r="AB14" s="647">
        <f>IF(ZB_stat!V14=0,0,ZB_stat!J14/ZB_stat!V14)+IF(ZB_stat!Y14=0,0,ZB_stat!M14/ZB_stat!Y14)+IF(ZB_stat!AB14=0,0,ZB_stat!P14/ZB_stat!AB14)</f>
        <v>0</v>
      </c>
      <c r="AC14" s="130">
        <f t="shared" si="4"/>
        <v>1.5836541359789518</v>
      </c>
    </row>
    <row r="15" spans="1:29" ht="20.100000000000001" customHeight="1" thickBot="1" x14ac:dyDescent="0.25">
      <c r="A15" s="465">
        <v>14</v>
      </c>
      <c r="B15" s="462">
        <v>600078582</v>
      </c>
      <c r="C15" s="445">
        <f>ZB_stat!C15</f>
        <v>3443</v>
      </c>
      <c r="D15" s="62" t="str">
        <f>ZB_stat!D15</f>
        <v>ZŠ Zásada 264</v>
      </c>
      <c r="E15" s="234">
        <f>ZB_stat!E15</f>
        <v>3141</v>
      </c>
      <c r="F15" s="264" t="str">
        <f>ZB_stat!F15</f>
        <v>ZŠ Zásada 264</v>
      </c>
      <c r="G15" s="128">
        <f>ROUND(ZB_rozp!R15,0)</f>
        <v>1170364</v>
      </c>
      <c r="H15" s="37">
        <f t="shared" si="0"/>
        <v>862243</v>
      </c>
      <c r="I15" s="29">
        <f t="shared" si="1"/>
        <v>291439</v>
      </c>
      <c r="J15" s="37">
        <f t="shared" si="2"/>
        <v>8622</v>
      </c>
      <c r="K15" s="37">
        <f>ZB_stat!H15*ZB_stat!AC15+ZB_stat!I15*ZB_stat!AD15+ZB_stat!J15*ZB_stat!AE15+ZB_stat!K15*ZB_stat!AF15+ZB_stat!L15*ZB_stat!AG15+ZB_stat!M15*ZB_stat!AH15+ZB_stat!N15*ZB_stat!AI15+ZB_stat!O15*ZB_stat!AJ15+ZB_stat!P15*ZB_stat!AK15</f>
        <v>8060</v>
      </c>
      <c r="L15" s="644">
        <f>ROUND(Y15/ZB_rozp!E15/12,2)</f>
        <v>2.77</v>
      </c>
      <c r="M15" s="645">
        <f>IF(ZB_stat!H15=0,0,12*1.348*1/ZB_stat!T15*ZB_rozp!$E15)</f>
        <v>0</v>
      </c>
      <c r="N15" s="646">
        <f>IF(ZB_stat!I15=0,0,12*1.348*1/ZB_stat!U15*ZB_rozp!$E15)</f>
        <v>7498.7369755070904</v>
      </c>
      <c r="O15" s="646">
        <f>IF(ZB_stat!J15=0,0,12*1.348*1/ZB_stat!V15*ZB_rozp!$E15)</f>
        <v>0</v>
      </c>
      <c r="P15" s="646">
        <f>IF(ZB_stat!K15=0,0,12*1.348*1/ZB_stat!W15*ZB_rozp!$E15)</f>
        <v>0</v>
      </c>
      <c r="Q15" s="646">
        <f>IF(ZB_stat!L15=0,0,12*1.348*1/ZB_stat!X15*ZB_rozp!$E15)</f>
        <v>0</v>
      </c>
      <c r="R15" s="646">
        <f>IF(ZB_stat!M15=0,0,12*1.348*1/ZB_stat!Y15*ZB_rozp!$E15)</f>
        <v>0</v>
      </c>
      <c r="S15" s="646">
        <f>IF(ZB_stat!N15=0,0,12*1.348*1/ZB_stat!Z15*ZB_rozp!$E15)</f>
        <v>0</v>
      </c>
      <c r="T15" s="646">
        <f>IF(ZB_stat!O15=0,0,12*1.348*1/ZB_stat!AA15*ZB_rozp!$E15)</f>
        <v>0</v>
      </c>
      <c r="U15" s="646">
        <f>IF(ZB_stat!P15=0,0,12*1.348*1/ZB_stat!AB15*ZB_rozp!$E15)</f>
        <v>0</v>
      </c>
      <c r="V15" s="37">
        <f>ROUND((M15*ZB_stat!H15+P15*ZB_stat!K15+S15*ZB_stat!N15)/1.348,0)</f>
        <v>0</v>
      </c>
      <c r="W15" s="37">
        <f>ROUND((N15*ZB_stat!I15+Q15*ZB_stat!L15+T15*ZB_stat!O15)/1.348,0)</f>
        <v>862243</v>
      </c>
      <c r="X15" s="37">
        <f>ROUND((O15*ZB_stat!J15+R15*ZB_stat!M15+U15*ZB_stat!P15)/1.348,0)</f>
        <v>0</v>
      </c>
      <c r="Y15" s="37">
        <f t="shared" si="3"/>
        <v>862243</v>
      </c>
      <c r="Z15" s="647">
        <f>IF(ZB_stat!T15=0,0,ZB_stat!H15/ZB_stat!T15)+IF(ZB_stat!W15=0,0,ZB_stat!K15/ZB_stat!W15)+IF(ZB_stat!Z15=0,0,ZB_stat!N15/ZB_stat!Z15)</f>
        <v>0</v>
      </c>
      <c r="AA15" s="647">
        <f>IF(ZB_stat!U15=0,0,ZB_stat!I15/ZB_stat!U15)+IF(ZB_stat!X15=0,0,ZB_stat!L15/ZB_stat!X15)+IF(ZB_stat!AA15=0,0,ZB_stat!O15/ZB_stat!AA15)</f>
        <v>2.7709546326731176</v>
      </c>
      <c r="AB15" s="647">
        <f>IF(ZB_stat!V15=0,0,ZB_stat!J15/ZB_stat!V15)+IF(ZB_stat!Y15=0,0,ZB_stat!M15/ZB_stat!Y15)+IF(ZB_stat!AB15=0,0,ZB_stat!P15/ZB_stat!AB15)</f>
        <v>0</v>
      </c>
      <c r="AC15" s="130">
        <f t="shared" si="4"/>
        <v>2.7709546326731176</v>
      </c>
    </row>
    <row r="16" spans="1:29" ht="20.100000000000001" customHeight="1" thickBot="1" x14ac:dyDescent="0.25">
      <c r="A16" s="446"/>
      <c r="B16" s="463"/>
      <c r="C16" s="446"/>
      <c r="D16" s="127" t="str">
        <f>ZB_stat!D16</f>
        <v>celkem</v>
      </c>
      <c r="E16" s="197"/>
      <c r="F16" s="266"/>
      <c r="G16" s="132">
        <f>SUM(G6:G15)</f>
        <v>11723125</v>
      </c>
      <c r="H16" s="108">
        <f>SUM(H6:H15)</f>
        <v>8644410</v>
      </c>
      <c r="I16" s="108">
        <f t="shared" ref="I16:K16" si="5">SUM(I6:I15)</f>
        <v>2921812</v>
      </c>
      <c r="J16" s="108">
        <f t="shared" si="5"/>
        <v>86443</v>
      </c>
      <c r="K16" s="108">
        <f t="shared" si="5"/>
        <v>70460</v>
      </c>
      <c r="L16" s="126">
        <f>SUM(L6:L15)</f>
        <v>27.77</v>
      </c>
      <c r="M16" s="157" t="s">
        <v>308</v>
      </c>
      <c r="N16" s="158" t="s">
        <v>308</v>
      </c>
      <c r="O16" s="158" t="s">
        <v>308</v>
      </c>
      <c r="P16" s="158" t="s">
        <v>308</v>
      </c>
      <c r="Q16" s="158" t="s">
        <v>308</v>
      </c>
      <c r="R16" s="158" t="s">
        <v>308</v>
      </c>
      <c r="S16" s="158" t="s">
        <v>308</v>
      </c>
      <c r="T16" s="158" t="s">
        <v>308</v>
      </c>
      <c r="U16" s="158" t="s">
        <v>308</v>
      </c>
      <c r="V16" s="108">
        <f>SUM(V6:V15)</f>
        <v>3384967</v>
      </c>
      <c r="W16" s="108">
        <f>SUM(W6:W15)</f>
        <v>5259443</v>
      </c>
      <c r="X16" s="108">
        <f t="shared" ref="X16" si="6">SUM(X7:X15)</f>
        <v>0</v>
      </c>
      <c r="Y16" s="108">
        <f>SUM(Y6:Y15)</f>
        <v>8644410</v>
      </c>
      <c r="Z16" s="125">
        <f>SUM(Z6:Z15)</f>
        <v>10.878120559031149</v>
      </c>
      <c r="AA16" s="125">
        <f>SUM(AA6:AA15)</f>
        <v>16.902046810869248</v>
      </c>
      <c r="AB16" s="125">
        <f>SUM(AB6:AB15)</f>
        <v>0</v>
      </c>
      <c r="AC16" s="126">
        <f>SUM(AC6:AC15)</f>
        <v>27.780167369900397</v>
      </c>
    </row>
    <row r="17" spans="3:29" s="43" customFormat="1" ht="20.100000000000001" customHeight="1" x14ac:dyDescent="0.2">
      <c r="C17" s="40"/>
      <c r="E17" s="40"/>
      <c r="G17" s="48">
        <f>H16+I16+J16+K16</f>
        <v>11723125</v>
      </c>
      <c r="H17" s="48">
        <f>Y16</f>
        <v>8644410</v>
      </c>
      <c r="I17" s="48"/>
      <c r="J17" s="48"/>
      <c r="K17" s="48"/>
      <c r="Y17" s="48">
        <f>SUM(V16:X16)</f>
        <v>8644410</v>
      </c>
      <c r="Z17" s="52"/>
      <c r="AC17" s="51">
        <f>SUM(Z16:AB16)</f>
        <v>27.780167369900397</v>
      </c>
    </row>
    <row r="18" spans="3:29" s="43" customFormat="1" ht="20.100000000000001" customHeight="1" x14ac:dyDescent="0.2">
      <c r="C18" s="40"/>
      <c r="E18" s="40"/>
      <c r="G18" s="48">
        <f>ZB_rozp!R16</f>
        <v>11723125.004634321</v>
      </c>
      <c r="Y18" s="48"/>
      <c r="AC18" s="51">
        <f>L16</f>
        <v>27.77</v>
      </c>
    </row>
    <row r="19" spans="3:29" s="43" customFormat="1" ht="20.100000000000001" customHeight="1" x14ac:dyDescent="0.2">
      <c r="C19" s="40"/>
      <c r="E19" s="40"/>
    </row>
    <row r="20" spans="3:29" s="43" customFormat="1" ht="20.100000000000001" customHeight="1" x14ac:dyDescent="0.2">
      <c r="C20" s="40"/>
      <c r="E20" s="40"/>
    </row>
    <row r="21" spans="3:29" s="43" customFormat="1" ht="20.100000000000001" customHeight="1" x14ac:dyDescent="0.2">
      <c r="C21" s="40"/>
      <c r="E21" s="40"/>
    </row>
    <row r="22" spans="3:29" s="43" customFormat="1" ht="20.100000000000001" customHeight="1" x14ac:dyDescent="0.2">
      <c r="C22" s="40"/>
      <c r="E22" s="40"/>
    </row>
    <row r="23" spans="3:29" s="43" customFormat="1" ht="20.100000000000001" customHeight="1" x14ac:dyDescent="0.2">
      <c r="C23" s="40"/>
      <c r="E23" s="40"/>
    </row>
    <row r="24" spans="3:29" s="43" customFormat="1" ht="20.100000000000001" customHeight="1" x14ac:dyDescent="0.2">
      <c r="C24" s="40"/>
      <c r="E24" s="40"/>
    </row>
    <row r="25" spans="3:29" s="43" customFormat="1" ht="20.100000000000001" customHeight="1" x14ac:dyDescent="0.2">
      <c r="C25" s="40"/>
      <c r="E25" s="40"/>
    </row>
    <row r="26" spans="3:29" s="43" customFormat="1" ht="20.100000000000001" customHeight="1" x14ac:dyDescent="0.2">
      <c r="C26" s="40"/>
      <c r="E26" s="40"/>
    </row>
    <row r="27" spans="3:29" s="43" customFormat="1" ht="20.100000000000001" customHeight="1" x14ac:dyDescent="0.2">
      <c r="C27" s="40"/>
      <c r="E27" s="40"/>
    </row>
    <row r="28" spans="3:29" s="43" customFormat="1" ht="20.100000000000001" customHeight="1" x14ac:dyDescent="0.2">
      <c r="C28" s="40"/>
      <c r="E28" s="40"/>
    </row>
    <row r="29" spans="3:29" s="43" customFormat="1" ht="20.100000000000001" customHeight="1" x14ac:dyDescent="0.2">
      <c r="C29" s="40"/>
      <c r="E29" s="40"/>
      <c r="F29" s="64"/>
    </row>
    <row r="30" spans="3:29" s="43" customFormat="1" ht="20.100000000000001" customHeight="1" x14ac:dyDescent="0.2">
      <c r="C30" s="40"/>
      <c r="E30" s="40"/>
    </row>
    <row r="31" spans="3:29" s="43" customFormat="1" ht="20.100000000000001" customHeight="1" x14ac:dyDescent="0.2">
      <c r="C31" s="40"/>
      <c r="E31" s="40"/>
    </row>
    <row r="32" spans="3:29" s="43" customFormat="1" ht="20.100000000000001" customHeight="1" x14ac:dyDescent="0.2">
      <c r="C32" s="40"/>
      <c r="E32" s="40"/>
    </row>
    <row r="33" spans="3:5" s="43" customFormat="1" ht="20.100000000000001" customHeight="1" x14ac:dyDescent="0.2">
      <c r="C33" s="40"/>
      <c r="E33" s="40"/>
    </row>
    <row r="34" spans="3:5" s="43" customFormat="1" ht="20.100000000000001" customHeight="1" x14ac:dyDescent="0.2">
      <c r="C34" s="40"/>
      <c r="E34" s="40"/>
    </row>
    <row r="35" spans="3:5" s="43" customFormat="1" ht="20.100000000000001" customHeight="1" x14ac:dyDescent="0.2">
      <c r="C35" s="40"/>
      <c r="E35" s="40"/>
    </row>
    <row r="36" spans="3:5" s="43" customFormat="1" ht="20.100000000000001" customHeight="1" x14ac:dyDescent="0.2">
      <c r="C36" s="40"/>
      <c r="E36" s="40"/>
    </row>
    <row r="37" spans="3:5" s="43" customFormat="1" ht="20.100000000000001" customHeight="1" x14ac:dyDescent="0.2">
      <c r="C37" s="40"/>
      <c r="E37" s="40"/>
    </row>
    <row r="38" spans="3:5" s="43" customFormat="1" ht="20.100000000000001" customHeight="1" x14ac:dyDescent="0.2">
      <c r="C38" s="40"/>
      <c r="E38" s="40"/>
    </row>
    <row r="39" spans="3:5" s="43" customFormat="1" ht="20.100000000000001" customHeight="1" x14ac:dyDescent="0.2">
      <c r="C39" s="40"/>
      <c r="E39" s="40"/>
    </row>
    <row r="40" spans="3:5" s="43" customFormat="1" ht="20.100000000000001" customHeight="1" x14ac:dyDescent="0.2">
      <c r="C40" s="40"/>
      <c r="E40" s="40"/>
    </row>
    <row r="41" spans="3:5" s="43" customFormat="1" ht="20.100000000000001" customHeight="1" x14ac:dyDescent="0.2">
      <c r="C41" s="40"/>
      <c r="E41" s="40"/>
    </row>
    <row r="42" spans="3:5" s="43" customFormat="1" ht="20.100000000000001" customHeight="1" x14ac:dyDescent="0.2">
      <c r="C42" s="40"/>
      <c r="E42" s="40"/>
    </row>
    <row r="43" spans="3:5" s="43" customFormat="1" ht="20.100000000000001" customHeight="1" x14ac:dyDescent="0.2">
      <c r="C43" s="40"/>
      <c r="E43" s="40"/>
    </row>
    <row r="44" spans="3:5" s="43" customFormat="1" ht="20.100000000000001" customHeight="1" x14ac:dyDescent="0.2">
      <c r="C44" s="40"/>
      <c r="E44" s="40"/>
    </row>
    <row r="45" spans="3:5" s="43" customFormat="1" ht="20.100000000000001" customHeight="1" x14ac:dyDescent="0.2">
      <c r="C45" s="40"/>
      <c r="E45" s="40"/>
    </row>
    <row r="46" spans="3:5" s="43" customFormat="1" ht="20.100000000000001" customHeight="1" x14ac:dyDescent="0.2">
      <c r="C46" s="40"/>
      <c r="E46" s="40"/>
    </row>
    <row r="47" spans="3:5" s="43" customFormat="1" ht="20.100000000000001" customHeight="1" x14ac:dyDescent="0.2">
      <c r="C47" s="40"/>
      <c r="E47" s="40"/>
    </row>
    <row r="48" spans="3:5" s="43" customFormat="1" ht="20.100000000000001" customHeight="1" x14ac:dyDescent="0.2">
      <c r="C48" s="40"/>
      <c r="E48" s="40"/>
    </row>
    <row r="49" spans="3:5" s="43" customFormat="1" ht="20.100000000000001" customHeight="1" x14ac:dyDescent="0.2">
      <c r="C49" s="40"/>
      <c r="E49" s="40"/>
    </row>
    <row r="50" spans="3:5" s="43" customFormat="1" ht="20.100000000000001" customHeight="1" x14ac:dyDescent="0.2">
      <c r="C50" s="40"/>
      <c r="E50" s="40"/>
    </row>
    <row r="51" spans="3:5" s="43" customFormat="1" ht="20.100000000000001" customHeight="1" x14ac:dyDescent="0.2">
      <c r="C51" s="40"/>
      <c r="E51" s="40"/>
    </row>
    <row r="52" spans="3:5" s="43" customFormat="1" ht="20.100000000000001" customHeight="1" x14ac:dyDescent="0.2">
      <c r="C52" s="40"/>
      <c r="E52" s="40"/>
    </row>
    <row r="53" spans="3:5" s="43" customFormat="1" ht="20.100000000000001" customHeight="1" x14ac:dyDescent="0.2">
      <c r="C53" s="40"/>
      <c r="E53" s="40"/>
    </row>
    <row r="54" spans="3:5" s="43" customFormat="1" ht="20.100000000000001" customHeight="1" x14ac:dyDescent="0.2">
      <c r="C54" s="40"/>
      <c r="E54" s="40"/>
    </row>
    <row r="55" spans="3:5" s="43" customFormat="1" ht="20.100000000000001" customHeight="1" x14ac:dyDescent="0.2">
      <c r="C55" s="40"/>
      <c r="E55" s="40"/>
    </row>
    <row r="56" spans="3:5" s="43" customFormat="1" ht="20.100000000000001" customHeight="1" x14ac:dyDescent="0.2">
      <c r="C56" s="40"/>
      <c r="E56" s="40"/>
    </row>
    <row r="57" spans="3:5" s="43" customFormat="1" ht="20.100000000000001" customHeight="1" x14ac:dyDescent="0.2">
      <c r="C57" s="40"/>
      <c r="E57" s="40"/>
    </row>
    <row r="58" spans="3:5" s="43" customFormat="1" ht="20.100000000000001" customHeight="1" x14ac:dyDescent="0.2">
      <c r="C58" s="40"/>
      <c r="E58" s="40"/>
    </row>
    <row r="59" spans="3:5" s="43" customFormat="1" ht="20.100000000000001" customHeight="1" x14ac:dyDescent="0.2">
      <c r="C59" s="40"/>
      <c r="E59" s="40"/>
    </row>
    <row r="60" spans="3:5" s="43" customFormat="1" ht="20.100000000000001" customHeight="1" x14ac:dyDescent="0.2">
      <c r="C60" s="40"/>
      <c r="E60" s="40"/>
    </row>
    <row r="61" spans="3:5" s="43" customFormat="1" ht="20.100000000000001" customHeight="1" x14ac:dyDescent="0.2">
      <c r="C61" s="40"/>
      <c r="E61" s="40"/>
    </row>
    <row r="62" spans="3:5" s="43" customFormat="1" ht="20.100000000000001" customHeight="1" x14ac:dyDescent="0.2">
      <c r="C62" s="40"/>
      <c r="E62" s="40"/>
    </row>
    <row r="63" spans="3:5" s="43" customFormat="1" ht="20.100000000000001" customHeight="1" x14ac:dyDescent="0.2">
      <c r="C63" s="40"/>
      <c r="E63" s="40"/>
    </row>
    <row r="64" spans="3:5" s="43" customFormat="1" ht="20.100000000000001" customHeight="1" x14ac:dyDescent="0.2">
      <c r="C64" s="40"/>
      <c r="E64" s="40"/>
    </row>
    <row r="65" spans="3:5" s="43" customFormat="1" ht="20.100000000000001" customHeight="1" x14ac:dyDescent="0.2">
      <c r="C65" s="40"/>
      <c r="E65" s="40"/>
    </row>
    <row r="66" spans="3:5" s="43" customFormat="1" ht="20.100000000000001" customHeight="1" x14ac:dyDescent="0.2">
      <c r="C66" s="40"/>
      <c r="E66" s="40"/>
    </row>
    <row r="67" spans="3:5" s="43" customFormat="1" ht="20.100000000000001" customHeight="1" x14ac:dyDescent="0.2">
      <c r="C67" s="40"/>
      <c r="E67" s="40"/>
    </row>
    <row r="68" spans="3:5" s="43" customFormat="1" ht="20.100000000000001" customHeight="1" x14ac:dyDescent="0.2">
      <c r="C68" s="40"/>
      <c r="E68" s="40"/>
    </row>
    <row r="69" spans="3:5" s="43" customFormat="1" ht="20.100000000000001" customHeight="1" x14ac:dyDescent="0.2">
      <c r="C69" s="40"/>
      <c r="E69" s="40"/>
    </row>
    <row r="70" spans="3:5" s="43" customFormat="1" ht="20.100000000000001" customHeight="1" x14ac:dyDescent="0.2">
      <c r="C70" s="40"/>
      <c r="E70" s="40"/>
    </row>
    <row r="71" spans="3:5" s="43" customFormat="1" ht="20.100000000000001" customHeight="1" x14ac:dyDescent="0.2">
      <c r="C71" s="40"/>
      <c r="E71" s="40"/>
    </row>
    <row r="72" spans="3:5" s="43" customFormat="1" ht="20.100000000000001" customHeight="1" x14ac:dyDescent="0.2">
      <c r="C72" s="40"/>
      <c r="E72" s="40"/>
    </row>
    <row r="73" spans="3:5" s="43" customFormat="1" ht="20.100000000000001" customHeight="1" x14ac:dyDescent="0.2">
      <c r="C73" s="40"/>
      <c r="E73" s="40"/>
    </row>
    <row r="74" spans="3:5" s="43" customFormat="1" ht="20.100000000000001" customHeight="1" x14ac:dyDescent="0.2">
      <c r="C74" s="40"/>
      <c r="E74" s="40"/>
    </row>
    <row r="75" spans="3:5" s="43" customFormat="1" ht="20.100000000000001" customHeight="1" x14ac:dyDescent="0.2">
      <c r="C75" s="40"/>
      <c r="E75" s="40"/>
    </row>
    <row r="76" spans="3:5" s="43" customFormat="1" ht="20.100000000000001" customHeight="1" x14ac:dyDescent="0.2">
      <c r="C76" s="40"/>
      <c r="E76" s="40"/>
    </row>
    <row r="77" spans="3:5" s="43" customFormat="1" ht="20.100000000000001" customHeight="1" x14ac:dyDescent="0.2">
      <c r="C77" s="40"/>
      <c r="E77" s="40"/>
    </row>
    <row r="78" spans="3:5" s="43" customFormat="1" ht="20.100000000000001" customHeight="1" x14ac:dyDescent="0.2">
      <c r="C78" s="40"/>
      <c r="E78" s="40"/>
    </row>
    <row r="79" spans="3:5" s="43" customFormat="1" ht="20.100000000000001" customHeight="1" x14ac:dyDescent="0.2">
      <c r="C79" s="40"/>
      <c r="E79" s="40"/>
    </row>
    <row r="80" spans="3:5" s="43" customFormat="1" ht="20.100000000000001" customHeight="1" x14ac:dyDescent="0.2">
      <c r="C80" s="40"/>
      <c r="E80" s="40"/>
    </row>
    <row r="81" spans="3:5" s="43" customFormat="1" ht="20.100000000000001" customHeight="1" x14ac:dyDescent="0.2">
      <c r="C81" s="40"/>
      <c r="E81" s="40"/>
    </row>
    <row r="82" spans="3:5" s="43" customFormat="1" ht="20.100000000000001" customHeight="1" x14ac:dyDescent="0.2">
      <c r="C82" s="40"/>
      <c r="E82" s="40"/>
    </row>
    <row r="83" spans="3:5" s="43" customFormat="1" ht="20.100000000000001" customHeight="1" x14ac:dyDescent="0.2">
      <c r="C83" s="40"/>
      <c r="E83" s="40"/>
    </row>
    <row r="84" spans="3:5" s="43" customFormat="1" ht="20.100000000000001" customHeight="1" x14ac:dyDescent="0.2">
      <c r="C84" s="40"/>
      <c r="E84" s="40"/>
    </row>
    <row r="85" spans="3:5" s="43" customFormat="1" ht="20.100000000000001" customHeight="1" x14ac:dyDescent="0.2">
      <c r="C85" s="40"/>
      <c r="E85" s="40"/>
    </row>
    <row r="86" spans="3:5" s="43" customFormat="1" ht="20.100000000000001" customHeight="1" x14ac:dyDescent="0.2">
      <c r="C86" s="40"/>
      <c r="E86" s="40"/>
    </row>
    <row r="87" spans="3:5" s="43" customFormat="1" ht="20.100000000000001" customHeight="1" x14ac:dyDescent="0.2">
      <c r="C87" s="40"/>
      <c r="E87" s="40"/>
    </row>
    <row r="88" spans="3:5" s="43" customFormat="1" ht="20.100000000000001" customHeight="1" x14ac:dyDescent="0.2">
      <c r="C88" s="40"/>
      <c r="E88" s="40"/>
    </row>
    <row r="89" spans="3:5" s="43" customFormat="1" ht="20.100000000000001" customHeight="1" x14ac:dyDescent="0.2">
      <c r="C89" s="40"/>
      <c r="E89" s="40"/>
    </row>
    <row r="90" spans="3:5" s="43" customFormat="1" ht="20.100000000000001" customHeight="1" x14ac:dyDescent="0.2">
      <c r="C90" s="40"/>
      <c r="E90" s="40"/>
    </row>
    <row r="91" spans="3:5" s="43" customFormat="1" ht="20.100000000000001" customHeight="1" x14ac:dyDescent="0.2">
      <c r="C91" s="40"/>
      <c r="E91" s="40"/>
    </row>
    <row r="92" spans="3:5" s="43" customFormat="1" ht="20.100000000000001" customHeight="1" x14ac:dyDescent="0.2">
      <c r="C92" s="40"/>
      <c r="E92" s="40"/>
    </row>
    <row r="93" spans="3:5" s="43" customFormat="1" ht="20.100000000000001" customHeight="1" x14ac:dyDescent="0.2">
      <c r="C93" s="40"/>
      <c r="E93" s="40"/>
    </row>
    <row r="94" spans="3:5" s="43" customFormat="1" ht="20.100000000000001" customHeight="1" x14ac:dyDescent="0.2">
      <c r="C94" s="40"/>
      <c r="E94" s="40"/>
    </row>
    <row r="95" spans="3:5" s="43" customFormat="1" ht="20.100000000000001" customHeight="1" x14ac:dyDescent="0.2">
      <c r="C95" s="40"/>
      <c r="E95" s="40"/>
    </row>
    <row r="96" spans="3:5" s="43" customFormat="1" ht="20.100000000000001" customHeight="1" x14ac:dyDescent="0.2">
      <c r="C96" s="40"/>
      <c r="E96" s="40"/>
    </row>
    <row r="97" spans="3:5" s="43" customFormat="1" ht="20.100000000000001" customHeight="1" x14ac:dyDescent="0.2">
      <c r="C97" s="40"/>
      <c r="E97" s="40"/>
    </row>
    <row r="98" spans="3:5" s="43" customFormat="1" ht="20.100000000000001" customHeight="1" x14ac:dyDescent="0.2">
      <c r="C98" s="40"/>
      <c r="E98" s="40"/>
    </row>
    <row r="99" spans="3:5" s="43" customFormat="1" ht="20.100000000000001" customHeight="1" x14ac:dyDescent="0.2">
      <c r="C99" s="40"/>
      <c r="E99" s="40"/>
    </row>
    <row r="100" spans="3:5" s="43" customFormat="1" ht="20.100000000000001" customHeight="1" x14ac:dyDescent="0.2">
      <c r="C100" s="40"/>
      <c r="E100" s="40"/>
    </row>
    <row r="101" spans="3:5" s="43" customFormat="1" ht="20.100000000000001" customHeight="1" x14ac:dyDescent="0.2">
      <c r="C101" s="40"/>
      <c r="E101" s="40"/>
    </row>
    <row r="102" spans="3:5" s="43" customFormat="1" ht="20.100000000000001" customHeight="1" x14ac:dyDescent="0.2">
      <c r="C102" s="40"/>
      <c r="E102" s="40"/>
    </row>
    <row r="103" spans="3:5" s="43" customFormat="1" ht="20.100000000000001" customHeight="1" x14ac:dyDescent="0.2">
      <c r="C103" s="40"/>
      <c r="E103" s="40"/>
    </row>
    <row r="104" spans="3:5" s="43" customFormat="1" ht="20.100000000000001" customHeight="1" x14ac:dyDescent="0.2">
      <c r="C104" s="40"/>
      <c r="E104" s="40"/>
    </row>
    <row r="105" spans="3:5" s="43" customFormat="1" ht="20.100000000000001" customHeight="1" x14ac:dyDescent="0.2">
      <c r="C105" s="40"/>
      <c r="E105" s="40"/>
    </row>
    <row r="106" spans="3:5" s="43" customFormat="1" ht="20.100000000000001" customHeight="1" x14ac:dyDescent="0.2">
      <c r="C106" s="40"/>
      <c r="E106" s="40"/>
    </row>
    <row r="107" spans="3:5" s="43" customFormat="1" ht="20.100000000000001" customHeight="1" x14ac:dyDescent="0.2">
      <c r="C107" s="40"/>
      <c r="E107" s="40"/>
    </row>
    <row r="108" spans="3:5" s="43" customFormat="1" ht="20.100000000000001" customHeight="1" x14ac:dyDescent="0.2">
      <c r="C108" s="40"/>
      <c r="E108" s="40"/>
    </row>
    <row r="109" spans="3:5" s="43" customFormat="1" ht="20.100000000000001" customHeight="1" x14ac:dyDescent="0.2">
      <c r="C109" s="40"/>
      <c r="E109" s="40"/>
    </row>
    <row r="110" spans="3:5" s="43" customFormat="1" ht="20.100000000000001" customHeight="1" x14ac:dyDescent="0.2">
      <c r="C110" s="40"/>
      <c r="E110" s="40"/>
    </row>
    <row r="111" spans="3:5" s="43" customFormat="1" ht="20.100000000000001" customHeight="1" x14ac:dyDescent="0.2">
      <c r="C111" s="40"/>
      <c r="E111" s="40"/>
    </row>
    <row r="112" spans="3:5" s="43" customFormat="1" ht="20.100000000000001" customHeight="1" x14ac:dyDescent="0.2">
      <c r="C112" s="40"/>
      <c r="E112" s="40"/>
    </row>
    <row r="113" spans="3:5" s="43" customFormat="1" ht="20.100000000000001" customHeight="1" x14ac:dyDescent="0.2">
      <c r="C113" s="40"/>
      <c r="E113" s="40"/>
    </row>
    <row r="114" spans="3:5" s="43" customFormat="1" ht="20.100000000000001" customHeight="1" x14ac:dyDescent="0.2">
      <c r="C114" s="40"/>
      <c r="E114" s="40"/>
    </row>
    <row r="115" spans="3:5" s="43" customFormat="1" ht="20.100000000000001" customHeight="1" x14ac:dyDescent="0.2">
      <c r="C115" s="40"/>
      <c r="E115" s="40"/>
    </row>
    <row r="116" spans="3:5" s="43" customFormat="1" ht="20.100000000000001" customHeight="1" x14ac:dyDescent="0.2">
      <c r="C116" s="40"/>
      <c r="E116" s="40"/>
    </row>
    <row r="117" spans="3:5" s="43" customFormat="1" ht="20.100000000000001" customHeight="1" x14ac:dyDescent="0.2">
      <c r="C117" s="40"/>
      <c r="E117" s="40"/>
    </row>
    <row r="118" spans="3:5" s="43" customFormat="1" ht="20.100000000000001" customHeight="1" x14ac:dyDescent="0.2">
      <c r="C118" s="40"/>
      <c r="E118" s="40"/>
    </row>
    <row r="119" spans="3:5" s="43" customFormat="1" ht="20.100000000000001" customHeight="1" x14ac:dyDescent="0.2">
      <c r="C119" s="40"/>
      <c r="E119" s="40"/>
    </row>
    <row r="120" spans="3:5" s="43" customFormat="1" ht="20.100000000000001" customHeight="1" x14ac:dyDescent="0.2">
      <c r="C120" s="40"/>
      <c r="E120" s="40"/>
    </row>
    <row r="121" spans="3:5" s="43" customFormat="1" ht="20.100000000000001" customHeight="1" x14ac:dyDescent="0.2">
      <c r="C121" s="40"/>
      <c r="E121" s="40"/>
    </row>
    <row r="122" spans="3:5" s="43" customFormat="1" ht="11.25" x14ac:dyDescent="0.2">
      <c r="C122" s="40"/>
      <c r="E122" s="40"/>
    </row>
    <row r="123" spans="3:5" s="43" customFormat="1" ht="11.25" x14ac:dyDescent="0.2">
      <c r="C123" s="40"/>
      <c r="E123" s="40"/>
    </row>
    <row r="124" spans="3:5" s="43" customFormat="1" ht="11.25" x14ac:dyDescent="0.2">
      <c r="C124" s="40"/>
      <c r="E124" s="40"/>
    </row>
    <row r="125" spans="3:5" s="43" customFormat="1" ht="11.25" x14ac:dyDescent="0.2">
      <c r="C125" s="40"/>
      <c r="E125" s="40"/>
    </row>
    <row r="126" spans="3:5" s="43" customFormat="1" ht="11.25" x14ac:dyDescent="0.2">
      <c r="C126" s="40"/>
      <c r="E126" s="40"/>
    </row>
    <row r="127" spans="3:5" s="43" customFormat="1" ht="11.25" x14ac:dyDescent="0.2">
      <c r="C127" s="40"/>
      <c r="E127" s="40"/>
    </row>
    <row r="128" spans="3:5" s="43" customFormat="1" ht="11.25" x14ac:dyDescent="0.2">
      <c r="C128" s="40"/>
      <c r="E128" s="40"/>
    </row>
    <row r="129" spans="3:5" s="43" customFormat="1" ht="11.25" x14ac:dyDescent="0.2">
      <c r="C129" s="40"/>
      <c r="E129" s="40"/>
    </row>
    <row r="130" spans="3:5" s="43" customFormat="1" ht="11.25" x14ac:dyDescent="0.2">
      <c r="C130" s="40"/>
      <c r="E130" s="40"/>
    </row>
    <row r="131" spans="3:5" s="43" customFormat="1" ht="11.25" x14ac:dyDescent="0.2">
      <c r="C131" s="40"/>
      <c r="E131" s="40"/>
    </row>
    <row r="132" spans="3:5" s="43" customFormat="1" ht="11.25" x14ac:dyDescent="0.2">
      <c r="C132" s="40"/>
      <c r="E132" s="40"/>
    </row>
    <row r="133" spans="3:5" s="43" customFormat="1" ht="11.25" x14ac:dyDescent="0.2">
      <c r="C133" s="40"/>
      <c r="E133" s="40"/>
    </row>
    <row r="134" spans="3:5" s="43" customFormat="1" ht="11.25" x14ac:dyDescent="0.2">
      <c r="C134" s="40"/>
      <c r="E134" s="40"/>
    </row>
    <row r="135" spans="3:5" s="43" customFormat="1" ht="11.25" x14ac:dyDescent="0.2">
      <c r="C135" s="40"/>
      <c r="E135" s="40"/>
    </row>
    <row r="136" spans="3:5" s="43" customFormat="1" ht="11.25" x14ac:dyDescent="0.2">
      <c r="C136" s="40"/>
      <c r="E136" s="40"/>
    </row>
    <row r="137" spans="3:5" s="43" customFormat="1" ht="11.25" x14ac:dyDescent="0.2">
      <c r="C137" s="40"/>
      <c r="E137" s="40"/>
    </row>
    <row r="138" spans="3:5" s="43" customFormat="1" ht="11.25" x14ac:dyDescent="0.2">
      <c r="C138" s="40"/>
      <c r="E138" s="40"/>
    </row>
    <row r="139" spans="3:5" s="43" customFormat="1" ht="11.25" x14ac:dyDescent="0.2">
      <c r="C139" s="40"/>
      <c r="E139" s="40"/>
    </row>
    <row r="140" spans="3:5" s="43" customFormat="1" ht="11.25" x14ac:dyDescent="0.2">
      <c r="C140" s="40"/>
      <c r="E140" s="40"/>
    </row>
    <row r="141" spans="3:5" s="43" customFormat="1" ht="11.25" x14ac:dyDescent="0.2">
      <c r="C141" s="40"/>
      <c r="E141" s="40"/>
    </row>
    <row r="142" spans="3:5" s="43" customFormat="1" ht="11.25" x14ac:dyDescent="0.2">
      <c r="C142" s="40"/>
      <c r="E142" s="40"/>
    </row>
    <row r="143" spans="3:5" s="43" customFormat="1" ht="11.25" x14ac:dyDescent="0.2">
      <c r="C143" s="40"/>
      <c r="E143" s="40"/>
    </row>
    <row r="144" spans="3:5" s="43" customFormat="1" ht="11.25" x14ac:dyDescent="0.2">
      <c r="C144" s="40"/>
      <c r="E144" s="40"/>
    </row>
    <row r="145" spans="3:5" s="43" customFormat="1" ht="11.25" x14ac:dyDescent="0.2">
      <c r="C145" s="40"/>
      <c r="E145" s="40"/>
    </row>
    <row r="146" spans="3:5" s="43" customFormat="1" ht="11.25" x14ac:dyDescent="0.2">
      <c r="C146" s="40"/>
      <c r="E146" s="40"/>
    </row>
    <row r="147" spans="3:5" s="43" customFormat="1" ht="11.25" x14ac:dyDescent="0.2">
      <c r="C147" s="40"/>
      <c r="E147" s="40"/>
    </row>
    <row r="148" spans="3:5" s="43" customFormat="1" ht="11.25" x14ac:dyDescent="0.2">
      <c r="C148" s="40"/>
      <c r="E148" s="40"/>
    </row>
    <row r="149" spans="3:5" s="43" customFormat="1" ht="11.25" x14ac:dyDescent="0.2">
      <c r="C149" s="40"/>
      <c r="E149" s="40"/>
    </row>
    <row r="150" spans="3:5" s="43" customFormat="1" ht="11.25" x14ac:dyDescent="0.2">
      <c r="C150" s="40"/>
      <c r="E150" s="40"/>
    </row>
    <row r="151" spans="3:5" s="43" customFormat="1" ht="11.25" x14ac:dyDescent="0.2">
      <c r="C151" s="40"/>
      <c r="E151" s="40"/>
    </row>
    <row r="152" spans="3:5" s="43" customFormat="1" ht="11.25" x14ac:dyDescent="0.2">
      <c r="C152" s="40"/>
      <c r="E152" s="40"/>
    </row>
    <row r="153" spans="3:5" s="43" customFormat="1" ht="11.25" x14ac:dyDescent="0.2">
      <c r="C153" s="40"/>
      <c r="E153" s="40"/>
    </row>
    <row r="154" spans="3:5" s="43" customFormat="1" ht="11.25" x14ac:dyDescent="0.2">
      <c r="C154" s="40"/>
      <c r="E154" s="40"/>
    </row>
    <row r="155" spans="3:5" s="43" customFormat="1" ht="11.25" x14ac:dyDescent="0.2">
      <c r="C155" s="40"/>
      <c r="E155" s="40"/>
    </row>
    <row r="156" spans="3:5" s="43" customFormat="1" ht="11.25" x14ac:dyDescent="0.2">
      <c r="C156" s="40"/>
      <c r="E156" s="40"/>
    </row>
    <row r="157" spans="3:5" s="43" customFormat="1" ht="11.25" x14ac:dyDescent="0.2">
      <c r="C157" s="40"/>
      <c r="E157" s="40"/>
    </row>
    <row r="158" spans="3:5" s="43" customFormat="1" ht="11.25" x14ac:dyDescent="0.2">
      <c r="C158" s="40"/>
      <c r="E158" s="40"/>
    </row>
    <row r="159" spans="3:5" s="43" customFormat="1" ht="11.25" x14ac:dyDescent="0.2">
      <c r="C159" s="40"/>
      <c r="E159" s="40"/>
    </row>
    <row r="160" spans="3:5" s="43" customFormat="1" ht="11.25" x14ac:dyDescent="0.2">
      <c r="C160" s="40"/>
      <c r="E160" s="40"/>
    </row>
    <row r="161" spans="3:5" s="43" customFormat="1" ht="11.25" x14ac:dyDescent="0.2">
      <c r="C161" s="40"/>
      <c r="E161" s="40"/>
    </row>
    <row r="162" spans="3:5" s="43" customFormat="1" ht="11.25" x14ac:dyDescent="0.2">
      <c r="C162" s="40"/>
      <c r="E162" s="40"/>
    </row>
    <row r="163" spans="3:5" s="43" customFormat="1" ht="11.25" x14ac:dyDescent="0.2">
      <c r="C163" s="40"/>
      <c r="E163" s="40"/>
    </row>
    <row r="164" spans="3:5" s="43" customFormat="1" ht="11.25" x14ac:dyDescent="0.2">
      <c r="C164" s="40"/>
      <c r="E164" s="40"/>
    </row>
    <row r="165" spans="3:5" s="43" customFormat="1" ht="11.25" x14ac:dyDescent="0.2">
      <c r="C165" s="40"/>
      <c r="E165" s="40"/>
    </row>
    <row r="166" spans="3:5" s="43" customFormat="1" ht="11.25" x14ac:dyDescent="0.2">
      <c r="C166" s="40"/>
      <c r="E166" s="40"/>
    </row>
    <row r="167" spans="3:5" s="43" customFormat="1" ht="11.25" x14ac:dyDescent="0.2">
      <c r="C167" s="40"/>
      <c r="E167" s="40"/>
    </row>
    <row r="168" spans="3:5" s="43" customFormat="1" ht="11.25" x14ac:dyDescent="0.2">
      <c r="C168" s="40"/>
      <c r="E168" s="40"/>
    </row>
    <row r="169" spans="3:5" s="43" customFormat="1" ht="11.25" x14ac:dyDescent="0.2">
      <c r="C169" s="40"/>
      <c r="E169" s="40"/>
    </row>
    <row r="170" spans="3:5" s="43" customFormat="1" ht="11.25" x14ac:dyDescent="0.2">
      <c r="C170" s="40"/>
      <c r="E170" s="40"/>
    </row>
    <row r="171" spans="3:5" s="43" customFormat="1" ht="11.25" x14ac:dyDescent="0.2">
      <c r="C171" s="40"/>
      <c r="E171" s="40"/>
    </row>
    <row r="172" spans="3:5" s="43" customFormat="1" ht="11.25" x14ac:dyDescent="0.2">
      <c r="C172" s="40"/>
      <c r="E172" s="40"/>
    </row>
    <row r="173" spans="3:5" s="43" customFormat="1" ht="11.25" x14ac:dyDescent="0.2">
      <c r="C173" s="40"/>
      <c r="E173" s="40"/>
    </row>
    <row r="174" spans="3:5" s="43" customFormat="1" ht="11.25" x14ac:dyDescent="0.2">
      <c r="C174" s="40"/>
      <c r="E174" s="40"/>
    </row>
    <row r="175" spans="3:5" s="43" customFormat="1" ht="11.25" x14ac:dyDescent="0.2">
      <c r="C175" s="40"/>
      <c r="E175" s="40"/>
    </row>
    <row r="176" spans="3:5" s="43" customFormat="1" ht="11.25" x14ac:dyDescent="0.2">
      <c r="C176" s="40"/>
      <c r="E176" s="40"/>
    </row>
    <row r="177" spans="3:5" s="43" customFormat="1" ht="11.25" x14ac:dyDescent="0.2">
      <c r="C177" s="40"/>
      <c r="E177" s="40"/>
    </row>
    <row r="178" spans="3:5" s="43" customFormat="1" ht="11.25" x14ac:dyDescent="0.2">
      <c r="C178" s="40"/>
      <c r="E178" s="40"/>
    </row>
    <row r="179" spans="3:5" s="43" customFormat="1" ht="11.25" x14ac:dyDescent="0.2">
      <c r="C179" s="40"/>
      <c r="E179" s="40"/>
    </row>
    <row r="180" spans="3:5" s="43" customFormat="1" ht="11.25" x14ac:dyDescent="0.2">
      <c r="C180" s="40"/>
      <c r="E180" s="40"/>
    </row>
    <row r="181" spans="3:5" s="43" customFormat="1" ht="11.25" x14ac:dyDescent="0.2">
      <c r="C181" s="40"/>
      <c r="E181" s="40"/>
    </row>
    <row r="182" spans="3:5" s="43" customFormat="1" ht="11.25" x14ac:dyDescent="0.2">
      <c r="C182" s="40"/>
      <c r="E182" s="40"/>
    </row>
    <row r="183" spans="3:5" s="43" customFormat="1" ht="11.25" x14ac:dyDescent="0.2">
      <c r="C183" s="40"/>
      <c r="E183" s="40"/>
    </row>
    <row r="184" spans="3:5" s="43" customFormat="1" ht="11.25" x14ac:dyDescent="0.2">
      <c r="C184" s="40"/>
      <c r="E184" s="40"/>
    </row>
    <row r="185" spans="3:5" s="43" customFormat="1" ht="11.25" x14ac:dyDescent="0.2">
      <c r="C185" s="40"/>
      <c r="E185" s="40"/>
    </row>
    <row r="186" spans="3:5" s="43" customFormat="1" ht="11.25" x14ac:dyDescent="0.2">
      <c r="C186" s="40"/>
      <c r="E186" s="40"/>
    </row>
    <row r="187" spans="3:5" s="43" customFormat="1" ht="11.25" x14ac:dyDescent="0.2">
      <c r="C187" s="40"/>
      <c r="E187" s="40"/>
    </row>
    <row r="188" spans="3:5" s="43" customFormat="1" ht="11.25" x14ac:dyDescent="0.2">
      <c r="C188" s="40"/>
      <c r="E188" s="40"/>
    </row>
    <row r="189" spans="3:5" s="43" customFormat="1" ht="11.25" x14ac:dyDescent="0.2">
      <c r="C189" s="40"/>
      <c r="E189" s="40"/>
    </row>
    <row r="190" spans="3:5" s="43" customFormat="1" ht="11.25" x14ac:dyDescent="0.2">
      <c r="C190" s="40"/>
      <c r="E190" s="40"/>
    </row>
    <row r="191" spans="3:5" s="43" customFormat="1" ht="11.25" x14ac:dyDescent="0.2">
      <c r="C191" s="40"/>
      <c r="E191" s="40"/>
    </row>
    <row r="192" spans="3:5" s="43" customFormat="1" ht="11.25" x14ac:dyDescent="0.2">
      <c r="C192" s="40"/>
      <c r="E192" s="40"/>
    </row>
    <row r="193" spans="3:5" s="43" customFormat="1" ht="11.25" x14ac:dyDescent="0.2">
      <c r="C193" s="40"/>
      <c r="E193" s="40"/>
    </row>
    <row r="194" spans="3:5" s="43" customFormat="1" ht="11.25" x14ac:dyDescent="0.2">
      <c r="C194" s="40"/>
      <c r="E194" s="40"/>
    </row>
    <row r="195" spans="3:5" s="43" customFormat="1" ht="11.25" x14ac:dyDescent="0.2">
      <c r="C195" s="40"/>
      <c r="E195" s="40"/>
    </row>
    <row r="196" spans="3:5" s="43" customFormat="1" ht="11.25" x14ac:dyDescent="0.2">
      <c r="C196" s="40"/>
      <c r="E196" s="40"/>
    </row>
    <row r="197" spans="3:5" s="43" customFormat="1" ht="11.25" x14ac:dyDescent="0.2">
      <c r="C197" s="40"/>
      <c r="E197" s="40"/>
    </row>
    <row r="198" spans="3:5" s="43" customFormat="1" ht="11.25" x14ac:dyDescent="0.2">
      <c r="C198" s="40"/>
      <c r="E198" s="40"/>
    </row>
    <row r="199" spans="3:5" s="43" customFormat="1" ht="11.25" x14ac:dyDescent="0.2">
      <c r="C199" s="40"/>
      <c r="E199" s="40"/>
    </row>
    <row r="200" spans="3:5" s="43" customFormat="1" ht="11.25" x14ac:dyDescent="0.2">
      <c r="C200" s="40"/>
      <c r="E200" s="40"/>
    </row>
    <row r="201" spans="3:5" s="43" customFormat="1" ht="11.25" x14ac:dyDescent="0.2">
      <c r="C201" s="40"/>
      <c r="E201" s="40"/>
    </row>
    <row r="202" spans="3:5" s="43" customFormat="1" ht="11.25" x14ac:dyDescent="0.2">
      <c r="C202" s="40"/>
      <c r="E202" s="40"/>
    </row>
    <row r="203" spans="3:5" s="43" customFormat="1" ht="11.25" x14ac:dyDescent="0.2">
      <c r="C203" s="40"/>
      <c r="E203" s="40"/>
    </row>
    <row r="204" spans="3:5" s="43" customFormat="1" ht="11.25" x14ac:dyDescent="0.2">
      <c r="C204" s="40"/>
      <c r="E204" s="40"/>
    </row>
    <row r="205" spans="3:5" s="43" customFormat="1" ht="11.25" x14ac:dyDescent="0.2">
      <c r="C205" s="40"/>
      <c r="E205" s="40"/>
    </row>
    <row r="206" spans="3:5" s="43" customFormat="1" ht="11.25" x14ac:dyDescent="0.2">
      <c r="C206" s="40"/>
      <c r="E206" s="40"/>
    </row>
    <row r="207" spans="3:5" s="43" customFormat="1" ht="11.25" x14ac:dyDescent="0.2">
      <c r="C207" s="40"/>
      <c r="E207" s="40"/>
    </row>
    <row r="208" spans="3:5" s="43" customFormat="1" ht="11.25" x14ac:dyDescent="0.2">
      <c r="C208" s="40"/>
      <c r="E208" s="40"/>
    </row>
    <row r="209" spans="3:5" s="43" customFormat="1" ht="11.25" x14ac:dyDescent="0.2">
      <c r="C209" s="40"/>
      <c r="E209" s="40"/>
    </row>
    <row r="210" spans="3:5" s="43" customFormat="1" ht="11.25" x14ac:dyDescent="0.2">
      <c r="C210" s="40"/>
      <c r="E210" s="40"/>
    </row>
    <row r="211" spans="3:5" s="43" customFormat="1" ht="11.25" x14ac:dyDescent="0.2">
      <c r="C211" s="40"/>
      <c r="E211" s="40"/>
    </row>
    <row r="212" spans="3:5" s="43" customFormat="1" ht="11.25" x14ac:dyDescent="0.2">
      <c r="C212" s="40"/>
      <c r="E212" s="40"/>
    </row>
    <row r="213" spans="3:5" s="43" customFormat="1" ht="11.25" x14ac:dyDescent="0.2">
      <c r="C213" s="40"/>
      <c r="E213" s="40"/>
    </row>
    <row r="214" spans="3:5" s="43" customFormat="1" ht="11.25" x14ac:dyDescent="0.2">
      <c r="C214" s="40"/>
      <c r="E214" s="40"/>
    </row>
    <row r="215" spans="3:5" s="43" customFormat="1" ht="11.25" x14ac:dyDescent="0.2">
      <c r="C215" s="40"/>
      <c r="E215" s="40"/>
    </row>
    <row r="216" spans="3:5" s="43" customFormat="1" ht="11.25" x14ac:dyDescent="0.2">
      <c r="C216" s="40"/>
      <c r="E216" s="40"/>
    </row>
    <row r="217" spans="3:5" s="43" customFormat="1" ht="11.25" x14ac:dyDescent="0.2">
      <c r="C217" s="40"/>
      <c r="E217" s="40"/>
    </row>
    <row r="218" spans="3:5" s="43" customFormat="1" ht="11.25" x14ac:dyDescent="0.2">
      <c r="C218" s="40"/>
      <c r="E218" s="40"/>
    </row>
    <row r="219" spans="3:5" s="43" customFormat="1" ht="11.25" x14ac:dyDescent="0.2">
      <c r="C219" s="40"/>
      <c r="E219" s="40"/>
    </row>
    <row r="220" spans="3:5" s="43" customFormat="1" ht="11.25" x14ac:dyDescent="0.2">
      <c r="C220" s="40"/>
      <c r="E220" s="40"/>
    </row>
    <row r="221" spans="3:5" s="43" customFormat="1" ht="11.25" x14ac:dyDescent="0.2">
      <c r="C221" s="40"/>
      <c r="E221" s="40"/>
    </row>
    <row r="222" spans="3:5" s="43" customFormat="1" ht="11.25" x14ac:dyDescent="0.2">
      <c r="C222" s="40"/>
      <c r="E222" s="40"/>
    </row>
    <row r="223" spans="3:5" s="43" customFormat="1" ht="11.25" x14ac:dyDescent="0.2">
      <c r="C223" s="40"/>
      <c r="E223" s="40"/>
    </row>
    <row r="224" spans="3:5" s="43" customFormat="1" ht="11.25" x14ac:dyDescent="0.2">
      <c r="C224" s="40"/>
      <c r="E224" s="40"/>
    </row>
    <row r="225" spans="3:5" s="43" customFormat="1" ht="11.25" x14ac:dyDescent="0.2">
      <c r="C225" s="40"/>
      <c r="E225" s="40"/>
    </row>
    <row r="226" spans="3:5" s="43" customFormat="1" ht="11.25" x14ac:dyDescent="0.2">
      <c r="C226" s="40"/>
      <c r="E226" s="40"/>
    </row>
    <row r="227" spans="3:5" s="43" customFormat="1" ht="11.25" x14ac:dyDescent="0.2">
      <c r="C227" s="40"/>
      <c r="E227" s="40"/>
    </row>
    <row r="228" spans="3:5" s="43" customFormat="1" ht="11.25" x14ac:dyDescent="0.2">
      <c r="C228" s="40"/>
      <c r="E228" s="40"/>
    </row>
    <row r="229" spans="3:5" s="43" customFormat="1" ht="11.25" x14ac:dyDescent="0.2">
      <c r="C229" s="40"/>
      <c r="E229" s="40"/>
    </row>
    <row r="230" spans="3:5" s="43" customFormat="1" ht="11.25" x14ac:dyDescent="0.2">
      <c r="C230" s="40"/>
      <c r="E230" s="40"/>
    </row>
    <row r="231" spans="3:5" s="43" customFormat="1" ht="11.25" x14ac:dyDescent="0.2">
      <c r="C231" s="40"/>
      <c r="E231" s="40"/>
    </row>
    <row r="232" spans="3:5" s="43" customFormat="1" ht="11.25" x14ac:dyDescent="0.2">
      <c r="C232" s="40"/>
      <c r="E232" s="40"/>
    </row>
    <row r="233" spans="3:5" s="43" customFormat="1" ht="11.25" x14ac:dyDescent="0.2">
      <c r="C233" s="40"/>
      <c r="E233" s="40"/>
    </row>
    <row r="234" spans="3:5" s="43" customFormat="1" ht="11.25" x14ac:dyDescent="0.2">
      <c r="C234" s="40"/>
      <c r="E234" s="40"/>
    </row>
    <row r="235" spans="3:5" s="43" customFormat="1" ht="11.25" x14ac:dyDescent="0.2">
      <c r="C235" s="40"/>
      <c r="E235" s="40"/>
    </row>
    <row r="236" spans="3:5" s="43" customFormat="1" ht="11.25" x14ac:dyDescent="0.2">
      <c r="C236" s="40"/>
      <c r="E236" s="40"/>
    </row>
    <row r="237" spans="3:5" s="43" customFormat="1" ht="11.25" x14ac:dyDescent="0.2">
      <c r="C237" s="40"/>
      <c r="E237" s="40"/>
    </row>
    <row r="238" spans="3:5" s="43" customFormat="1" ht="11.25" x14ac:dyDescent="0.2">
      <c r="C238" s="40"/>
      <c r="E238" s="40"/>
    </row>
    <row r="239" spans="3:5" s="43" customFormat="1" ht="11.25" x14ac:dyDescent="0.2">
      <c r="C239" s="40"/>
      <c r="E239" s="40"/>
    </row>
    <row r="240" spans="3:5" s="43" customFormat="1" ht="11.25" x14ac:dyDescent="0.2">
      <c r="C240" s="40"/>
      <c r="E240" s="40"/>
    </row>
    <row r="241" spans="3:5" s="43" customFormat="1" ht="11.25" x14ac:dyDescent="0.2">
      <c r="C241" s="40"/>
      <c r="E241" s="40"/>
    </row>
    <row r="242" spans="3:5" s="43" customFormat="1" ht="11.25" x14ac:dyDescent="0.2">
      <c r="C242" s="40"/>
      <c r="E242" s="40"/>
    </row>
    <row r="243" spans="3:5" s="43" customFormat="1" ht="11.25" x14ac:dyDescent="0.2">
      <c r="C243" s="40"/>
      <c r="E243" s="40"/>
    </row>
    <row r="244" spans="3:5" s="43" customFormat="1" ht="11.25" x14ac:dyDescent="0.2">
      <c r="C244" s="40"/>
      <c r="E244" s="40"/>
    </row>
    <row r="245" spans="3:5" s="43" customFormat="1" ht="11.25" x14ac:dyDescent="0.2">
      <c r="C245" s="40"/>
      <c r="E245" s="40"/>
    </row>
    <row r="246" spans="3:5" s="43" customFormat="1" ht="11.25" x14ac:dyDescent="0.2">
      <c r="C246" s="40"/>
      <c r="E246" s="40"/>
    </row>
    <row r="247" spans="3:5" s="43" customFormat="1" ht="11.25" x14ac:dyDescent="0.2">
      <c r="C247" s="40"/>
      <c r="E247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R103"/>
  <sheetViews>
    <sheetView zoomScaleNormal="100" workbookViewId="0">
      <pane xSplit="6" ySplit="5" topLeftCell="G6" activePane="bottomRight" state="frozen"/>
      <selection pane="topRight"/>
      <selection pane="bottomLeft"/>
      <selection pane="bottomRight" activeCell="H3" sqref="H3:S3"/>
    </sheetView>
  </sheetViews>
  <sheetFormatPr defaultColWidth="11.28515625" defaultRowHeight="18" customHeight="1" x14ac:dyDescent="0.2"/>
  <cols>
    <col min="1" max="1" width="5.85546875" style="7" customWidth="1"/>
    <col min="2" max="2" width="10.5703125" style="7" customWidth="1"/>
    <col min="3" max="3" width="6.140625" style="1" customWidth="1"/>
    <col min="4" max="4" width="27.85546875" style="1" customWidth="1"/>
    <col min="5" max="5" width="4.42578125" style="1" bestFit="1" customWidth="1"/>
    <col min="6" max="6" width="30.5703125" style="1" customWidth="1"/>
    <col min="7" max="7" width="7.7109375" style="65" customWidth="1"/>
    <col min="8" max="11" width="6.5703125" style="1" customWidth="1"/>
    <col min="12" max="12" width="7.140625" style="1" customWidth="1"/>
    <col min="13" max="37" width="6.5703125" style="1" customWidth="1"/>
    <col min="38" max="43" width="7.7109375" style="1" customWidth="1"/>
    <col min="44" max="44" width="40.7109375" style="1" customWidth="1"/>
    <col min="45" max="16384" width="11.28515625" style="1"/>
  </cols>
  <sheetData>
    <row r="1" spans="1:44" ht="18" customHeight="1" x14ac:dyDescent="0.3">
      <c r="A1" s="22" t="s">
        <v>609</v>
      </c>
      <c r="D1" s="22"/>
      <c r="E1" s="22"/>
      <c r="H1" s="65"/>
      <c r="AD1" s="27"/>
      <c r="AG1" s="27"/>
      <c r="AH1" s="27"/>
      <c r="AI1" s="27"/>
      <c r="AJ1" s="27"/>
    </row>
    <row r="2" spans="1:44" ht="18" customHeight="1" thickBot="1" x14ac:dyDescent="0.35">
      <c r="A2" s="69" t="s">
        <v>282</v>
      </c>
      <c r="D2" s="69"/>
      <c r="E2" s="24"/>
      <c r="F2" s="334" t="s">
        <v>411</v>
      </c>
      <c r="H2" s="300" t="s">
        <v>607</v>
      </c>
      <c r="I2" s="410"/>
      <c r="J2" s="410"/>
      <c r="K2" s="410"/>
      <c r="L2" s="410"/>
      <c r="AD2" s="27"/>
      <c r="AG2" s="27"/>
      <c r="AH2" s="27"/>
      <c r="AI2" s="27"/>
      <c r="AJ2" s="27"/>
    </row>
    <row r="3" spans="1:44" ht="13.5" customHeight="1" thickBot="1" x14ac:dyDescent="0.25">
      <c r="D3" s="271"/>
      <c r="E3" s="12"/>
      <c r="F3" s="381" t="s">
        <v>358</v>
      </c>
      <c r="H3" s="654" t="s">
        <v>631</v>
      </c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6"/>
      <c r="AD3" s="27"/>
      <c r="AG3" s="27"/>
      <c r="AH3" s="27"/>
      <c r="AI3" s="27"/>
      <c r="AJ3" s="27"/>
    </row>
    <row r="4" spans="1:44" ht="35.25" thickBot="1" x14ac:dyDescent="0.3">
      <c r="A4" s="23" t="s">
        <v>240</v>
      </c>
      <c r="E4" s="2"/>
      <c r="F4" s="194" t="s">
        <v>372</v>
      </c>
      <c r="G4" s="233"/>
      <c r="H4" s="654" t="s">
        <v>291</v>
      </c>
      <c r="I4" s="655"/>
      <c r="J4" s="656"/>
      <c r="K4" s="654" t="s">
        <v>435</v>
      </c>
      <c r="L4" s="655"/>
      <c r="M4" s="656"/>
      <c r="N4" s="654" t="s">
        <v>293</v>
      </c>
      <c r="O4" s="655"/>
      <c r="P4" s="656"/>
      <c r="Q4" s="654" t="s">
        <v>442</v>
      </c>
      <c r="R4" s="655"/>
      <c r="S4" s="656"/>
      <c r="T4" s="654" t="s">
        <v>285</v>
      </c>
      <c r="U4" s="655"/>
      <c r="V4" s="656"/>
      <c r="W4" s="654" t="s">
        <v>286</v>
      </c>
      <c r="X4" s="655"/>
      <c r="Y4" s="656"/>
      <c r="Z4" s="654" t="s">
        <v>287</v>
      </c>
      <c r="AA4" s="655"/>
      <c r="AB4" s="656"/>
      <c r="AC4" s="654" t="s">
        <v>288</v>
      </c>
      <c r="AD4" s="655"/>
      <c r="AE4" s="656"/>
      <c r="AF4" s="654" t="s">
        <v>289</v>
      </c>
      <c r="AG4" s="655"/>
      <c r="AH4" s="656"/>
      <c r="AI4" s="654" t="s">
        <v>290</v>
      </c>
      <c r="AJ4" s="655"/>
      <c r="AK4" s="656"/>
      <c r="AL4" s="663"/>
      <c r="AM4" s="663"/>
      <c r="AN4" s="663"/>
      <c r="AO4" s="663"/>
      <c r="AP4" s="663"/>
      <c r="AQ4" s="663"/>
    </row>
    <row r="5" spans="1:44" ht="23.25" thickBot="1" x14ac:dyDescent="0.25">
      <c r="A5" s="98" t="s">
        <v>571</v>
      </c>
      <c r="B5" s="98" t="s">
        <v>570</v>
      </c>
      <c r="C5" s="98" t="s">
        <v>309</v>
      </c>
      <c r="D5" s="428" t="s">
        <v>587</v>
      </c>
      <c r="E5" s="4" t="s">
        <v>0</v>
      </c>
      <c r="F5" s="433" t="s">
        <v>1</v>
      </c>
      <c r="G5" s="228" t="s">
        <v>2</v>
      </c>
      <c r="H5" s="15" t="s">
        <v>226</v>
      </c>
      <c r="I5" s="16" t="s">
        <v>227</v>
      </c>
      <c r="J5" s="73" t="s">
        <v>228</v>
      </c>
      <c r="K5" s="15" t="s">
        <v>226</v>
      </c>
      <c r="L5" s="16" t="s">
        <v>227</v>
      </c>
      <c r="M5" s="73" t="s">
        <v>228</v>
      </c>
      <c r="N5" s="15" t="s">
        <v>226</v>
      </c>
      <c r="O5" s="16" t="s">
        <v>227</v>
      </c>
      <c r="P5" s="73" t="s">
        <v>228</v>
      </c>
      <c r="Q5" s="15" t="s">
        <v>226</v>
      </c>
      <c r="R5" s="16" t="s">
        <v>227</v>
      </c>
      <c r="S5" s="73" t="s">
        <v>228</v>
      </c>
      <c r="T5" s="82" t="s">
        <v>263</v>
      </c>
      <c r="U5" s="83" t="s">
        <v>266</v>
      </c>
      <c r="V5" s="84" t="s">
        <v>264</v>
      </c>
      <c r="W5" s="82" t="s">
        <v>263</v>
      </c>
      <c r="X5" s="83" t="s">
        <v>266</v>
      </c>
      <c r="Y5" s="84" t="s">
        <v>264</v>
      </c>
      <c r="Z5" s="82" t="s">
        <v>263</v>
      </c>
      <c r="AA5" s="83" t="s">
        <v>266</v>
      </c>
      <c r="AB5" s="84" t="s">
        <v>264</v>
      </c>
      <c r="AC5" s="82" t="s">
        <v>258</v>
      </c>
      <c r="AD5" s="83" t="s">
        <v>259</v>
      </c>
      <c r="AE5" s="84" t="s">
        <v>265</v>
      </c>
      <c r="AF5" s="92" t="s">
        <v>258</v>
      </c>
      <c r="AG5" s="93" t="s">
        <v>259</v>
      </c>
      <c r="AH5" s="94" t="s">
        <v>265</v>
      </c>
      <c r="AI5" s="92" t="s">
        <v>258</v>
      </c>
      <c r="AJ5" s="93" t="s">
        <v>259</v>
      </c>
      <c r="AK5" s="94" t="s">
        <v>265</v>
      </c>
      <c r="AL5" s="39"/>
      <c r="AM5" s="39"/>
      <c r="AN5" s="39"/>
      <c r="AO5" s="39"/>
      <c r="AP5" s="39"/>
      <c r="AQ5" s="39"/>
      <c r="AR5" s="39"/>
    </row>
    <row r="6" spans="1:44" ht="20.100000000000001" customHeight="1" x14ac:dyDescent="0.2">
      <c r="A6" s="469">
        <v>2</v>
      </c>
      <c r="B6" s="464">
        <v>600074340</v>
      </c>
      <c r="C6" s="473">
        <v>4411</v>
      </c>
      <c r="D6" s="57" t="s">
        <v>114</v>
      </c>
      <c r="E6" s="239">
        <v>3141</v>
      </c>
      <c r="F6" s="458" t="s">
        <v>508</v>
      </c>
      <c r="G6" s="468" t="s">
        <v>419</v>
      </c>
      <c r="H6" s="171"/>
      <c r="I6" s="172"/>
      <c r="J6" s="173"/>
      <c r="K6" s="171"/>
      <c r="L6" s="172"/>
      <c r="M6" s="173"/>
      <c r="N6" s="13">
        <v>51</v>
      </c>
      <c r="O6" s="172"/>
      <c r="P6" s="59"/>
      <c r="Q6" s="5">
        <f t="shared" ref="Q6:S29" si="0">H6+K6+N6</f>
        <v>51</v>
      </c>
      <c r="R6" s="11">
        <f t="shared" si="0"/>
        <v>0</v>
      </c>
      <c r="S6" s="59">
        <f t="shared" si="0"/>
        <v>0</v>
      </c>
      <c r="T6" s="86">
        <f>VLOOKUP(H6,SJMS_normativy!$A$3:$B$334,2,0)</f>
        <v>0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81.580140600000007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  <c r="AL6" s="31"/>
      <c r="AM6" s="31"/>
      <c r="AN6" s="31"/>
      <c r="AO6" s="31"/>
      <c r="AP6" s="31"/>
      <c r="AQ6" s="31"/>
      <c r="AR6" s="6"/>
    </row>
    <row r="7" spans="1:44" ht="20.100000000000001" customHeight="1" x14ac:dyDescent="0.2">
      <c r="A7" s="470">
        <v>2</v>
      </c>
      <c r="B7" s="414">
        <v>600074340</v>
      </c>
      <c r="C7" s="81">
        <v>4411</v>
      </c>
      <c r="D7" s="13" t="s">
        <v>114</v>
      </c>
      <c r="E7" s="71">
        <v>3141</v>
      </c>
      <c r="F7" s="253" t="s">
        <v>509</v>
      </c>
      <c r="G7" s="383" t="s">
        <v>419</v>
      </c>
      <c r="H7" s="171"/>
      <c r="I7" s="172"/>
      <c r="J7" s="173"/>
      <c r="K7" s="171"/>
      <c r="L7" s="172"/>
      <c r="M7" s="173"/>
      <c r="N7" s="13">
        <v>46</v>
      </c>
      <c r="O7" s="172"/>
      <c r="P7" s="59"/>
      <c r="Q7" s="5">
        <f t="shared" si="0"/>
        <v>46</v>
      </c>
      <c r="R7" s="11">
        <f t="shared" si="0"/>
        <v>0</v>
      </c>
      <c r="S7" s="59">
        <f t="shared" si="0"/>
        <v>0</v>
      </c>
      <c r="T7" s="86">
        <f>VLOOKUP(H7,SJMS_normativy!$A$3:$B$334,2,0)</f>
        <v>0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78.966773099999997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  <c r="AL7" s="31"/>
      <c r="AM7" s="31"/>
      <c r="AN7" s="31"/>
      <c r="AO7" s="31"/>
      <c r="AP7" s="31"/>
      <c r="AQ7" s="31"/>
    </row>
    <row r="8" spans="1:44" ht="20.100000000000001" customHeight="1" x14ac:dyDescent="0.2">
      <c r="A8" s="470">
        <v>3</v>
      </c>
      <c r="B8" s="414">
        <v>600074358</v>
      </c>
      <c r="C8" s="81">
        <v>4409</v>
      </c>
      <c r="D8" s="13" t="s">
        <v>115</v>
      </c>
      <c r="E8" s="71">
        <v>3141</v>
      </c>
      <c r="F8" s="253" t="s">
        <v>510</v>
      </c>
      <c r="G8" s="382">
        <v>228</v>
      </c>
      <c r="H8" s="13">
        <v>122</v>
      </c>
      <c r="I8" s="172"/>
      <c r="J8" s="173"/>
      <c r="K8" s="171"/>
      <c r="L8" s="172"/>
      <c r="M8" s="173"/>
      <c r="N8" s="171"/>
      <c r="O8" s="172"/>
      <c r="P8" s="59"/>
      <c r="Q8" s="5">
        <f t="shared" si="0"/>
        <v>122</v>
      </c>
      <c r="R8" s="11">
        <f t="shared" si="0"/>
        <v>0</v>
      </c>
      <c r="S8" s="59">
        <f t="shared" si="0"/>
        <v>0</v>
      </c>
      <c r="T8" s="86">
        <f>VLOOKUP(H8,SJMS_normativy!$A$3:$B$334,2,0)</f>
        <v>42.373849800000002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  <c r="AL8" s="31"/>
      <c r="AM8" s="31"/>
      <c r="AN8" s="31"/>
      <c r="AO8" s="31"/>
      <c r="AP8" s="31"/>
      <c r="AQ8" s="31"/>
      <c r="AR8" s="6"/>
    </row>
    <row r="9" spans="1:44" ht="20.100000000000001" customHeight="1" x14ac:dyDescent="0.2">
      <c r="A9" s="470">
        <v>3</v>
      </c>
      <c r="B9" s="414">
        <v>600074358</v>
      </c>
      <c r="C9" s="81">
        <v>4409</v>
      </c>
      <c r="D9" s="13" t="s">
        <v>115</v>
      </c>
      <c r="E9" s="71">
        <v>3141</v>
      </c>
      <c r="F9" s="253" t="s">
        <v>511</v>
      </c>
      <c r="G9" s="382">
        <v>228</v>
      </c>
      <c r="H9" s="13">
        <v>20</v>
      </c>
      <c r="I9" s="172"/>
      <c r="J9" s="173"/>
      <c r="K9" s="171"/>
      <c r="L9" s="172"/>
      <c r="M9" s="173"/>
      <c r="N9" s="171"/>
      <c r="O9" s="172"/>
      <c r="P9" s="59"/>
      <c r="Q9" s="5">
        <f t="shared" si="0"/>
        <v>20</v>
      </c>
      <c r="R9" s="11">
        <f t="shared" si="0"/>
        <v>0</v>
      </c>
      <c r="S9" s="59">
        <f t="shared" si="0"/>
        <v>0</v>
      </c>
      <c r="T9" s="86">
        <f>VLOOKUP(H9,SJMS_normativy!$A$3:$B$334,2,0)</f>
        <v>25.388799599999999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  <c r="AL9" s="31"/>
      <c r="AM9" s="31"/>
      <c r="AN9" s="31"/>
      <c r="AO9" s="31"/>
      <c r="AP9" s="31"/>
      <c r="AQ9" s="31"/>
      <c r="AR9" s="6"/>
    </row>
    <row r="10" spans="1:44" ht="20.100000000000001" customHeight="1" x14ac:dyDescent="0.2">
      <c r="A10" s="470">
        <v>3</v>
      </c>
      <c r="B10" s="414">
        <v>600074358</v>
      </c>
      <c r="C10" s="81">
        <v>4409</v>
      </c>
      <c r="D10" s="13" t="s">
        <v>115</v>
      </c>
      <c r="E10" s="71">
        <v>3141</v>
      </c>
      <c r="F10" s="253" t="s">
        <v>512</v>
      </c>
      <c r="G10" s="382">
        <v>228</v>
      </c>
      <c r="H10" s="13">
        <v>71</v>
      </c>
      <c r="I10" s="172"/>
      <c r="J10" s="173"/>
      <c r="K10" s="171"/>
      <c r="L10" s="172"/>
      <c r="M10" s="173"/>
      <c r="N10" s="171"/>
      <c r="O10" s="172"/>
      <c r="P10" s="59"/>
      <c r="Q10" s="5">
        <f t="shared" si="0"/>
        <v>71</v>
      </c>
      <c r="R10" s="11">
        <f t="shared" si="0"/>
        <v>0</v>
      </c>
      <c r="S10" s="59">
        <f t="shared" si="0"/>
        <v>0</v>
      </c>
      <c r="T10" s="86">
        <f>VLOOKUP(H10,SJMS_normativy!$A$3:$B$334,2,0)</f>
        <v>36.340674240000006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  <c r="AL10" s="31"/>
      <c r="AM10" s="31"/>
      <c r="AN10" s="31"/>
      <c r="AO10" s="31"/>
      <c r="AP10" s="31"/>
      <c r="AQ10" s="31"/>
      <c r="AR10" s="6"/>
    </row>
    <row r="11" spans="1:44" ht="20.100000000000001" customHeight="1" x14ac:dyDescent="0.2">
      <c r="A11" s="470">
        <v>4</v>
      </c>
      <c r="B11" s="414">
        <v>600074552</v>
      </c>
      <c r="C11" s="81">
        <v>4407</v>
      </c>
      <c r="D11" s="13" t="s">
        <v>116</v>
      </c>
      <c r="E11" s="71">
        <v>3141</v>
      </c>
      <c r="F11" s="253" t="s">
        <v>513</v>
      </c>
      <c r="G11" s="308">
        <v>110</v>
      </c>
      <c r="H11" s="13">
        <v>91</v>
      </c>
      <c r="I11" s="172"/>
      <c r="J11" s="173"/>
      <c r="K11" s="171"/>
      <c r="L11" s="172"/>
      <c r="M11" s="173"/>
      <c r="N11" s="171"/>
      <c r="O11" s="172"/>
      <c r="P11" s="59"/>
      <c r="Q11" s="5">
        <f t="shared" si="0"/>
        <v>91</v>
      </c>
      <c r="R11" s="11">
        <f t="shared" si="0"/>
        <v>0</v>
      </c>
      <c r="S11" s="59">
        <f t="shared" si="0"/>
        <v>0</v>
      </c>
      <c r="T11" s="86">
        <f>VLOOKUP(H11,SJMS_normativy!$A$3:$B$334,2,0)</f>
        <v>39.292860240000003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  <c r="AL11" s="31"/>
      <c r="AM11" s="31"/>
      <c r="AN11" s="31"/>
      <c r="AO11" s="31"/>
      <c r="AP11" s="31"/>
      <c r="AQ11" s="31"/>
    </row>
    <row r="12" spans="1:44" ht="20.100000000000001" customHeight="1" x14ac:dyDescent="0.2">
      <c r="A12" s="470">
        <v>5</v>
      </c>
      <c r="B12" s="414">
        <v>650065221</v>
      </c>
      <c r="C12" s="81">
        <v>4492</v>
      </c>
      <c r="D12" s="13" t="s">
        <v>339</v>
      </c>
      <c r="E12" s="71">
        <v>3141</v>
      </c>
      <c r="F12" s="253" t="s">
        <v>514</v>
      </c>
      <c r="G12" s="308">
        <v>190</v>
      </c>
      <c r="H12" s="13">
        <v>86</v>
      </c>
      <c r="I12" s="172"/>
      <c r="J12" s="173"/>
      <c r="K12" s="171"/>
      <c r="L12" s="172"/>
      <c r="M12" s="173"/>
      <c r="N12" s="171"/>
      <c r="O12" s="172"/>
      <c r="P12" s="59"/>
      <c r="Q12" s="5">
        <f>H12+K12+N12</f>
        <v>86</v>
      </c>
      <c r="R12" s="11">
        <f>I12+L12+O12</f>
        <v>0</v>
      </c>
      <c r="S12" s="59">
        <f>J12+M12+P12</f>
        <v>0</v>
      </c>
      <c r="T12" s="86">
        <f>VLOOKUP(H12,SJMS_normativy!$A$3:$B$334,2,0)</f>
        <v>38.625729240000005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  <c r="AL12" s="31"/>
      <c r="AM12" s="31"/>
      <c r="AN12" s="31"/>
      <c r="AO12" s="31"/>
      <c r="AP12" s="31"/>
      <c r="AQ12" s="31"/>
      <c r="AR12" s="6"/>
    </row>
    <row r="13" spans="1:44" ht="20.100000000000001" customHeight="1" x14ac:dyDescent="0.2">
      <c r="A13" s="470">
        <v>6</v>
      </c>
      <c r="B13" s="414">
        <v>600074528</v>
      </c>
      <c r="C13" s="81">
        <v>4408</v>
      </c>
      <c r="D13" s="13" t="s">
        <v>117</v>
      </c>
      <c r="E13" s="71">
        <v>3141</v>
      </c>
      <c r="F13" s="253" t="s">
        <v>515</v>
      </c>
      <c r="G13" s="308">
        <v>200</v>
      </c>
      <c r="H13" s="13">
        <v>132</v>
      </c>
      <c r="I13" s="172"/>
      <c r="J13" s="173"/>
      <c r="K13" s="171"/>
      <c r="L13" s="172"/>
      <c r="M13" s="173"/>
      <c r="N13" s="171"/>
      <c r="O13" s="172"/>
      <c r="P13" s="59"/>
      <c r="Q13" s="5">
        <f t="shared" si="0"/>
        <v>132</v>
      </c>
      <c r="R13" s="11">
        <f t="shared" si="0"/>
        <v>0</v>
      </c>
      <c r="S13" s="59">
        <f t="shared" si="0"/>
        <v>0</v>
      </c>
      <c r="T13" s="86">
        <f>VLOOKUP(H13,SJMS_normativy!$A$3:$B$334,2,0)</f>
        <v>42.980045999999994</v>
      </c>
      <c r="U13" s="17">
        <f>IF(I13=0,0,VLOOKUP(SUM(I13+J13),SJZS_normativy!$A$4:$C$1075,2,0))</f>
        <v>0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  <c r="AL13" s="31"/>
      <c r="AM13" s="31"/>
      <c r="AN13" s="31"/>
      <c r="AO13" s="31"/>
      <c r="AP13" s="31"/>
      <c r="AQ13" s="31"/>
    </row>
    <row r="14" spans="1:44" ht="20.100000000000001" customHeight="1" x14ac:dyDescent="0.2">
      <c r="A14" s="470">
        <v>7</v>
      </c>
      <c r="B14" s="414">
        <v>600074439</v>
      </c>
      <c r="C14" s="81">
        <v>4423</v>
      </c>
      <c r="D14" s="13" t="s">
        <v>459</v>
      </c>
      <c r="E14" s="71">
        <v>3141</v>
      </c>
      <c r="F14" s="253" t="s">
        <v>516</v>
      </c>
      <c r="G14" s="308">
        <v>75</v>
      </c>
      <c r="H14" s="13">
        <v>75</v>
      </c>
      <c r="I14" s="172"/>
      <c r="J14" s="173"/>
      <c r="K14" s="13"/>
      <c r="L14" s="172"/>
      <c r="M14" s="173"/>
      <c r="N14" s="13"/>
      <c r="O14" s="172"/>
      <c r="P14" s="59"/>
      <c r="Q14" s="5">
        <f t="shared" si="0"/>
        <v>75</v>
      </c>
      <c r="R14" s="11">
        <f t="shared" si="0"/>
        <v>0</v>
      </c>
      <c r="S14" s="59">
        <f t="shared" si="0"/>
        <v>0</v>
      </c>
      <c r="T14" s="86">
        <f>VLOOKUP(H14,SJMS_normativy!$A$3:$B$334,2,0)</f>
        <v>36.991626000000004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  <c r="AL14" s="31"/>
      <c r="AM14" s="31"/>
      <c r="AN14" s="31"/>
      <c r="AO14" s="31"/>
      <c r="AP14" s="31"/>
      <c r="AQ14" s="31"/>
    </row>
    <row r="15" spans="1:44" ht="20.100000000000001" customHeight="1" x14ac:dyDescent="0.2">
      <c r="A15" s="470">
        <v>7</v>
      </c>
      <c r="B15" s="414">
        <v>600074439</v>
      </c>
      <c r="C15" s="81">
        <v>4423</v>
      </c>
      <c r="D15" s="13" t="s">
        <v>459</v>
      </c>
      <c r="E15" s="71">
        <v>3141</v>
      </c>
      <c r="F15" s="253" t="s">
        <v>517</v>
      </c>
      <c r="G15" s="308">
        <v>25</v>
      </c>
      <c r="H15" s="13">
        <v>21</v>
      </c>
      <c r="I15" s="172"/>
      <c r="J15" s="173"/>
      <c r="K15" s="171"/>
      <c r="L15" s="172"/>
      <c r="M15" s="173"/>
      <c r="N15" s="171"/>
      <c r="O15" s="172"/>
      <c r="P15" s="59"/>
      <c r="Q15" s="5">
        <f t="shared" si="0"/>
        <v>21</v>
      </c>
      <c r="R15" s="11">
        <f t="shared" si="0"/>
        <v>0</v>
      </c>
      <c r="S15" s="59">
        <f t="shared" si="0"/>
        <v>0</v>
      </c>
      <c r="T15" s="86">
        <f>VLOOKUP(H15,SJMS_normativy!$A$3:$B$334,2,0)</f>
        <v>25.650819240000004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  <c r="AL15" s="31"/>
      <c r="AM15" s="31"/>
      <c r="AN15" s="31"/>
      <c r="AO15" s="31"/>
      <c r="AP15" s="31"/>
      <c r="AQ15" s="31"/>
    </row>
    <row r="16" spans="1:44" ht="20.100000000000001" customHeight="1" x14ac:dyDescent="0.2">
      <c r="A16" s="470">
        <v>8</v>
      </c>
      <c r="B16" s="414">
        <v>600074331</v>
      </c>
      <c r="C16" s="81">
        <v>4404</v>
      </c>
      <c r="D16" s="13" t="s">
        <v>118</v>
      </c>
      <c r="E16" s="71">
        <v>3141</v>
      </c>
      <c r="F16" s="253" t="s">
        <v>518</v>
      </c>
      <c r="G16" s="382">
        <v>480</v>
      </c>
      <c r="H16" s="13">
        <v>85</v>
      </c>
      <c r="I16" s="172"/>
      <c r="J16" s="173"/>
      <c r="K16" s="171"/>
      <c r="L16" s="172"/>
      <c r="M16" s="173"/>
      <c r="N16" s="171"/>
      <c r="O16" s="172"/>
      <c r="P16" s="59"/>
      <c r="Q16" s="5">
        <f t="shared" ref="Q16:S19" si="1">H16+K16+N16</f>
        <v>85</v>
      </c>
      <c r="R16" s="11">
        <f t="shared" si="1"/>
        <v>0</v>
      </c>
      <c r="S16" s="59">
        <f t="shared" si="1"/>
        <v>0</v>
      </c>
      <c r="T16" s="86">
        <f>VLOOKUP(H16,SJMS_normativy!$A$3:$B$334,2,0)</f>
        <v>38.486629799999989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  <c r="AL16" s="31"/>
      <c r="AM16" s="31"/>
      <c r="AN16" s="31"/>
      <c r="AO16" s="31"/>
      <c r="AP16" s="31"/>
      <c r="AQ16" s="31"/>
    </row>
    <row r="17" spans="1:43" ht="20.100000000000001" customHeight="1" x14ac:dyDescent="0.2">
      <c r="A17" s="470">
        <v>8</v>
      </c>
      <c r="B17" s="414">
        <v>600074331</v>
      </c>
      <c r="C17" s="81">
        <v>4404</v>
      </c>
      <c r="D17" s="13" t="s">
        <v>118</v>
      </c>
      <c r="E17" s="71">
        <v>3141</v>
      </c>
      <c r="F17" s="253" t="s">
        <v>519</v>
      </c>
      <c r="G17" s="382">
        <v>480</v>
      </c>
      <c r="H17" s="13">
        <v>44</v>
      </c>
      <c r="I17" s="172"/>
      <c r="J17" s="173"/>
      <c r="K17" s="171"/>
      <c r="L17" s="172"/>
      <c r="M17" s="173"/>
      <c r="N17" s="171"/>
      <c r="O17" s="172"/>
      <c r="P17" s="59"/>
      <c r="Q17" s="5">
        <f t="shared" si="1"/>
        <v>44</v>
      </c>
      <c r="R17" s="11">
        <f t="shared" si="1"/>
        <v>0</v>
      </c>
      <c r="S17" s="59">
        <f t="shared" si="1"/>
        <v>0</v>
      </c>
      <c r="T17" s="86">
        <f>VLOOKUP(H17,SJMS_normativy!$A$3:$B$334,2,0)</f>
        <v>31.155332880000003</v>
      </c>
      <c r="U17" s="17">
        <f>IF(I17=0,0,VLOOKUP(SUM(I17+J17),SJZS_normativy!$A$4:$C$1075,2,0))</f>
        <v>0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  <c r="AL17" s="31"/>
      <c r="AM17" s="31"/>
      <c r="AN17" s="31"/>
      <c r="AO17" s="31"/>
      <c r="AP17" s="31"/>
      <c r="AQ17" s="31"/>
    </row>
    <row r="18" spans="1:43" ht="20.100000000000001" customHeight="1" x14ac:dyDescent="0.2">
      <c r="A18" s="470">
        <v>8</v>
      </c>
      <c r="B18" s="414">
        <v>600074331</v>
      </c>
      <c r="C18" s="81">
        <v>4404</v>
      </c>
      <c r="D18" s="13" t="s">
        <v>118</v>
      </c>
      <c r="E18" s="71">
        <v>3141</v>
      </c>
      <c r="F18" s="253" t="s">
        <v>520</v>
      </c>
      <c r="G18" s="382">
        <v>480</v>
      </c>
      <c r="H18" s="13">
        <v>68</v>
      </c>
      <c r="I18" s="172"/>
      <c r="J18" s="173"/>
      <c r="K18" s="171"/>
      <c r="L18" s="172"/>
      <c r="M18" s="173"/>
      <c r="N18" s="171"/>
      <c r="O18" s="172"/>
      <c r="P18" s="59"/>
      <c r="Q18" s="5">
        <f t="shared" si="1"/>
        <v>68</v>
      </c>
      <c r="R18" s="11">
        <f t="shared" si="1"/>
        <v>0</v>
      </c>
      <c r="S18" s="59">
        <f t="shared" si="1"/>
        <v>0</v>
      </c>
      <c r="T18" s="86">
        <f>VLOOKUP(H18,SJMS_normativy!$A$3:$B$334,2,0)</f>
        <v>35.832604080000003</v>
      </c>
      <c r="U18" s="17">
        <f>IF(I18=0,0,VLOOKUP(SUM(I18+J18),SJZS_normativy!$A$4:$C$1075,2,0))</f>
        <v>0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  <c r="AL18" s="31"/>
      <c r="AM18" s="31"/>
      <c r="AN18" s="31"/>
      <c r="AO18" s="31"/>
      <c r="AP18" s="31"/>
      <c r="AQ18" s="31"/>
    </row>
    <row r="19" spans="1:43" ht="20.100000000000001" customHeight="1" x14ac:dyDescent="0.2">
      <c r="A19" s="470">
        <v>8</v>
      </c>
      <c r="B19" s="414">
        <v>600074331</v>
      </c>
      <c r="C19" s="81">
        <v>4404</v>
      </c>
      <c r="D19" s="13" t="s">
        <v>118</v>
      </c>
      <c r="E19" s="71">
        <v>3141</v>
      </c>
      <c r="F19" s="253" t="s">
        <v>521</v>
      </c>
      <c r="G19" s="382">
        <v>480</v>
      </c>
      <c r="H19" s="13">
        <v>82</v>
      </c>
      <c r="I19" s="172"/>
      <c r="J19" s="173"/>
      <c r="K19" s="171"/>
      <c r="L19" s="172"/>
      <c r="M19" s="173"/>
      <c r="N19" s="171"/>
      <c r="O19" s="172"/>
      <c r="P19" s="59"/>
      <c r="Q19" s="5">
        <f t="shared" si="1"/>
        <v>82</v>
      </c>
      <c r="R19" s="11">
        <f t="shared" si="1"/>
        <v>0</v>
      </c>
      <c r="S19" s="59">
        <f t="shared" si="1"/>
        <v>0</v>
      </c>
      <c r="T19" s="86">
        <f>VLOOKUP(H19,SJMS_normativy!$A$3:$B$334,2,0)</f>
        <v>38.057985000000002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  <c r="AL19" s="31"/>
      <c r="AM19" s="31"/>
      <c r="AN19" s="31"/>
      <c r="AO19" s="31"/>
      <c r="AP19" s="31"/>
      <c r="AQ19" s="31"/>
    </row>
    <row r="20" spans="1:43" ht="20.100000000000001" customHeight="1" x14ac:dyDescent="0.2">
      <c r="A20" s="470">
        <v>9</v>
      </c>
      <c r="B20" s="414">
        <v>600075249</v>
      </c>
      <c r="C20" s="81">
        <v>4480</v>
      </c>
      <c r="D20" s="13" t="s">
        <v>119</v>
      </c>
      <c r="E20" s="71">
        <v>3141</v>
      </c>
      <c r="F20" s="253" t="s">
        <v>119</v>
      </c>
      <c r="G20" s="308">
        <v>1300</v>
      </c>
      <c r="H20" s="13"/>
      <c r="I20" s="11">
        <v>607</v>
      </c>
      <c r="J20" s="59">
        <v>31</v>
      </c>
      <c r="K20" s="13">
        <v>15</v>
      </c>
      <c r="L20" s="11">
        <v>0</v>
      </c>
      <c r="M20" s="59"/>
      <c r="N20" s="171"/>
      <c r="O20" s="172"/>
      <c r="P20" s="59"/>
      <c r="Q20" s="5">
        <f t="shared" si="0"/>
        <v>15</v>
      </c>
      <c r="R20" s="11">
        <f t="shared" si="0"/>
        <v>607</v>
      </c>
      <c r="S20" s="59">
        <f t="shared" si="0"/>
        <v>31</v>
      </c>
      <c r="T20" s="86">
        <f>VLOOKUP(H20,SJMS_normativy!$A$3:$B$334,2,0)</f>
        <v>0</v>
      </c>
      <c r="U20" s="17">
        <f>IF(I20=0,0,VLOOKUP(SUM(I20+J20),SJZS_normativy!$A$4:$C$1075,2,0))</f>
        <v>74.676048055053712</v>
      </c>
      <c r="V20" s="87">
        <f>IF(J20=0,0,VLOOKUP(SUM(I20+J20),SJZS_normativy!$A$4:$C$1075,2,0))</f>
        <v>74.676048055053712</v>
      </c>
      <c r="W20" s="86">
        <f>VLOOKUP(K20,SJMS_normativy!$A$3:$B$334,2,0)/0.6</f>
        <v>40.083892000000013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  <c r="AL20" s="31"/>
      <c r="AM20" s="31"/>
      <c r="AN20" s="31"/>
      <c r="AO20" s="31"/>
      <c r="AP20" s="31"/>
      <c r="AQ20" s="31"/>
    </row>
    <row r="21" spans="1:43" ht="20.100000000000001" customHeight="1" x14ac:dyDescent="0.2">
      <c r="A21" s="470">
        <v>10</v>
      </c>
      <c r="B21" s="414">
        <v>600074951</v>
      </c>
      <c r="C21" s="81">
        <v>4439</v>
      </c>
      <c r="D21" s="13" t="s">
        <v>389</v>
      </c>
      <c r="E21" s="71">
        <v>3141</v>
      </c>
      <c r="F21" s="253" t="s">
        <v>504</v>
      </c>
      <c r="G21" s="308">
        <v>500</v>
      </c>
      <c r="H21" s="13">
        <v>71</v>
      </c>
      <c r="I21" s="11">
        <v>251</v>
      </c>
      <c r="J21" s="173"/>
      <c r="K21" s="13">
        <v>0</v>
      </c>
      <c r="L21" s="11"/>
      <c r="M21" s="173"/>
      <c r="N21" s="171"/>
      <c r="O21" s="172"/>
      <c r="P21" s="59"/>
      <c r="Q21" s="5">
        <f t="shared" si="0"/>
        <v>71</v>
      </c>
      <c r="R21" s="11">
        <f t="shared" si="0"/>
        <v>251</v>
      </c>
      <c r="S21" s="59">
        <f t="shared" si="0"/>
        <v>0</v>
      </c>
      <c r="T21" s="86">
        <f>VLOOKUP(H21,SJMS_normativy!$A$3:$B$334,2,0)</f>
        <v>36.340674240000006</v>
      </c>
      <c r="U21" s="17">
        <f>IF(I21=0,0,VLOOKUP(SUM(I21+J21),SJZS_normativy!$A$4:$C$1075,2,0))</f>
        <v>61.961143309727326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  <c r="AL21" s="31"/>
      <c r="AM21" s="31"/>
      <c r="AN21" s="31"/>
      <c r="AO21" s="31"/>
      <c r="AP21" s="31"/>
      <c r="AQ21" s="31"/>
    </row>
    <row r="22" spans="1:43" ht="20.100000000000001" customHeight="1" x14ac:dyDescent="0.2">
      <c r="A22" s="470">
        <v>12</v>
      </c>
      <c r="B22" s="414">
        <v>600074871</v>
      </c>
      <c r="C22" s="81">
        <v>4438</v>
      </c>
      <c r="D22" s="13" t="s">
        <v>120</v>
      </c>
      <c r="E22" s="71">
        <v>3141</v>
      </c>
      <c r="F22" s="253" t="s">
        <v>505</v>
      </c>
      <c r="G22" s="308">
        <v>650</v>
      </c>
      <c r="H22" s="171"/>
      <c r="I22" s="11">
        <v>408</v>
      </c>
      <c r="J22" s="173"/>
      <c r="K22" s="13">
        <v>51</v>
      </c>
      <c r="L22" s="172"/>
      <c r="M22" s="173"/>
      <c r="N22" s="171"/>
      <c r="O22" s="172"/>
      <c r="P22" s="59"/>
      <c r="Q22" s="5">
        <f>H22+K22+N22</f>
        <v>51</v>
      </c>
      <c r="R22" s="11">
        <f>I22+L22+O22</f>
        <v>408</v>
      </c>
      <c r="S22" s="59">
        <f>J22+M22+P22</f>
        <v>0</v>
      </c>
      <c r="T22" s="86">
        <f>VLOOKUP(H22,SJMS_normativy!$A$3:$B$334,2,0)</f>
        <v>0</v>
      </c>
      <c r="U22" s="17">
        <f>IF(I22=0,0,VLOOKUP(SUM(I22+J22),SJZS_normativy!$A$4:$C$1075,2,0))</f>
        <v>68.348675061082787</v>
      </c>
      <c r="V22" s="87">
        <f>IF(J22=0,0,VLOOKUP(SUM(I22+J22),SJZS_normativy!$A$4:$C$1075,2,0))</f>
        <v>0</v>
      </c>
      <c r="W22" s="86">
        <f>VLOOKUP(K22,SJMS_normativy!$A$3:$B$334,2,0)/0.6</f>
        <v>54.386760400000007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  <c r="AL22" s="31"/>
      <c r="AM22" s="31"/>
      <c r="AN22" s="31"/>
      <c r="AO22" s="31"/>
      <c r="AP22" s="31"/>
      <c r="AQ22" s="31"/>
    </row>
    <row r="23" spans="1:43" ht="20.100000000000001" customHeight="1" x14ac:dyDescent="0.2">
      <c r="A23" s="470">
        <v>13</v>
      </c>
      <c r="B23" s="414">
        <v>600074889</v>
      </c>
      <c r="C23" s="81">
        <v>4455</v>
      </c>
      <c r="D23" s="13" t="s">
        <v>121</v>
      </c>
      <c r="E23" s="71">
        <v>3141</v>
      </c>
      <c r="F23" s="253" t="s">
        <v>122</v>
      </c>
      <c r="G23" s="308">
        <v>700</v>
      </c>
      <c r="H23" s="171"/>
      <c r="I23" s="11">
        <v>415</v>
      </c>
      <c r="J23" s="173"/>
      <c r="K23" s="13">
        <v>46</v>
      </c>
      <c r="L23" s="172"/>
      <c r="M23" s="173"/>
      <c r="N23" s="171"/>
      <c r="O23" s="172"/>
      <c r="P23" s="59"/>
      <c r="Q23" s="5">
        <f t="shared" si="0"/>
        <v>46</v>
      </c>
      <c r="R23" s="11">
        <f t="shared" si="0"/>
        <v>415</v>
      </c>
      <c r="S23" s="59">
        <f t="shared" si="0"/>
        <v>0</v>
      </c>
      <c r="T23" s="86">
        <f>VLOOKUP(H23,SJMS_normativy!$A$3:$B$334,2,0)</f>
        <v>0</v>
      </c>
      <c r="U23" s="17">
        <f>IF(I23=0,0,VLOOKUP(SUM(I23+J23),SJZS_normativy!$A$4:$C$1075,2,0))</f>
        <v>68.580234296149285</v>
      </c>
      <c r="V23" s="87">
        <f>IF(J23=0,0,VLOOKUP(SUM(I23+J23),SJZS_normativy!$A$4:$C$1075,2,0))</f>
        <v>0</v>
      </c>
      <c r="W23" s="86">
        <f>VLOOKUP(K23,SJMS_normativy!$A$3:$B$334,2,0)/0.6</f>
        <v>52.644515400000003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  <c r="AL23" s="31"/>
      <c r="AM23" s="31"/>
      <c r="AN23" s="31"/>
      <c r="AO23" s="31"/>
      <c r="AP23" s="31"/>
      <c r="AQ23" s="31"/>
    </row>
    <row r="24" spans="1:43" ht="20.100000000000001" customHeight="1" x14ac:dyDescent="0.2">
      <c r="A24" s="470">
        <v>14</v>
      </c>
      <c r="B24" s="414">
        <v>600074897</v>
      </c>
      <c r="C24" s="81">
        <v>4440</v>
      </c>
      <c r="D24" s="13" t="s">
        <v>123</v>
      </c>
      <c r="E24" s="71">
        <v>3141</v>
      </c>
      <c r="F24" s="253" t="s">
        <v>124</v>
      </c>
      <c r="G24" s="308">
        <v>700</v>
      </c>
      <c r="H24" s="13"/>
      <c r="I24" s="11">
        <v>367</v>
      </c>
      <c r="J24" s="173"/>
      <c r="K24" s="13">
        <v>50</v>
      </c>
      <c r="L24" s="172"/>
      <c r="M24" s="173"/>
      <c r="N24" s="171"/>
      <c r="O24" s="172"/>
      <c r="P24" s="59"/>
      <c r="Q24" s="5">
        <f t="shared" si="0"/>
        <v>50</v>
      </c>
      <c r="R24" s="11">
        <f t="shared" si="0"/>
        <v>367</v>
      </c>
      <c r="S24" s="59">
        <f t="shared" si="0"/>
        <v>0</v>
      </c>
      <c r="T24" s="86">
        <f>VLOOKUP(H24,SJMS_normativy!$A$3:$B$334,2,0)</f>
        <v>0</v>
      </c>
      <c r="U24" s="17">
        <f>IF(I24=0,0,VLOOKUP(SUM(I24+J24),SJZS_normativy!$A$4:$C$1075,2,0))</f>
        <v>66.920634244313263</v>
      </c>
      <c r="V24" s="87">
        <f>IF(J24=0,0,VLOOKUP(SUM(I24+J24),SJZS_normativy!$A$4:$C$1075,2,0))</f>
        <v>0</v>
      </c>
      <c r="W24" s="86">
        <f>VLOOKUP(K24,SJMS_normativy!$A$3:$B$334,2,0)/0.6</f>
        <v>54.044614999999993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  <c r="AL24" s="31"/>
      <c r="AM24" s="31"/>
      <c r="AN24" s="31"/>
      <c r="AO24" s="31"/>
      <c r="AP24" s="31"/>
      <c r="AQ24" s="31"/>
    </row>
    <row r="25" spans="1:43" ht="20.100000000000001" customHeight="1" x14ac:dyDescent="0.2">
      <c r="A25" s="470">
        <v>15</v>
      </c>
      <c r="B25" s="414">
        <v>600074901</v>
      </c>
      <c r="C25" s="81">
        <v>4442</v>
      </c>
      <c r="D25" s="13" t="s">
        <v>125</v>
      </c>
      <c r="E25" s="71">
        <v>3141</v>
      </c>
      <c r="F25" s="253" t="s">
        <v>506</v>
      </c>
      <c r="G25" s="308">
        <v>400</v>
      </c>
      <c r="H25" s="171"/>
      <c r="I25" s="11">
        <v>202</v>
      </c>
      <c r="J25" s="173"/>
      <c r="K25" s="171"/>
      <c r="L25" s="172"/>
      <c r="M25" s="173"/>
      <c r="N25" s="171"/>
      <c r="O25" s="172"/>
      <c r="P25" s="59"/>
      <c r="Q25" s="5">
        <f t="shared" si="0"/>
        <v>0</v>
      </c>
      <c r="R25" s="11">
        <f t="shared" si="0"/>
        <v>202</v>
      </c>
      <c r="S25" s="59">
        <f t="shared" si="0"/>
        <v>0</v>
      </c>
      <c r="T25" s="86">
        <f>VLOOKUP(H25,SJMS_normativy!$A$3:$B$334,2,0)</f>
        <v>0</v>
      </c>
      <c r="U25" s="17">
        <f>IF(I25=0,0,VLOOKUP(SUM(I25+J25),SJZS_normativy!$A$4:$C$1075,2,0))</f>
        <v>59.216869001454889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  <c r="AL25" s="31"/>
      <c r="AM25" s="31"/>
      <c r="AN25" s="31"/>
      <c r="AO25" s="31"/>
      <c r="AP25" s="31"/>
      <c r="AQ25" s="31"/>
    </row>
    <row r="26" spans="1:43" ht="20.100000000000001" customHeight="1" x14ac:dyDescent="0.2">
      <c r="A26" s="470">
        <v>16</v>
      </c>
      <c r="B26" s="414">
        <v>600074986</v>
      </c>
      <c r="C26" s="81">
        <v>4436</v>
      </c>
      <c r="D26" s="13" t="s">
        <v>126</v>
      </c>
      <c r="E26" s="71">
        <v>3141</v>
      </c>
      <c r="F26" s="253" t="s">
        <v>507</v>
      </c>
      <c r="G26" s="308">
        <v>750</v>
      </c>
      <c r="H26" s="13"/>
      <c r="I26" s="11">
        <v>297</v>
      </c>
      <c r="J26" s="173"/>
      <c r="K26" s="171"/>
      <c r="L26" s="172"/>
      <c r="M26" s="173"/>
      <c r="N26" s="171"/>
      <c r="O26" s="172"/>
      <c r="P26" s="59"/>
      <c r="Q26" s="5">
        <f t="shared" si="0"/>
        <v>0</v>
      </c>
      <c r="R26" s="11">
        <f t="shared" si="0"/>
        <v>297</v>
      </c>
      <c r="S26" s="59">
        <f t="shared" si="0"/>
        <v>0</v>
      </c>
      <c r="T26" s="86">
        <f>VLOOKUP(H26,SJMS_normativy!$A$3:$B$334,2,0)</f>
        <v>0</v>
      </c>
      <c r="U26" s="17">
        <f>IF(I26=0,0,VLOOKUP(SUM(I26+J26),SJZS_normativy!$A$4:$C$1075,2,0))</f>
        <v>64.129660501799634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  <c r="AL26" s="31"/>
      <c r="AM26" s="31"/>
      <c r="AN26" s="31"/>
      <c r="AO26" s="31"/>
      <c r="AP26" s="31"/>
      <c r="AQ26" s="31"/>
    </row>
    <row r="27" spans="1:43" ht="20.100000000000001" customHeight="1" x14ac:dyDescent="0.2">
      <c r="A27" s="470">
        <v>17</v>
      </c>
      <c r="B27" s="414">
        <v>600074811</v>
      </c>
      <c r="C27" s="81">
        <v>4454</v>
      </c>
      <c r="D27" s="402" t="s">
        <v>127</v>
      </c>
      <c r="E27" s="71">
        <v>3141</v>
      </c>
      <c r="F27" s="253" t="s">
        <v>127</v>
      </c>
      <c r="G27" s="308">
        <v>900</v>
      </c>
      <c r="H27" s="171"/>
      <c r="I27" s="11">
        <v>475</v>
      </c>
      <c r="J27" s="59">
        <v>21</v>
      </c>
      <c r="K27" s="171"/>
      <c r="L27" s="172"/>
      <c r="M27" s="173"/>
      <c r="N27" s="171"/>
      <c r="O27" s="172"/>
      <c r="P27" s="59"/>
      <c r="Q27" s="5">
        <f t="shared" si="0"/>
        <v>0</v>
      </c>
      <c r="R27" s="11">
        <f t="shared" si="0"/>
        <v>475</v>
      </c>
      <c r="S27" s="59">
        <f t="shared" si="0"/>
        <v>21</v>
      </c>
      <c r="T27" s="86">
        <f>VLOOKUP(H27,SJMS_normativy!$A$3:$B$334,2,0)</f>
        <v>0</v>
      </c>
      <c r="U27" s="17">
        <f>IF(I27=0,0,VLOOKUP(SUM(I27+J27),SJZS_normativy!$A$4:$C$1075,2,0))</f>
        <v>71.047319859258977</v>
      </c>
      <c r="V27" s="87">
        <f>IF(J27=0,0,VLOOKUP(SUM(I27+J27),SJZS_normativy!$A$4:$C$1075,2,0))</f>
        <v>71.047319859258977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  <c r="AL27" s="31"/>
      <c r="AM27" s="31"/>
      <c r="AN27" s="31"/>
      <c r="AO27" s="31"/>
      <c r="AP27" s="31"/>
      <c r="AQ27" s="31"/>
    </row>
    <row r="28" spans="1:43" ht="20.100000000000001" customHeight="1" x14ac:dyDescent="0.2">
      <c r="A28" s="470">
        <v>18</v>
      </c>
      <c r="B28" s="414">
        <v>600075150</v>
      </c>
      <c r="C28" s="81">
        <v>4479</v>
      </c>
      <c r="D28" s="13" t="s">
        <v>441</v>
      </c>
      <c r="E28" s="71">
        <v>3141</v>
      </c>
      <c r="F28" s="253" t="s">
        <v>391</v>
      </c>
      <c r="G28" s="308">
        <v>70</v>
      </c>
      <c r="H28" s="171"/>
      <c r="I28" s="172"/>
      <c r="J28" s="173"/>
      <c r="K28" s="171"/>
      <c r="L28" s="172"/>
      <c r="M28" s="173"/>
      <c r="N28" s="13">
        <v>10</v>
      </c>
      <c r="O28" s="11">
        <v>48</v>
      </c>
      <c r="P28" s="59">
        <v>12</v>
      </c>
      <c r="Q28" s="5">
        <f t="shared" si="0"/>
        <v>10</v>
      </c>
      <c r="R28" s="11">
        <f t="shared" si="0"/>
        <v>48</v>
      </c>
      <c r="S28" s="59">
        <f t="shared" si="0"/>
        <v>12</v>
      </c>
      <c r="T28" s="86">
        <f>VLOOKUP(H28,SJMS_normativy!$A$3:$B$334,2,0)</f>
        <v>0</v>
      </c>
      <c r="U28" s="17">
        <f>IF(I28=0,0,VLOOKUP(SUM(I28+J28),SJZS_normativy!$A$4:$C$1075,2,0))</f>
        <v>0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59.278905076142131</v>
      </c>
      <c r="AA28" s="17">
        <f>IF(O28=0,0,VLOOKUP(SUM(O28+P28),SJZS_normativy!$A$4:$C$1075,2,0))/0.4</f>
        <v>111.42732252417946</v>
      </c>
      <c r="AB28" s="87">
        <f>IF(P28=0,0,VLOOKUP(SUM(O28+P28),SJZS_normativy!$A$4:$C$1075,2,0))/0.4</f>
        <v>111.42732252417946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  <c r="AL28" s="31"/>
      <c r="AM28" s="31"/>
      <c r="AN28" s="31"/>
      <c r="AO28" s="31"/>
      <c r="AP28" s="31"/>
      <c r="AQ28" s="31"/>
    </row>
    <row r="29" spans="1:43" ht="20.100000000000001" customHeight="1" x14ac:dyDescent="0.2">
      <c r="A29" s="470">
        <v>18</v>
      </c>
      <c r="B29" s="414">
        <v>600075150</v>
      </c>
      <c r="C29" s="81">
        <v>4479</v>
      </c>
      <c r="D29" s="13" t="s">
        <v>441</v>
      </c>
      <c r="E29" s="71">
        <v>3141</v>
      </c>
      <c r="F29" s="253" t="s">
        <v>522</v>
      </c>
      <c r="G29" s="308">
        <v>150</v>
      </c>
      <c r="H29" s="13">
        <v>17</v>
      </c>
      <c r="I29" s="11">
        <v>62</v>
      </c>
      <c r="J29" s="59">
        <v>0</v>
      </c>
      <c r="K29" s="284">
        <v>10</v>
      </c>
      <c r="L29" s="11">
        <v>48</v>
      </c>
      <c r="M29" s="59">
        <v>12</v>
      </c>
      <c r="N29" s="171"/>
      <c r="O29" s="172"/>
      <c r="P29" s="59"/>
      <c r="Q29" s="5">
        <f t="shared" si="0"/>
        <v>27</v>
      </c>
      <c r="R29" s="11">
        <f t="shared" si="0"/>
        <v>110</v>
      </c>
      <c r="S29" s="59">
        <f t="shared" si="0"/>
        <v>12</v>
      </c>
      <c r="T29" s="86">
        <f>VLOOKUP(H29,SJMS_normativy!$A$3:$B$334,2,0)</f>
        <v>24.5913942</v>
      </c>
      <c r="U29" s="17">
        <f>IF(I29=0,0,VLOOKUP(SUM(I29+J29),SJZS_normativy!$A$4:$C$1075,2,0))</f>
        <v>44.956894528334338</v>
      </c>
      <c r="V29" s="87">
        <f>IF(J29=0,0,VLOOKUP(SUM(I29+J29),SJZS_normativy!$A$4:$C$1075,2,0))</f>
        <v>0</v>
      </c>
      <c r="W29" s="86">
        <f>VLOOKUP(K29,SJMS_normativy!$A$3:$B$334,2,0)/0.6</f>
        <v>39.519270050761428</v>
      </c>
      <c r="X29" s="17">
        <f>IF(L29=0,0,VLOOKUP(SUM(L29+M29),SJZS_normativy!$A$4:$C$1075,2,0))/0.6</f>
        <v>74.28488168278632</v>
      </c>
      <c r="Y29" s="87">
        <f>IF(M29=0,0,VLOOKUP(SUM(L29+M29),SJZS_normativy!$A$4:$C$1075,2,0))/0.6</f>
        <v>74.28488168278632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  <c r="AL29" s="31"/>
      <c r="AM29" s="31"/>
      <c r="AN29" s="31"/>
      <c r="AO29" s="31"/>
      <c r="AP29" s="31"/>
      <c r="AQ29" s="31"/>
    </row>
    <row r="30" spans="1:43" ht="20.100000000000001" customHeight="1" x14ac:dyDescent="0.2">
      <c r="A30" s="470">
        <v>20</v>
      </c>
      <c r="B30" s="414">
        <v>600074102</v>
      </c>
      <c r="C30" s="81">
        <v>4485</v>
      </c>
      <c r="D30" s="13" t="s">
        <v>137</v>
      </c>
      <c r="E30" s="71">
        <v>3141</v>
      </c>
      <c r="F30" s="253" t="s">
        <v>523</v>
      </c>
      <c r="G30" s="308">
        <v>115</v>
      </c>
      <c r="H30" s="13">
        <v>35</v>
      </c>
      <c r="I30" s="172"/>
      <c r="J30" s="173"/>
      <c r="K30" s="13">
        <v>25</v>
      </c>
      <c r="L30" s="11">
        <v>27</v>
      </c>
      <c r="M30" s="173"/>
      <c r="N30" s="171"/>
      <c r="O30" s="172"/>
      <c r="P30" s="59"/>
      <c r="Q30" s="5">
        <f>H30+K30+N30</f>
        <v>60</v>
      </c>
      <c r="R30" s="11">
        <f>I30+L30+O30</f>
        <v>27</v>
      </c>
      <c r="S30" s="59">
        <f>J30+M30+P30</f>
        <v>0</v>
      </c>
      <c r="T30" s="86">
        <f>VLOOKUP(H30,SJMS_normativy!$A$3:$B$334,2,0)</f>
        <v>29.120530800000001</v>
      </c>
      <c r="U30" s="17">
        <f>IF(I30=0,0,VLOOKUP(SUM(I30+J30),SJZS_normativy!$A$4:$C$1075,2,0))</f>
        <v>0</v>
      </c>
      <c r="V30" s="87">
        <f>IF(J30=0,0,VLOOKUP(SUM(I30+J30),SJZS_normativy!$A$4:$C$1075,2,0))</f>
        <v>0</v>
      </c>
      <c r="W30" s="86">
        <f>VLOOKUP(K30,SJMS_normativy!$A$3:$B$334,2,0)/0.6</f>
        <v>44.466645</v>
      </c>
      <c r="X30" s="17">
        <f>IF(L30=0,0,VLOOKUP(SUM(L30+M30),SJZS_normativy!$A$4:$C$1075,2,0))/0.6</f>
        <v>61.428990862944161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  <c r="AL30" s="31"/>
      <c r="AM30" s="31"/>
      <c r="AN30" s="31"/>
      <c r="AO30" s="31"/>
      <c r="AP30" s="31"/>
      <c r="AQ30" s="31"/>
    </row>
    <row r="31" spans="1:43" ht="20.100000000000001" customHeight="1" x14ac:dyDescent="0.2">
      <c r="A31" s="470">
        <v>21</v>
      </c>
      <c r="B31" s="414">
        <v>650034295</v>
      </c>
      <c r="C31" s="81">
        <v>4435</v>
      </c>
      <c r="D31" s="13" t="s">
        <v>340</v>
      </c>
      <c r="E31" s="71">
        <v>3141</v>
      </c>
      <c r="F31" s="253" t="s">
        <v>524</v>
      </c>
      <c r="G31" s="335">
        <v>140</v>
      </c>
      <c r="H31" s="13">
        <v>51</v>
      </c>
      <c r="I31" s="172"/>
      <c r="J31" s="173"/>
      <c r="K31" s="171"/>
      <c r="L31" s="11">
        <v>63</v>
      </c>
      <c r="M31" s="173"/>
      <c r="N31" s="171"/>
      <c r="O31" s="172"/>
      <c r="P31" s="59"/>
      <c r="Q31" s="5">
        <f t="shared" ref="Q31:S32" si="2">H31+K31+N31</f>
        <v>51</v>
      </c>
      <c r="R31" s="11">
        <f t="shared" si="2"/>
        <v>63</v>
      </c>
      <c r="S31" s="59">
        <f t="shared" si="2"/>
        <v>0</v>
      </c>
      <c r="T31" s="86">
        <f>VLOOKUP(H31,SJMS_normativy!$A$3:$B$334,2,0)</f>
        <v>32.632056240000004</v>
      </c>
      <c r="U31" s="17">
        <f>IF(I31=0,0,VLOOKUP(SUM(I31+J31),SJZS_normativy!$A$4:$C$1075,2,0))</f>
        <v>0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75.242265445530222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  <c r="AL31" s="31"/>
      <c r="AM31" s="31"/>
      <c r="AN31" s="31"/>
      <c r="AO31" s="31"/>
      <c r="AP31" s="31"/>
      <c r="AQ31" s="31"/>
    </row>
    <row r="32" spans="1:43" ht="20.100000000000001" customHeight="1" x14ac:dyDescent="0.2">
      <c r="A32" s="470">
        <v>21</v>
      </c>
      <c r="B32" s="414">
        <v>650034295</v>
      </c>
      <c r="C32" s="81">
        <v>4435</v>
      </c>
      <c r="D32" s="13" t="s">
        <v>340</v>
      </c>
      <c r="E32" s="71">
        <v>3141</v>
      </c>
      <c r="F32" s="253" t="s">
        <v>525</v>
      </c>
      <c r="G32" s="632">
        <v>55</v>
      </c>
      <c r="H32" s="171"/>
      <c r="I32" s="172"/>
      <c r="J32" s="173"/>
      <c r="K32" s="171"/>
      <c r="L32" s="172"/>
      <c r="M32" s="173"/>
      <c r="N32" s="171"/>
      <c r="O32" s="11">
        <v>55</v>
      </c>
      <c r="P32" s="59"/>
      <c r="Q32" s="5">
        <f t="shared" si="2"/>
        <v>0</v>
      </c>
      <c r="R32" s="11">
        <f t="shared" si="2"/>
        <v>55</v>
      </c>
      <c r="S32" s="59">
        <f t="shared" si="2"/>
        <v>0</v>
      </c>
      <c r="T32" s="86">
        <f>VLOOKUP(H32,SJMS_normativy!$A$3:$B$334,2,0)</f>
        <v>0</v>
      </c>
      <c r="U32" s="17">
        <f>IF(I32=0,0,VLOOKUP(SUM(I32+J32),SJZS_normativy!$A$4:$C$1075,2,0))</f>
        <v>0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108.87085289943161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  <c r="AL32" s="31"/>
      <c r="AM32" s="31"/>
      <c r="AN32" s="31"/>
      <c r="AO32" s="31"/>
      <c r="AP32" s="31"/>
      <c r="AQ32" s="31"/>
    </row>
    <row r="33" spans="1:43" ht="20.100000000000001" customHeight="1" x14ac:dyDescent="0.2">
      <c r="A33" s="470">
        <v>22</v>
      </c>
      <c r="B33" s="414">
        <v>600074447</v>
      </c>
      <c r="C33" s="81">
        <v>4412</v>
      </c>
      <c r="D33" s="13" t="s">
        <v>128</v>
      </c>
      <c r="E33" s="71">
        <v>3141</v>
      </c>
      <c r="F33" s="253" t="s">
        <v>528</v>
      </c>
      <c r="G33" s="308">
        <v>70</v>
      </c>
      <c r="H33" s="13">
        <v>46</v>
      </c>
      <c r="I33" s="172"/>
      <c r="J33" s="173"/>
      <c r="K33" s="171"/>
      <c r="L33" s="172"/>
      <c r="M33" s="173"/>
      <c r="N33" s="171"/>
      <c r="O33" s="172"/>
      <c r="P33" s="59"/>
      <c r="Q33" s="5">
        <f t="shared" ref="Q33:S36" si="3">H33+K33+N33</f>
        <v>46</v>
      </c>
      <c r="R33" s="11">
        <f t="shared" si="3"/>
        <v>0</v>
      </c>
      <c r="S33" s="59">
        <f t="shared" si="3"/>
        <v>0</v>
      </c>
      <c r="T33" s="86">
        <f>VLOOKUP(H33,SJMS_normativy!$A$3:$B$334,2,0)</f>
        <v>31.586709240000001</v>
      </c>
      <c r="U33" s="17">
        <f>IF(I33=0,0,VLOOKUP(SUM(I33+J33),SJZS_normativy!$A$4:$C$1075,2,0))</f>
        <v>0</v>
      </c>
      <c r="V33" s="87">
        <f>IF(J33=0,0,VLOOKUP(SUM(I33+J33),SJZS_normativy!$A$4:$C$1075,2,0))</f>
        <v>0</v>
      </c>
      <c r="W33" s="86">
        <f>VLOOKUP(K33,SJMS_normativy!$A$3:$B$334,2,0)/0.6</f>
        <v>0</v>
      </c>
      <c r="X33" s="17">
        <f>IF(L33=0,0,VLOOKUP(SUM(L33+M33),SJZS_normativy!$A$4:$C$1075,2,0))/0.6</f>
        <v>0</v>
      </c>
      <c r="Y33" s="87">
        <f>IF(M33=0,0,VLOOKUP(SUM(L33+M33),SJZS_normativy!$A$4:$C$1075,2,0))/0.6</f>
        <v>0</v>
      </c>
      <c r="Z33" s="86">
        <f>VLOOKUP(N33,SJMS_normativy!$A$3:$B$334,2,0)/0.4</f>
        <v>0</v>
      </c>
      <c r="AA33" s="17">
        <f>IF(O33=0,0,VLOOKUP(SUM(O33+P33),SJZS_normativy!$A$4:$C$1075,2,0))/0.4</f>
        <v>0</v>
      </c>
      <c r="AB33" s="87">
        <f>IF(P33=0,0,VLOOKUP(SUM(O33+P33),SJZS_normativy!$A$4:$C$1075,2,0))/0.4</f>
        <v>0</v>
      </c>
      <c r="AC33" s="90">
        <f>SJMS_normativy!$I$5</f>
        <v>52</v>
      </c>
      <c r="AD33" s="44">
        <f>SJZS_normativy!$I$5</f>
        <v>52</v>
      </c>
      <c r="AE33" s="91">
        <f>SJZS_normativy!$I$5</f>
        <v>52</v>
      </c>
      <c r="AF33" s="90">
        <f>SJMS_normativy!$J$5</f>
        <v>34</v>
      </c>
      <c r="AG33" s="44">
        <f>SJZS_normativy!$J$5</f>
        <v>34</v>
      </c>
      <c r="AH33" s="91">
        <f>SJZS_normativy!$J$5</f>
        <v>34</v>
      </c>
      <c r="AI33" s="90">
        <f>SJMS_normativy!$K$5</f>
        <v>34</v>
      </c>
      <c r="AJ33" s="44">
        <f>SJZS_normativy!$K$5</f>
        <v>34</v>
      </c>
      <c r="AK33" s="91">
        <f>SJZS_normativy!$K$5</f>
        <v>34</v>
      </c>
      <c r="AL33" s="31"/>
      <c r="AM33" s="31"/>
      <c r="AN33" s="31"/>
      <c r="AO33" s="31"/>
      <c r="AP33" s="31"/>
      <c r="AQ33" s="31"/>
    </row>
    <row r="34" spans="1:43" ht="20.100000000000001" customHeight="1" x14ac:dyDescent="0.2">
      <c r="A34" s="470">
        <v>23</v>
      </c>
      <c r="B34" s="414">
        <v>600074455</v>
      </c>
      <c r="C34" s="81">
        <v>4413</v>
      </c>
      <c r="D34" s="13" t="s">
        <v>129</v>
      </c>
      <c r="E34" s="71">
        <v>3141</v>
      </c>
      <c r="F34" s="253" t="s">
        <v>529</v>
      </c>
      <c r="G34" s="308">
        <v>175</v>
      </c>
      <c r="H34" s="13">
        <v>125</v>
      </c>
      <c r="I34" s="11">
        <v>35</v>
      </c>
      <c r="J34" s="173"/>
      <c r="K34" s="171"/>
      <c r="L34" s="172"/>
      <c r="M34" s="173"/>
      <c r="N34" s="171"/>
      <c r="O34" s="172"/>
      <c r="P34" s="59"/>
      <c r="Q34" s="5">
        <f t="shared" si="3"/>
        <v>125</v>
      </c>
      <c r="R34" s="11">
        <f t="shared" si="3"/>
        <v>35</v>
      </c>
      <c r="S34" s="59">
        <f t="shared" si="3"/>
        <v>0</v>
      </c>
      <c r="T34" s="86">
        <f>VLOOKUP(H34,SJMS_normativy!$A$3:$B$334,2,0)</f>
        <v>42.575564999999997</v>
      </c>
      <c r="U34" s="17">
        <f>IF(I34=0,0,VLOOKUP(SUM(I34+J34),SJZS_normativy!$A$4:$C$1075,2,0))</f>
        <v>38.267830291395072</v>
      </c>
      <c r="V34" s="87">
        <f>IF(J34=0,0,VLOOKUP(SUM(I34+J34),SJZS_normativy!$A$4:$C$1075,2,0))</f>
        <v>0</v>
      </c>
      <c r="W34" s="86">
        <f>VLOOKUP(K34,SJMS_normativy!$A$3:$B$334,2,0)/0.6</f>
        <v>0</v>
      </c>
      <c r="X34" s="17">
        <f>IF(L34=0,0,VLOOKUP(SUM(L34+M34),SJZS_normativy!$A$4:$C$1075,2,0))/0.6</f>
        <v>0</v>
      </c>
      <c r="Y34" s="87">
        <f>IF(M34=0,0,VLOOKUP(SUM(L34+M34),SJZS_normativy!$A$4:$C$1075,2,0))/0.6</f>
        <v>0</v>
      </c>
      <c r="Z34" s="86">
        <f>VLOOKUP(N34,SJMS_normativy!$A$3:$B$334,2,0)/0.4</f>
        <v>0</v>
      </c>
      <c r="AA34" s="17">
        <f>IF(O34=0,0,VLOOKUP(SUM(O34+P34),SJZS_normativy!$A$4:$C$1075,2,0))/0.4</f>
        <v>0</v>
      </c>
      <c r="AB34" s="87">
        <f>IF(P34=0,0,VLOOKUP(SUM(O34+P34),SJZS_normativy!$A$4:$C$1075,2,0))/0.4</f>
        <v>0</v>
      </c>
      <c r="AC34" s="90">
        <f>SJMS_normativy!$I$5</f>
        <v>52</v>
      </c>
      <c r="AD34" s="44">
        <f>SJZS_normativy!$I$5</f>
        <v>52</v>
      </c>
      <c r="AE34" s="91">
        <f>SJZS_normativy!$I$5</f>
        <v>52</v>
      </c>
      <c r="AF34" s="90">
        <f>SJMS_normativy!$J$5</f>
        <v>34</v>
      </c>
      <c r="AG34" s="44">
        <f>SJZS_normativy!$J$5</f>
        <v>34</v>
      </c>
      <c r="AH34" s="91">
        <f>SJZS_normativy!$J$5</f>
        <v>34</v>
      </c>
      <c r="AI34" s="90">
        <f>SJMS_normativy!$K$5</f>
        <v>34</v>
      </c>
      <c r="AJ34" s="44">
        <f>SJZS_normativy!$K$5</f>
        <v>34</v>
      </c>
      <c r="AK34" s="91">
        <f>SJZS_normativy!$K$5</f>
        <v>34</v>
      </c>
      <c r="AL34" s="31"/>
      <c r="AM34" s="31"/>
      <c r="AN34" s="31"/>
      <c r="AO34" s="31"/>
      <c r="AP34" s="31"/>
      <c r="AQ34" s="31"/>
    </row>
    <row r="35" spans="1:43" ht="20.100000000000001" customHeight="1" x14ac:dyDescent="0.2">
      <c r="A35" s="470">
        <v>24</v>
      </c>
      <c r="B35" s="414">
        <v>600074595</v>
      </c>
      <c r="C35" s="81">
        <v>4429</v>
      </c>
      <c r="D35" s="13" t="s">
        <v>130</v>
      </c>
      <c r="E35" s="71">
        <v>3141</v>
      </c>
      <c r="F35" s="253" t="s">
        <v>527</v>
      </c>
      <c r="G35" s="308">
        <v>65</v>
      </c>
      <c r="H35" s="13">
        <v>18</v>
      </c>
      <c r="I35" s="11">
        <v>30</v>
      </c>
      <c r="J35" s="173"/>
      <c r="K35" s="171"/>
      <c r="L35" s="172"/>
      <c r="M35" s="173"/>
      <c r="N35" s="171"/>
      <c r="O35" s="172"/>
      <c r="P35" s="59"/>
      <c r="Q35" s="5">
        <f t="shared" si="3"/>
        <v>18</v>
      </c>
      <c r="R35" s="11">
        <f t="shared" si="3"/>
        <v>30</v>
      </c>
      <c r="S35" s="59">
        <f t="shared" si="3"/>
        <v>0</v>
      </c>
      <c r="T35" s="86">
        <f>VLOOKUP(H35,SJMS_normativy!$A$3:$B$334,2,0)</f>
        <v>24.859087080000002</v>
      </c>
      <c r="U35" s="17">
        <f>IF(I35=0,0,VLOOKUP(SUM(I35+J35),SJZS_normativy!$A$4:$C$1075,2,0))</f>
        <v>36.857394517766494</v>
      </c>
      <c r="V35" s="87">
        <f>IF(J35=0,0,VLOOKUP(SUM(I35+J35),SJZS_normativy!$A$4:$C$1075,2,0))</f>
        <v>0</v>
      </c>
      <c r="W35" s="86">
        <f>VLOOKUP(K35,SJMS_normativy!$A$3:$B$334,2,0)/0.6</f>
        <v>0</v>
      </c>
      <c r="X35" s="17">
        <f>IF(L35=0,0,VLOOKUP(SUM(L35+M35),SJZS_normativy!$A$4:$C$1075,2,0))/0.6</f>
        <v>0</v>
      </c>
      <c r="Y35" s="87">
        <f>IF(M35=0,0,VLOOKUP(SUM(L35+M35),SJZS_normativy!$A$4:$C$1075,2,0))/0.6</f>
        <v>0</v>
      </c>
      <c r="Z35" s="86">
        <f>VLOOKUP(N35,SJMS_normativy!$A$3:$B$334,2,0)/0.4</f>
        <v>0</v>
      </c>
      <c r="AA35" s="17">
        <f>IF(O35=0,0,VLOOKUP(SUM(O35+P35),SJZS_normativy!$A$4:$C$1075,2,0))/0.4</f>
        <v>0</v>
      </c>
      <c r="AB35" s="87">
        <f>IF(P35=0,0,VLOOKUP(SUM(O35+P35),SJZS_normativy!$A$4:$C$1075,2,0))/0.4</f>
        <v>0</v>
      </c>
      <c r="AC35" s="90">
        <f>SJMS_normativy!$I$5</f>
        <v>52</v>
      </c>
      <c r="AD35" s="44">
        <f>SJZS_normativy!$I$5</f>
        <v>52</v>
      </c>
      <c r="AE35" s="91">
        <f>SJZS_normativy!$I$5</f>
        <v>52</v>
      </c>
      <c r="AF35" s="90">
        <f>SJMS_normativy!$J$5</f>
        <v>34</v>
      </c>
      <c r="AG35" s="44">
        <f>SJZS_normativy!$J$5</f>
        <v>34</v>
      </c>
      <c r="AH35" s="91">
        <f>SJZS_normativy!$J$5</f>
        <v>34</v>
      </c>
      <c r="AI35" s="90">
        <f>SJMS_normativy!$K$5</f>
        <v>34</v>
      </c>
      <c r="AJ35" s="44">
        <f>SJZS_normativy!$K$5</f>
        <v>34</v>
      </c>
      <c r="AK35" s="91">
        <f>SJZS_normativy!$K$5</f>
        <v>34</v>
      </c>
      <c r="AL35" s="31"/>
      <c r="AM35" s="31"/>
      <c r="AN35" s="31"/>
      <c r="AO35" s="31"/>
      <c r="AP35" s="31"/>
      <c r="AQ35" s="31"/>
    </row>
    <row r="36" spans="1:43" ht="20.100000000000001" customHeight="1" x14ac:dyDescent="0.2">
      <c r="A36" s="470">
        <v>25</v>
      </c>
      <c r="B36" s="414">
        <v>600074919</v>
      </c>
      <c r="C36" s="81">
        <v>4452</v>
      </c>
      <c r="D36" s="13" t="s">
        <v>131</v>
      </c>
      <c r="E36" s="71">
        <v>3141</v>
      </c>
      <c r="F36" s="253" t="s">
        <v>526</v>
      </c>
      <c r="G36" s="308">
        <v>500</v>
      </c>
      <c r="H36" s="171"/>
      <c r="I36" s="11">
        <v>270</v>
      </c>
      <c r="J36" s="59"/>
      <c r="K36" s="171"/>
      <c r="L36" s="172"/>
      <c r="M36" s="173"/>
      <c r="N36" s="171"/>
      <c r="O36" s="172"/>
      <c r="P36" s="59"/>
      <c r="Q36" s="5">
        <f t="shared" si="3"/>
        <v>0</v>
      </c>
      <c r="R36" s="11">
        <f t="shared" si="3"/>
        <v>270</v>
      </c>
      <c r="S36" s="59">
        <f t="shared" si="3"/>
        <v>0</v>
      </c>
      <c r="T36" s="86">
        <f>VLOOKUP(H36,SJMS_normativy!$A$3:$B$334,2,0)</f>
        <v>0</v>
      </c>
      <c r="U36" s="17">
        <f>IF(I36=0,0,VLOOKUP(SUM(I36+J36),SJZS_normativy!$A$4:$C$1075,2,0))</f>
        <v>62.896481298238129</v>
      </c>
      <c r="V36" s="87">
        <f>IF(J36=0,0,VLOOKUP(SUM(I36+J36),SJZS_normativy!$A$4:$C$1075,2,0))</f>
        <v>0</v>
      </c>
      <c r="W36" s="86">
        <f>VLOOKUP(K36,SJMS_normativy!$A$3:$B$334,2,0)/0.6</f>
        <v>0</v>
      </c>
      <c r="X36" s="17">
        <f>IF(L36=0,0,VLOOKUP(SUM(L36+M36),SJZS_normativy!$A$4:$C$1075,2,0))/0.6</f>
        <v>0</v>
      </c>
      <c r="Y36" s="87">
        <f>IF(M36=0,0,VLOOKUP(SUM(L36+M36),SJZS_normativy!$A$4:$C$1075,2,0))/0.6</f>
        <v>0</v>
      </c>
      <c r="Z36" s="86">
        <f>VLOOKUP(N36,SJMS_normativy!$A$3:$B$334,2,0)/0.4</f>
        <v>0</v>
      </c>
      <c r="AA36" s="17">
        <f>IF(O36=0,0,VLOOKUP(SUM(O36+P36),SJZS_normativy!$A$4:$C$1075,2,0))/0.4</f>
        <v>0</v>
      </c>
      <c r="AB36" s="87">
        <f>IF(P36=0,0,VLOOKUP(SUM(O36+P36),SJZS_normativy!$A$4:$C$1075,2,0))/0.4</f>
        <v>0</v>
      </c>
      <c r="AC36" s="90">
        <f>SJMS_normativy!$I$5</f>
        <v>52</v>
      </c>
      <c r="AD36" s="44">
        <f>SJZS_normativy!$I$5</f>
        <v>52</v>
      </c>
      <c r="AE36" s="91">
        <f>SJZS_normativy!$I$5</f>
        <v>52</v>
      </c>
      <c r="AF36" s="90">
        <f>SJMS_normativy!$J$5</f>
        <v>34</v>
      </c>
      <c r="AG36" s="44">
        <f>SJZS_normativy!$J$5</f>
        <v>34</v>
      </c>
      <c r="AH36" s="91">
        <f>SJZS_normativy!$J$5</f>
        <v>34</v>
      </c>
      <c r="AI36" s="90">
        <f>SJMS_normativy!$K$5</f>
        <v>34</v>
      </c>
      <c r="AJ36" s="44">
        <f>SJZS_normativy!$K$5</f>
        <v>34</v>
      </c>
      <c r="AK36" s="91">
        <f>SJZS_normativy!$K$5</f>
        <v>34</v>
      </c>
      <c r="AL36" s="31"/>
      <c r="AM36" s="31"/>
      <c r="AN36" s="31"/>
      <c r="AO36" s="31"/>
      <c r="AP36" s="31"/>
      <c r="AQ36" s="31"/>
    </row>
    <row r="37" spans="1:43" ht="20.100000000000001" customHeight="1" x14ac:dyDescent="0.2">
      <c r="A37" s="470">
        <v>27</v>
      </c>
      <c r="B37" s="414">
        <v>600074307</v>
      </c>
      <c r="C37" s="81">
        <v>4414</v>
      </c>
      <c r="D37" s="13" t="s">
        <v>132</v>
      </c>
      <c r="E37" s="71">
        <v>3141</v>
      </c>
      <c r="F37" s="253" t="s">
        <v>530</v>
      </c>
      <c r="G37" s="308">
        <v>80</v>
      </c>
      <c r="H37" s="13"/>
      <c r="I37" s="172"/>
      <c r="J37" s="173"/>
      <c r="K37" s="13"/>
      <c r="L37" s="11"/>
      <c r="M37" s="59"/>
      <c r="N37" s="13">
        <v>68</v>
      </c>
      <c r="O37" s="172"/>
      <c r="P37" s="59"/>
      <c r="Q37" s="5">
        <f t="shared" ref="Q37:S38" si="4">H37+K37+N37</f>
        <v>68</v>
      </c>
      <c r="R37" s="11">
        <f t="shared" si="4"/>
        <v>0</v>
      </c>
      <c r="S37" s="59">
        <f t="shared" si="4"/>
        <v>0</v>
      </c>
      <c r="T37" s="86">
        <f>VLOOKUP(H37,SJMS_normativy!$A$3:$B$334,2,0)</f>
        <v>0</v>
      </c>
      <c r="U37" s="17">
        <f>IF(I37=0,0,VLOOKUP(SUM(I37+J37),SJZS_normativy!$A$4:$C$1075,2,0))</f>
        <v>0</v>
      </c>
      <c r="V37" s="87">
        <f>IF(J37=0,0,VLOOKUP(SUM(I37+J37),SJZS_normativy!$A$4:$C$1075,2,0))</f>
        <v>0</v>
      </c>
      <c r="W37" s="86">
        <f>VLOOKUP(K37,SJMS_normativy!$A$3:$B$334,2,0)/0.6</f>
        <v>0</v>
      </c>
      <c r="X37" s="17">
        <f>IF(L37=0,0,VLOOKUP(SUM(L37+M37),SJZS_normativy!$A$4:$C$1075,2,0))/0.6</f>
        <v>0</v>
      </c>
      <c r="Y37" s="87">
        <f>IF(M37=0,0,VLOOKUP(SUM(L37+M37),SJZS_normativy!$A$4:$C$1075,2,0))/0.6</f>
        <v>0</v>
      </c>
      <c r="Z37" s="86">
        <f>VLOOKUP(N37,SJMS_normativy!$A$3:$B$334,2,0)/0.4</f>
        <v>89.581510199999997</v>
      </c>
      <c r="AA37" s="17">
        <f>IF(O37=0,0,VLOOKUP(SUM(O37+P37),SJZS_normativy!$A$4:$C$1075,2,0))/0.4</f>
        <v>0</v>
      </c>
      <c r="AB37" s="87">
        <f>IF(P37=0,0,VLOOKUP(SUM(O37+P37),SJZS_normativy!$A$4:$C$1075,2,0))/0.4</f>
        <v>0</v>
      </c>
      <c r="AC37" s="90">
        <f>SJMS_normativy!$I$5</f>
        <v>52</v>
      </c>
      <c r="AD37" s="44">
        <f>SJZS_normativy!$I$5</f>
        <v>52</v>
      </c>
      <c r="AE37" s="91">
        <f>SJZS_normativy!$I$5</f>
        <v>52</v>
      </c>
      <c r="AF37" s="90">
        <f>SJMS_normativy!$J$5</f>
        <v>34</v>
      </c>
      <c r="AG37" s="44">
        <f>SJZS_normativy!$J$5</f>
        <v>34</v>
      </c>
      <c r="AH37" s="91">
        <f>SJZS_normativy!$J$5</f>
        <v>34</v>
      </c>
      <c r="AI37" s="90">
        <f>SJMS_normativy!$K$5</f>
        <v>34</v>
      </c>
      <c r="AJ37" s="44">
        <f>SJZS_normativy!$K$5</f>
        <v>34</v>
      </c>
      <c r="AK37" s="91">
        <f>SJZS_normativy!$K$5</f>
        <v>34</v>
      </c>
      <c r="AL37" s="31"/>
      <c r="AM37" s="31"/>
      <c r="AN37" s="31"/>
      <c r="AO37" s="31"/>
      <c r="AP37" s="31"/>
      <c r="AQ37" s="31"/>
    </row>
    <row r="38" spans="1:43" ht="20.100000000000001" customHeight="1" x14ac:dyDescent="0.2">
      <c r="A38" s="470">
        <v>28</v>
      </c>
      <c r="B38" s="414">
        <v>600074731</v>
      </c>
      <c r="C38" s="81">
        <v>4444</v>
      </c>
      <c r="D38" s="13" t="s">
        <v>133</v>
      </c>
      <c r="E38" s="71">
        <v>3141</v>
      </c>
      <c r="F38" s="253" t="s">
        <v>531</v>
      </c>
      <c r="G38" s="308">
        <v>350</v>
      </c>
      <c r="H38" s="171"/>
      <c r="I38" s="11">
        <v>193</v>
      </c>
      <c r="J38" s="173"/>
      <c r="K38" s="13">
        <v>68</v>
      </c>
      <c r="L38" s="11">
        <v>60</v>
      </c>
      <c r="M38" s="59"/>
      <c r="N38" s="13"/>
      <c r="O38" s="172"/>
      <c r="P38" s="59"/>
      <c r="Q38" s="5">
        <f t="shared" si="4"/>
        <v>68</v>
      </c>
      <c r="R38" s="11">
        <f t="shared" si="4"/>
        <v>253</v>
      </c>
      <c r="S38" s="59">
        <f t="shared" si="4"/>
        <v>0</v>
      </c>
      <c r="T38" s="86">
        <f>VLOOKUP(H38,SJMS_normativy!$A$3:$B$334,2,0)</f>
        <v>0</v>
      </c>
      <c r="U38" s="17">
        <f>IF(I38=0,0,VLOOKUP(SUM(I38+J38),SJZS_normativy!$A$4:$C$1075,2,0))</f>
        <v>58.647707223539385</v>
      </c>
      <c r="V38" s="87">
        <f>IF(J38=0,0,VLOOKUP(SUM(I38+J38),SJZS_normativy!$A$4:$C$1075,2,0))</f>
        <v>0</v>
      </c>
      <c r="W38" s="86">
        <f>VLOOKUP(K38,SJMS_normativy!$A$3:$B$334,2,0)/0.6</f>
        <v>59.721006800000005</v>
      </c>
      <c r="X38" s="17">
        <f>IF(L38=0,0,VLOOKUP(SUM(L38+M38),SJZS_normativy!$A$4:$C$1075,2,0))/0.6</f>
        <v>74.28488168278632</v>
      </c>
      <c r="Y38" s="87">
        <f>IF(M38=0,0,VLOOKUP(SUM(L38+M38),SJZS_normativy!$A$4:$C$1075,2,0))/0.6</f>
        <v>0</v>
      </c>
      <c r="Z38" s="86">
        <f>VLOOKUP(N38,SJMS_normativy!$A$3:$B$334,2,0)/0.4</f>
        <v>0</v>
      </c>
      <c r="AA38" s="17">
        <f>IF(O38=0,0,VLOOKUP(SUM(O38+P38),SJZS_normativy!$A$4:$C$1075,2,0))/0.4</f>
        <v>0</v>
      </c>
      <c r="AB38" s="87">
        <f>IF(P38=0,0,VLOOKUP(SUM(O38+P38),SJZS_normativy!$A$4:$C$1075,2,0))/0.4</f>
        <v>0</v>
      </c>
      <c r="AC38" s="90">
        <f>SJMS_normativy!$I$5</f>
        <v>52</v>
      </c>
      <c r="AD38" s="44">
        <f>SJZS_normativy!$I$5</f>
        <v>52</v>
      </c>
      <c r="AE38" s="91">
        <f>SJZS_normativy!$I$5</f>
        <v>52</v>
      </c>
      <c r="AF38" s="90">
        <f>SJMS_normativy!$J$5</f>
        <v>34</v>
      </c>
      <c r="AG38" s="44">
        <f>SJZS_normativy!$J$5</f>
        <v>34</v>
      </c>
      <c r="AH38" s="91">
        <f>SJZS_normativy!$J$5</f>
        <v>34</v>
      </c>
      <c r="AI38" s="90">
        <f>SJMS_normativy!$K$5</f>
        <v>34</v>
      </c>
      <c r="AJ38" s="44">
        <f>SJZS_normativy!$K$5</f>
        <v>34</v>
      </c>
      <c r="AK38" s="91">
        <f>SJZS_normativy!$K$5</f>
        <v>34</v>
      </c>
      <c r="AL38" s="31"/>
      <c r="AM38" s="31"/>
      <c r="AN38" s="31"/>
      <c r="AO38" s="31"/>
      <c r="AP38" s="31"/>
      <c r="AQ38" s="31"/>
    </row>
    <row r="39" spans="1:43" ht="20.100000000000001" customHeight="1" x14ac:dyDescent="0.2">
      <c r="A39" s="470">
        <v>29</v>
      </c>
      <c r="B39" s="414">
        <v>600075044</v>
      </c>
      <c r="C39" s="81">
        <v>4445</v>
      </c>
      <c r="D39" s="13" t="s">
        <v>463</v>
      </c>
      <c r="E39" s="303">
        <v>3141</v>
      </c>
      <c r="F39" s="636" t="s">
        <v>458</v>
      </c>
      <c r="G39" s="308">
        <v>100</v>
      </c>
      <c r="H39" s="13">
        <v>26</v>
      </c>
      <c r="I39" s="11">
        <v>37</v>
      </c>
      <c r="J39" s="173"/>
      <c r="K39" s="171"/>
      <c r="L39" s="172"/>
      <c r="M39" s="173"/>
      <c r="N39" s="171"/>
      <c r="O39" s="172"/>
      <c r="P39" s="59"/>
      <c r="Q39" s="5">
        <f t="shared" ref="Q39:S41" si="5">H39+K39+N39</f>
        <v>26</v>
      </c>
      <c r="R39" s="11">
        <f t="shared" si="5"/>
        <v>37</v>
      </c>
      <c r="S39" s="59">
        <f t="shared" si="5"/>
        <v>0</v>
      </c>
      <c r="T39" s="86">
        <f>VLOOKUP(H39,SJMS_normativy!$A$3:$B$334,2,0)</f>
        <v>26.932551240000002</v>
      </c>
      <c r="U39" s="17">
        <f>IF(I39=0,0,VLOOKUP(SUM(I39+J39),SJZS_normativy!$A$4:$C$1075,2,0))</f>
        <v>38.914638283002816</v>
      </c>
      <c r="V39" s="87">
        <f>IF(J39=0,0,VLOOKUP(SUM(I39+J39),SJZS_normativy!$A$4:$C$1075,2,0))</f>
        <v>0</v>
      </c>
      <c r="W39" s="86">
        <f>VLOOKUP(K39,SJMS_normativy!$A$3:$B$334,2,0)/0.6</f>
        <v>0</v>
      </c>
      <c r="X39" s="17">
        <f>IF(L39=0,0,VLOOKUP(SUM(L39+M39),SJZS_normativy!$A$4:$C$1075,2,0))/0.6</f>
        <v>0</v>
      </c>
      <c r="Y39" s="87">
        <f>IF(M39=0,0,VLOOKUP(SUM(L39+M39),SJZS_normativy!$A$4:$C$1075,2,0))/0.6</f>
        <v>0</v>
      </c>
      <c r="Z39" s="86">
        <f>VLOOKUP(N39,SJMS_normativy!$A$3:$B$334,2,0)/0.4</f>
        <v>0</v>
      </c>
      <c r="AA39" s="17">
        <f>IF(O39=0,0,VLOOKUP(SUM(O39+P39),SJZS_normativy!$A$4:$C$1075,2,0))/0.4</f>
        <v>0</v>
      </c>
      <c r="AB39" s="87">
        <f>IF(P39=0,0,VLOOKUP(SUM(O39+P39),SJZS_normativy!$A$4:$C$1075,2,0))/0.4</f>
        <v>0</v>
      </c>
      <c r="AC39" s="90">
        <f>SJMS_normativy!$I$5</f>
        <v>52</v>
      </c>
      <c r="AD39" s="44">
        <f>SJZS_normativy!$I$5</f>
        <v>52</v>
      </c>
      <c r="AE39" s="91">
        <f>SJZS_normativy!$I$5</f>
        <v>52</v>
      </c>
      <c r="AF39" s="90">
        <f>SJMS_normativy!$J$5</f>
        <v>34</v>
      </c>
      <c r="AG39" s="44">
        <f>SJZS_normativy!$J$5</f>
        <v>34</v>
      </c>
      <c r="AH39" s="91">
        <f>SJZS_normativy!$J$5</f>
        <v>34</v>
      </c>
      <c r="AI39" s="90">
        <f>SJMS_normativy!$K$5</f>
        <v>34</v>
      </c>
      <c r="AJ39" s="44">
        <f>SJZS_normativy!$K$5</f>
        <v>34</v>
      </c>
      <c r="AK39" s="91">
        <f>SJZS_normativy!$K$5</f>
        <v>34</v>
      </c>
      <c r="AL39" s="31"/>
      <c r="AM39" s="31"/>
      <c r="AN39" s="31"/>
      <c r="AO39" s="31"/>
      <c r="AP39" s="31"/>
      <c r="AQ39" s="31"/>
    </row>
    <row r="40" spans="1:43" ht="20.100000000000001" customHeight="1" x14ac:dyDescent="0.2">
      <c r="A40" s="470">
        <v>30</v>
      </c>
      <c r="B40" s="414">
        <v>600074587</v>
      </c>
      <c r="C40" s="81">
        <v>4446</v>
      </c>
      <c r="D40" s="13" t="s">
        <v>341</v>
      </c>
      <c r="E40" s="71">
        <v>3141</v>
      </c>
      <c r="F40" s="253" t="s">
        <v>390</v>
      </c>
      <c r="G40" s="308">
        <v>54</v>
      </c>
      <c r="H40" s="171"/>
      <c r="I40" s="172"/>
      <c r="J40" s="173"/>
      <c r="K40" s="171"/>
      <c r="L40" s="172"/>
      <c r="M40" s="173"/>
      <c r="N40" s="13">
        <v>25</v>
      </c>
      <c r="O40" s="11">
        <v>27</v>
      </c>
      <c r="P40" s="59"/>
      <c r="Q40" s="5">
        <f t="shared" si="5"/>
        <v>25</v>
      </c>
      <c r="R40" s="11">
        <f t="shared" si="5"/>
        <v>27</v>
      </c>
      <c r="S40" s="59">
        <f t="shared" si="5"/>
        <v>0</v>
      </c>
      <c r="T40" s="86">
        <f>VLOOKUP(H40,SJMS_normativy!$A$3:$B$334,2,0)</f>
        <v>0</v>
      </c>
      <c r="U40" s="17">
        <f>IF(I40=0,0,VLOOKUP(SUM(I40+J40),SJZS_normativy!$A$4:$C$1075,2,0))</f>
        <v>0</v>
      </c>
      <c r="V40" s="87">
        <f>IF(J40=0,0,VLOOKUP(SUM(I40+J40),SJZS_normativy!$A$4:$C$1075,2,0))</f>
        <v>0</v>
      </c>
      <c r="W40" s="86">
        <f>VLOOKUP(K40,SJMS_normativy!$A$3:$B$334,2,0)/0.6</f>
        <v>0</v>
      </c>
      <c r="X40" s="17">
        <f>IF(L40=0,0,VLOOKUP(SUM(L40+M40),SJZS_normativy!$A$4:$C$1075,2,0))/0.6</f>
        <v>0</v>
      </c>
      <c r="Y40" s="87">
        <f>IF(M40=0,0,VLOOKUP(SUM(L40+M40),SJZS_normativy!$A$4:$C$1075,2,0))/0.6</f>
        <v>0</v>
      </c>
      <c r="Z40" s="86">
        <f>VLOOKUP(N40,SJMS_normativy!$A$3:$B$334,2,0)/0.4</f>
        <v>66.6999675</v>
      </c>
      <c r="AA40" s="17">
        <f>IF(O40=0,0,VLOOKUP(SUM(O40+P40),SJZS_normativy!$A$4:$C$1075,2,0))/0.4</f>
        <v>92.143486294416235</v>
      </c>
      <c r="AB40" s="87">
        <f>IF(P40=0,0,VLOOKUP(SUM(O40+P40),SJZS_normativy!$A$4:$C$1075,2,0))/0.4</f>
        <v>0</v>
      </c>
      <c r="AC40" s="90">
        <f>SJMS_normativy!$I$5</f>
        <v>52</v>
      </c>
      <c r="AD40" s="44">
        <f>SJZS_normativy!$I$5</f>
        <v>52</v>
      </c>
      <c r="AE40" s="91">
        <f>SJZS_normativy!$I$5</f>
        <v>52</v>
      </c>
      <c r="AF40" s="90">
        <f>SJMS_normativy!$J$5</f>
        <v>34</v>
      </c>
      <c r="AG40" s="44">
        <f>SJZS_normativy!$J$5</f>
        <v>34</v>
      </c>
      <c r="AH40" s="91">
        <f>SJZS_normativy!$J$5</f>
        <v>34</v>
      </c>
      <c r="AI40" s="90">
        <f>SJMS_normativy!$K$5</f>
        <v>34</v>
      </c>
      <c r="AJ40" s="44">
        <f>SJZS_normativy!$K$5</f>
        <v>34</v>
      </c>
      <c r="AK40" s="91">
        <f>SJZS_normativy!$K$5</f>
        <v>34</v>
      </c>
      <c r="AL40" s="31"/>
      <c r="AM40" s="31"/>
      <c r="AN40" s="31"/>
      <c r="AO40" s="31"/>
      <c r="AP40" s="31"/>
      <c r="AQ40" s="31"/>
    </row>
    <row r="41" spans="1:43" ht="20.100000000000001" customHeight="1" x14ac:dyDescent="0.2">
      <c r="A41" s="470">
        <v>31</v>
      </c>
      <c r="B41" s="414">
        <v>600074820</v>
      </c>
      <c r="C41" s="81">
        <v>4431</v>
      </c>
      <c r="D41" s="13" t="s">
        <v>138</v>
      </c>
      <c r="E41" s="71">
        <v>3141</v>
      </c>
      <c r="F41" s="253" t="s">
        <v>532</v>
      </c>
      <c r="G41" s="308">
        <v>110</v>
      </c>
      <c r="H41" s="13">
        <v>45</v>
      </c>
      <c r="I41" s="11">
        <v>49</v>
      </c>
      <c r="J41" s="173"/>
      <c r="K41" s="171"/>
      <c r="L41" s="172"/>
      <c r="M41" s="173"/>
      <c r="N41" s="171"/>
      <c r="O41" s="172"/>
      <c r="P41" s="59"/>
      <c r="Q41" s="5">
        <f t="shared" si="5"/>
        <v>45</v>
      </c>
      <c r="R41" s="11">
        <f t="shared" si="5"/>
        <v>49</v>
      </c>
      <c r="S41" s="59">
        <f t="shared" si="5"/>
        <v>0</v>
      </c>
      <c r="T41" s="86">
        <f>VLOOKUP(H41,SJMS_normativy!$A$3:$B$334,2,0)</f>
        <v>31.3719666</v>
      </c>
      <c r="U41" s="17">
        <f>IF(I41=0,0,VLOOKUP(SUM(I41+J41),SJZS_normativy!$A$4:$C$1075,2,0))</f>
        <v>42.194144070220567</v>
      </c>
      <c r="V41" s="87">
        <f>IF(J41=0,0,VLOOKUP(SUM(I41+J41),SJZS_normativy!$A$4:$C$1075,2,0))</f>
        <v>0</v>
      </c>
      <c r="W41" s="86">
        <f>VLOOKUP(K41,SJMS_normativy!$A$3:$B$334,2,0)/0.6</f>
        <v>0</v>
      </c>
      <c r="X41" s="17">
        <f>IF(L41=0,0,VLOOKUP(SUM(L41+M41),SJZS_normativy!$A$4:$C$1075,2,0))/0.6</f>
        <v>0</v>
      </c>
      <c r="Y41" s="87">
        <f>IF(M41=0,0,VLOOKUP(SUM(L41+M41),SJZS_normativy!$A$4:$C$1075,2,0))/0.6</f>
        <v>0</v>
      </c>
      <c r="Z41" s="86">
        <f>VLOOKUP(N41,SJMS_normativy!$A$3:$B$334,2,0)/0.4</f>
        <v>0</v>
      </c>
      <c r="AA41" s="17">
        <f>IF(O41=0,0,VLOOKUP(SUM(O41+P41),SJZS_normativy!$A$4:$C$1075,2,0))/0.4</f>
        <v>0</v>
      </c>
      <c r="AB41" s="87">
        <f>IF(P41=0,0,VLOOKUP(SUM(O41+P41),SJZS_normativy!$A$4:$C$1075,2,0))/0.4</f>
        <v>0</v>
      </c>
      <c r="AC41" s="90">
        <f>SJMS_normativy!$I$5</f>
        <v>52</v>
      </c>
      <c r="AD41" s="44">
        <f>SJZS_normativy!$I$5</f>
        <v>52</v>
      </c>
      <c r="AE41" s="91">
        <f>SJZS_normativy!$I$5</f>
        <v>52</v>
      </c>
      <c r="AF41" s="90">
        <f>SJMS_normativy!$J$5</f>
        <v>34</v>
      </c>
      <c r="AG41" s="44">
        <f>SJZS_normativy!$J$5</f>
        <v>34</v>
      </c>
      <c r="AH41" s="91">
        <f>SJZS_normativy!$J$5</f>
        <v>34</v>
      </c>
      <c r="AI41" s="90">
        <f>SJMS_normativy!$K$5</f>
        <v>34</v>
      </c>
      <c r="AJ41" s="44">
        <f>SJZS_normativy!$K$5</f>
        <v>34</v>
      </c>
      <c r="AK41" s="91">
        <f>SJZS_normativy!$K$5</f>
        <v>34</v>
      </c>
      <c r="AL41" s="31"/>
      <c r="AM41" s="31"/>
      <c r="AN41" s="31"/>
      <c r="AO41" s="31"/>
      <c r="AP41" s="31"/>
      <c r="AQ41" s="31"/>
    </row>
    <row r="42" spans="1:43" ht="20.100000000000001" customHeight="1" x14ac:dyDescent="0.2">
      <c r="A42" s="470">
        <v>32</v>
      </c>
      <c r="B42" s="414">
        <v>600074153</v>
      </c>
      <c r="C42" s="81">
        <v>4416</v>
      </c>
      <c r="D42" s="13" t="s">
        <v>139</v>
      </c>
      <c r="E42" s="71">
        <v>3141</v>
      </c>
      <c r="F42" s="253" t="s">
        <v>533</v>
      </c>
      <c r="G42" s="308">
        <v>115</v>
      </c>
      <c r="H42" s="13">
        <v>42</v>
      </c>
      <c r="I42" s="11">
        <v>0</v>
      </c>
      <c r="J42" s="59"/>
      <c r="K42" s="171"/>
      <c r="L42" s="11"/>
      <c r="M42" s="173"/>
      <c r="N42" s="171"/>
      <c r="O42" s="172"/>
      <c r="P42" s="59"/>
      <c r="Q42" s="5">
        <f t="shared" ref="Q42:S43" si="6">H42+K42+N42</f>
        <v>42</v>
      </c>
      <c r="R42" s="11">
        <f t="shared" si="6"/>
        <v>0</v>
      </c>
      <c r="S42" s="59">
        <f t="shared" si="6"/>
        <v>0</v>
      </c>
      <c r="T42" s="86">
        <f>VLOOKUP(H42,SJMS_normativy!$A$3:$B$334,2,0)</f>
        <v>30.716392200000001</v>
      </c>
      <c r="U42" s="17">
        <f>IF(I42=0,0,VLOOKUP(SUM(I42+J42),SJZS_normativy!$A$4:$C$1075,2,0))</f>
        <v>0</v>
      </c>
      <c r="V42" s="87">
        <f>IF(J42=0,0,VLOOKUP(SUM(I42+J42),SJZS_normativy!$A$4:$C$1075,2,0))</f>
        <v>0</v>
      </c>
      <c r="W42" s="86">
        <f>VLOOKUP(K42,SJMS_normativy!$A$3:$B$334,2,0)/0.6</f>
        <v>0</v>
      </c>
      <c r="X42" s="17">
        <f>IF(L42=0,0,VLOOKUP(SUM(L42+M42),SJZS_normativy!$A$4:$C$1075,2,0))/0.6</f>
        <v>0</v>
      </c>
      <c r="Y42" s="87">
        <f>IF(M42=0,0,VLOOKUP(SUM(L42+M42),SJZS_normativy!$A$4:$C$1075,2,0))/0.6</f>
        <v>0</v>
      </c>
      <c r="Z42" s="86">
        <f>VLOOKUP(N42,SJMS_normativy!$A$3:$B$334,2,0)/0.4</f>
        <v>0</v>
      </c>
      <c r="AA42" s="17">
        <f>IF(O42=0,0,VLOOKUP(SUM(O42+P42),SJZS_normativy!$A$4:$C$1075,2,0))/0.4</f>
        <v>0</v>
      </c>
      <c r="AB42" s="87">
        <f>IF(P42=0,0,VLOOKUP(SUM(O42+P42),SJZS_normativy!$A$4:$C$1075,2,0))/0.4</f>
        <v>0</v>
      </c>
      <c r="AC42" s="90">
        <f>SJMS_normativy!$I$5</f>
        <v>52</v>
      </c>
      <c r="AD42" s="44">
        <f>SJZS_normativy!$I$5</f>
        <v>52</v>
      </c>
      <c r="AE42" s="91">
        <f>SJZS_normativy!$I$5</f>
        <v>52</v>
      </c>
      <c r="AF42" s="90">
        <f>SJMS_normativy!$J$5</f>
        <v>34</v>
      </c>
      <c r="AG42" s="44">
        <f>SJZS_normativy!$J$5</f>
        <v>34</v>
      </c>
      <c r="AH42" s="91">
        <f>SJZS_normativy!$J$5</f>
        <v>34</v>
      </c>
      <c r="AI42" s="90">
        <f>SJMS_normativy!$K$5</f>
        <v>34</v>
      </c>
      <c r="AJ42" s="44">
        <f>SJZS_normativy!$K$5</f>
        <v>34</v>
      </c>
      <c r="AK42" s="91">
        <f>SJZS_normativy!$K$5</f>
        <v>34</v>
      </c>
      <c r="AL42" s="31"/>
      <c r="AM42" s="31"/>
      <c r="AN42" s="31"/>
      <c r="AO42" s="31"/>
      <c r="AP42" s="31"/>
      <c r="AQ42" s="31"/>
    </row>
    <row r="43" spans="1:43" ht="20.100000000000001" customHeight="1" x14ac:dyDescent="0.2">
      <c r="A43" s="470">
        <v>33</v>
      </c>
      <c r="B43" s="414">
        <v>600074749</v>
      </c>
      <c r="C43" s="81">
        <v>4447</v>
      </c>
      <c r="D43" s="13" t="s">
        <v>140</v>
      </c>
      <c r="E43" s="71">
        <v>3141</v>
      </c>
      <c r="F43" s="253" t="s">
        <v>534</v>
      </c>
      <c r="G43" s="308">
        <v>170</v>
      </c>
      <c r="H43" s="171"/>
      <c r="I43" s="11">
        <v>98</v>
      </c>
      <c r="J43" s="173"/>
      <c r="K43" s="171"/>
      <c r="L43" s="337"/>
      <c r="M43" s="173"/>
      <c r="N43" s="171"/>
      <c r="O43" s="172"/>
      <c r="P43" s="59"/>
      <c r="Q43" s="5">
        <f t="shared" si="6"/>
        <v>0</v>
      </c>
      <c r="R43" s="11">
        <f t="shared" si="6"/>
        <v>98</v>
      </c>
      <c r="S43" s="59">
        <f t="shared" si="6"/>
        <v>0</v>
      </c>
      <c r="T43" s="86">
        <f>VLOOKUP(H43,SJMS_normativy!$A$3:$B$334,2,0)</f>
        <v>0</v>
      </c>
      <c r="U43" s="17">
        <f>IF(I43=0,0,VLOOKUP(SUM(I43+J43),SJZS_normativy!$A$4:$C$1075,2,0))</f>
        <v>50.388415513862121</v>
      </c>
      <c r="V43" s="87">
        <f>IF(J43=0,0,VLOOKUP(SUM(I43+J43),SJZS_normativy!$A$4:$C$1075,2,0))</f>
        <v>0</v>
      </c>
      <c r="W43" s="86">
        <f>VLOOKUP(K43,SJMS_normativy!$A$3:$B$334,2,0)/0.6</f>
        <v>0</v>
      </c>
      <c r="X43" s="17">
        <f>IF(L43=0,0,VLOOKUP(SUM(L43+M43),SJZS_normativy!$A$4:$C$1075,2,0))/0.6</f>
        <v>0</v>
      </c>
      <c r="Y43" s="87">
        <f>IF(M43=0,0,VLOOKUP(SUM(L43+M43),SJZS_normativy!$A$4:$C$1075,2,0))/0.6</f>
        <v>0</v>
      </c>
      <c r="Z43" s="86">
        <f>VLOOKUP(N43,SJMS_normativy!$A$3:$B$334,2,0)/0.4</f>
        <v>0</v>
      </c>
      <c r="AA43" s="17">
        <f>IF(O43=0,0,VLOOKUP(SUM(O43+P43),SJZS_normativy!$A$4:$C$1075,2,0))/0.4</f>
        <v>0</v>
      </c>
      <c r="AB43" s="87">
        <f>IF(P43=0,0,VLOOKUP(SUM(O43+P43),SJZS_normativy!$A$4:$C$1075,2,0))/0.4</f>
        <v>0</v>
      </c>
      <c r="AC43" s="90">
        <f>SJMS_normativy!$I$5</f>
        <v>52</v>
      </c>
      <c r="AD43" s="44">
        <f>SJZS_normativy!$I$5</f>
        <v>52</v>
      </c>
      <c r="AE43" s="91">
        <f>SJZS_normativy!$I$5</f>
        <v>52</v>
      </c>
      <c r="AF43" s="90">
        <f>SJMS_normativy!$J$5</f>
        <v>34</v>
      </c>
      <c r="AG43" s="44">
        <f>SJZS_normativy!$J$5</f>
        <v>34</v>
      </c>
      <c r="AH43" s="91">
        <f>SJZS_normativy!$J$5</f>
        <v>34</v>
      </c>
      <c r="AI43" s="90">
        <f>SJMS_normativy!$K$5</f>
        <v>34</v>
      </c>
      <c r="AJ43" s="44">
        <f>SJZS_normativy!$K$5</f>
        <v>34</v>
      </c>
      <c r="AK43" s="91">
        <f>SJZS_normativy!$K$5</f>
        <v>34</v>
      </c>
      <c r="AL43" s="31"/>
      <c r="AM43" s="31"/>
      <c r="AN43" s="31"/>
      <c r="AO43" s="31"/>
      <c r="AP43" s="31"/>
      <c r="AQ43" s="31"/>
    </row>
    <row r="44" spans="1:43" ht="20.100000000000001" customHeight="1" x14ac:dyDescent="0.2">
      <c r="A44" s="470">
        <v>34</v>
      </c>
      <c r="B44" s="414">
        <v>650037090</v>
      </c>
      <c r="C44" s="81">
        <v>4449</v>
      </c>
      <c r="D44" s="13" t="s">
        <v>342</v>
      </c>
      <c r="E44" s="71">
        <v>3141</v>
      </c>
      <c r="F44" s="253" t="s">
        <v>535</v>
      </c>
      <c r="G44" s="308">
        <v>170</v>
      </c>
      <c r="H44" s="13">
        <v>34</v>
      </c>
      <c r="I44" s="11">
        <v>69</v>
      </c>
      <c r="J44" s="173"/>
      <c r="K44" s="171"/>
      <c r="L44" s="172"/>
      <c r="M44" s="173"/>
      <c r="N44" s="171"/>
      <c r="O44" s="172"/>
      <c r="P44" s="59"/>
      <c r="Q44" s="5">
        <f>H44+K44+N44</f>
        <v>34</v>
      </c>
      <c r="R44" s="11">
        <f>I44+L44+O44</f>
        <v>69</v>
      </c>
      <c r="S44" s="59">
        <f>J44+M44+P44</f>
        <v>0</v>
      </c>
      <c r="T44" s="86">
        <f>VLOOKUP(H44,SJMS_normativy!$A$3:$B$334,2,0)</f>
        <v>28.88498628</v>
      </c>
      <c r="U44" s="17">
        <f>IF(I44=0,0,VLOOKUP(SUM(I44+J44),SJZS_normativy!$A$4:$C$1075,2,0))</f>
        <v>46.218548649361963</v>
      </c>
      <c r="V44" s="87">
        <f>IF(J44=0,0,VLOOKUP(SUM(I44+J44),SJZS_normativy!$A$4:$C$1075,2,0))</f>
        <v>0</v>
      </c>
      <c r="W44" s="86">
        <f>VLOOKUP(K44,SJMS_normativy!$A$3:$B$334,2,0)/0.6</f>
        <v>0</v>
      </c>
      <c r="X44" s="17">
        <f>IF(L44=0,0,VLOOKUP(SUM(L44+M44),SJZS_normativy!$A$4:$C$1075,2,0))/0.6</f>
        <v>0</v>
      </c>
      <c r="Y44" s="87">
        <f>IF(M44=0,0,VLOOKUP(SUM(L44+M44),SJZS_normativy!$A$4:$C$1075,2,0))/0.6</f>
        <v>0</v>
      </c>
      <c r="Z44" s="86">
        <f>VLOOKUP(N44,SJMS_normativy!$A$3:$B$334,2,0)/0.4</f>
        <v>0</v>
      </c>
      <c r="AA44" s="17">
        <f>IF(O44=0,0,VLOOKUP(SUM(O44+P44),SJZS_normativy!$A$4:$C$1075,2,0))/0.4</f>
        <v>0</v>
      </c>
      <c r="AB44" s="87">
        <f>IF(P44=0,0,VLOOKUP(SUM(O44+P44),SJZS_normativy!$A$4:$C$1075,2,0))/0.4</f>
        <v>0</v>
      </c>
      <c r="AC44" s="90">
        <f>SJMS_normativy!$I$5</f>
        <v>52</v>
      </c>
      <c r="AD44" s="44">
        <f>SJZS_normativy!$I$5</f>
        <v>52</v>
      </c>
      <c r="AE44" s="91">
        <f>SJZS_normativy!$I$5</f>
        <v>52</v>
      </c>
      <c r="AF44" s="90">
        <f>SJMS_normativy!$J$5</f>
        <v>34</v>
      </c>
      <c r="AG44" s="44">
        <f>SJZS_normativy!$J$5</f>
        <v>34</v>
      </c>
      <c r="AH44" s="91">
        <f>SJZS_normativy!$J$5</f>
        <v>34</v>
      </c>
      <c r="AI44" s="90">
        <f>SJMS_normativy!$K$5</f>
        <v>34</v>
      </c>
      <c r="AJ44" s="44">
        <f>SJZS_normativy!$K$5</f>
        <v>34</v>
      </c>
      <c r="AK44" s="91">
        <f>SJZS_normativy!$K$5</f>
        <v>34</v>
      </c>
      <c r="AL44" s="31"/>
      <c r="AM44" s="31"/>
      <c r="AN44" s="31"/>
      <c r="AO44" s="31"/>
      <c r="AP44" s="31"/>
      <c r="AQ44" s="31"/>
    </row>
    <row r="45" spans="1:43" ht="20.100000000000001" customHeight="1" x14ac:dyDescent="0.2">
      <c r="A45" s="470">
        <v>35</v>
      </c>
      <c r="B45" s="414">
        <v>600074196</v>
      </c>
      <c r="C45" s="81">
        <v>4401</v>
      </c>
      <c r="D45" s="13" t="s">
        <v>388</v>
      </c>
      <c r="E45" s="71">
        <v>3141</v>
      </c>
      <c r="F45" s="253" t="s">
        <v>536</v>
      </c>
      <c r="G45" s="308">
        <v>50</v>
      </c>
      <c r="H45" s="171"/>
      <c r="I45" s="172"/>
      <c r="J45" s="173"/>
      <c r="K45" s="171"/>
      <c r="L45" s="172"/>
      <c r="M45" s="173"/>
      <c r="N45" s="13">
        <v>46</v>
      </c>
      <c r="O45" s="172"/>
      <c r="P45" s="59"/>
      <c r="Q45" s="5">
        <f t="shared" ref="Q45:S46" si="7">H45+K45+N45</f>
        <v>46</v>
      </c>
      <c r="R45" s="11">
        <f t="shared" si="7"/>
        <v>0</v>
      </c>
      <c r="S45" s="59">
        <f t="shared" si="7"/>
        <v>0</v>
      </c>
      <c r="T45" s="86">
        <f>VLOOKUP(H45,SJMS_normativy!$A$3:$B$334,2,0)</f>
        <v>0</v>
      </c>
      <c r="U45" s="17">
        <f>IF(I45=0,0,VLOOKUP(SUM(I45+J45),SJZS_normativy!$A$4:$C$1075,2,0))</f>
        <v>0</v>
      </c>
      <c r="V45" s="87">
        <f>IF(J45=0,0,VLOOKUP(SUM(I45+J45),SJZS_normativy!$A$4:$C$1075,2,0))</f>
        <v>0</v>
      </c>
      <c r="W45" s="86">
        <f>VLOOKUP(K45,SJMS_normativy!$A$3:$B$334,2,0)/0.6</f>
        <v>0</v>
      </c>
      <c r="X45" s="17">
        <f>IF(L45=0,0,VLOOKUP(SUM(L45+M45),SJZS_normativy!$A$4:$C$1075,2,0))/0.6</f>
        <v>0</v>
      </c>
      <c r="Y45" s="87">
        <f>IF(M45=0,0,VLOOKUP(SUM(L45+M45),SJZS_normativy!$A$4:$C$1075,2,0))/0.6</f>
        <v>0</v>
      </c>
      <c r="Z45" s="86">
        <f>VLOOKUP(N45,SJMS_normativy!$A$3:$B$334,2,0)/0.4</f>
        <v>78.966773099999997</v>
      </c>
      <c r="AA45" s="17">
        <f>IF(O45=0,0,VLOOKUP(SUM(O45+P45),SJZS_normativy!$A$4:$C$1075,2,0))/0.4</f>
        <v>0</v>
      </c>
      <c r="AB45" s="87">
        <f>IF(P45=0,0,VLOOKUP(SUM(O45+P45),SJZS_normativy!$A$4:$C$1075,2,0))/0.4</f>
        <v>0</v>
      </c>
      <c r="AC45" s="90">
        <f>SJMS_normativy!$I$5</f>
        <v>52</v>
      </c>
      <c r="AD45" s="44">
        <f>SJZS_normativy!$I$5</f>
        <v>52</v>
      </c>
      <c r="AE45" s="91">
        <f>SJZS_normativy!$I$5</f>
        <v>52</v>
      </c>
      <c r="AF45" s="90">
        <f>SJMS_normativy!$J$5</f>
        <v>34</v>
      </c>
      <c r="AG45" s="44">
        <f>SJZS_normativy!$J$5</f>
        <v>34</v>
      </c>
      <c r="AH45" s="91">
        <f>SJZS_normativy!$J$5</f>
        <v>34</v>
      </c>
      <c r="AI45" s="90">
        <f>SJMS_normativy!$K$5</f>
        <v>34</v>
      </c>
      <c r="AJ45" s="44">
        <f>SJZS_normativy!$K$5</f>
        <v>34</v>
      </c>
      <c r="AK45" s="91">
        <f>SJZS_normativy!$K$5</f>
        <v>34</v>
      </c>
      <c r="AL45" s="31"/>
      <c r="AM45" s="31"/>
      <c r="AN45" s="31"/>
      <c r="AO45" s="31"/>
      <c r="AP45" s="31"/>
      <c r="AQ45" s="31"/>
    </row>
    <row r="46" spans="1:43" ht="20.100000000000001" customHeight="1" x14ac:dyDescent="0.2">
      <c r="A46" s="470">
        <v>36</v>
      </c>
      <c r="B46" s="414">
        <v>600074790</v>
      </c>
      <c r="C46" s="81">
        <v>4453</v>
      </c>
      <c r="D46" s="13" t="s">
        <v>141</v>
      </c>
      <c r="E46" s="71">
        <v>3141</v>
      </c>
      <c r="F46" s="253" t="s">
        <v>537</v>
      </c>
      <c r="G46" s="308">
        <v>250</v>
      </c>
      <c r="H46" s="171"/>
      <c r="I46" s="11">
        <v>132</v>
      </c>
      <c r="J46" s="173"/>
      <c r="K46" s="13">
        <v>46</v>
      </c>
      <c r="L46" s="11">
        <v>0</v>
      </c>
      <c r="M46" s="173"/>
      <c r="N46" s="171"/>
      <c r="O46" s="172"/>
      <c r="P46" s="59"/>
      <c r="Q46" s="5">
        <f t="shared" si="7"/>
        <v>46</v>
      </c>
      <c r="R46" s="11">
        <f t="shared" si="7"/>
        <v>132</v>
      </c>
      <c r="S46" s="59">
        <f t="shared" si="7"/>
        <v>0</v>
      </c>
      <c r="T46" s="86">
        <f>VLOOKUP(H46,SJMS_normativy!$A$3:$B$334,2,0)</f>
        <v>0</v>
      </c>
      <c r="U46" s="17">
        <f>IF(I46=0,0,VLOOKUP(SUM(I46+J46),SJZS_normativy!$A$4:$C$1075,2,0))</f>
        <v>53.97736765687484</v>
      </c>
      <c r="V46" s="87">
        <f>IF(J46=0,0,VLOOKUP(SUM(I46+J46),SJZS_normativy!$A$4:$C$1075,2,0))</f>
        <v>0</v>
      </c>
      <c r="W46" s="86">
        <f>VLOOKUP(K46,SJMS_normativy!$A$3:$B$334,2,0)/0.6</f>
        <v>52.644515400000003</v>
      </c>
      <c r="X46" s="17">
        <f>IF(L46=0,0,VLOOKUP(SUM(L46+M46),SJZS_normativy!$A$4:$C$1075,2,0))/0.6</f>
        <v>0</v>
      </c>
      <c r="Y46" s="87">
        <f>IF(M46=0,0,VLOOKUP(SUM(L46+M46),SJZS_normativy!$A$4:$C$1075,2,0))/0.6</f>
        <v>0</v>
      </c>
      <c r="Z46" s="86">
        <f>VLOOKUP(N46,SJMS_normativy!$A$3:$B$334,2,0)/0.4</f>
        <v>0</v>
      </c>
      <c r="AA46" s="17">
        <f>IF(O46=0,0,VLOOKUP(SUM(O46+P46),SJZS_normativy!$A$4:$C$1075,2,0))/0.4</f>
        <v>0</v>
      </c>
      <c r="AB46" s="87">
        <f>IF(P46=0,0,VLOOKUP(SUM(O46+P46),SJZS_normativy!$A$4:$C$1075,2,0))/0.4</f>
        <v>0</v>
      </c>
      <c r="AC46" s="90">
        <f>SJMS_normativy!$I$5</f>
        <v>52</v>
      </c>
      <c r="AD46" s="44">
        <f>SJZS_normativy!$I$5</f>
        <v>52</v>
      </c>
      <c r="AE46" s="91">
        <f>SJZS_normativy!$I$5</f>
        <v>52</v>
      </c>
      <c r="AF46" s="90">
        <f>SJMS_normativy!$J$5</f>
        <v>34</v>
      </c>
      <c r="AG46" s="44">
        <f>SJZS_normativy!$J$5</f>
        <v>34</v>
      </c>
      <c r="AH46" s="91">
        <f>SJZS_normativy!$J$5</f>
        <v>34</v>
      </c>
      <c r="AI46" s="90">
        <f>SJMS_normativy!$K$5</f>
        <v>34</v>
      </c>
      <c r="AJ46" s="44">
        <f>SJZS_normativy!$K$5</f>
        <v>34</v>
      </c>
      <c r="AK46" s="91">
        <f>SJZS_normativy!$K$5</f>
        <v>34</v>
      </c>
      <c r="AL46" s="31"/>
      <c r="AM46" s="31"/>
      <c r="AN46" s="31"/>
      <c r="AO46" s="31"/>
      <c r="AP46" s="31"/>
      <c r="AQ46" s="31"/>
    </row>
    <row r="47" spans="1:43" ht="20.100000000000001" customHeight="1" x14ac:dyDescent="0.2">
      <c r="A47" s="471">
        <v>37</v>
      </c>
      <c r="B47" s="465">
        <v>600074935</v>
      </c>
      <c r="C47" s="81">
        <v>4467</v>
      </c>
      <c r="D47" s="13" t="s">
        <v>134</v>
      </c>
      <c r="E47" s="71">
        <v>3141</v>
      </c>
      <c r="F47" s="253" t="s">
        <v>538</v>
      </c>
      <c r="G47" s="308">
        <v>500</v>
      </c>
      <c r="H47" s="171"/>
      <c r="I47" s="11">
        <v>212</v>
      </c>
      <c r="J47" s="173"/>
      <c r="K47" s="13">
        <v>128</v>
      </c>
      <c r="L47" s="172"/>
      <c r="M47" s="173"/>
      <c r="N47" s="171"/>
      <c r="O47" s="172"/>
      <c r="P47" s="59"/>
      <c r="Q47" s="5">
        <f t="shared" ref="Q47:S51" si="8">H47+K47+N47</f>
        <v>128</v>
      </c>
      <c r="R47" s="11">
        <f t="shared" si="8"/>
        <v>212</v>
      </c>
      <c r="S47" s="59">
        <f t="shared" si="8"/>
        <v>0</v>
      </c>
      <c r="T47" s="86">
        <f>VLOOKUP(H47,SJMS_normativy!$A$3:$B$334,2,0)</f>
        <v>0</v>
      </c>
      <c r="U47" s="17">
        <f>IF(I47=0,0,VLOOKUP(SUM(I47+J47),SJZS_normativy!$A$4:$C$1075,2,0))</f>
        <v>59.822670358317367</v>
      </c>
      <c r="V47" s="87">
        <f>IF(J47=0,0,VLOOKUP(SUM(I47+J47),SJZS_normativy!$A$4:$C$1075,2,0))</f>
        <v>0</v>
      </c>
      <c r="W47" s="86">
        <f>VLOOKUP(K47,SJMS_normativy!$A$3:$B$334,2,0)/0.6</f>
        <v>71.267100800000009</v>
      </c>
      <c r="X47" s="17">
        <f>IF(L47=0,0,VLOOKUP(SUM(L47+M47),SJZS_normativy!$A$4:$C$1075,2,0))/0.6</f>
        <v>0</v>
      </c>
      <c r="Y47" s="87">
        <f>IF(M47=0,0,VLOOKUP(SUM(L47+M47),SJZS_normativy!$A$4:$C$1075,2,0))/0.6</f>
        <v>0</v>
      </c>
      <c r="Z47" s="86">
        <f>VLOOKUP(N47,SJMS_normativy!$A$3:$B$334,2,0)/0.4</f>
        <v>0</v>
      </c>
      <c r="AA47" s="17">
        <f>IF(O47=0,0,VLOOKUP(SUM(O47+P47),SJZS_normativy!$A$4:$C$1075,2,0))/0.4</f>
        <v>0</v>
      </c>
      <c r="AB47" s="87">
        <f>IF(P47=0,0,VLOOKUP(SUM(O47+P47),SJZS_normativy!$A$4:$C$1075,2,0))/0.4</f>
        <v>0</v>
      </c>
      <c r="AC47" s="90">
        <f>SJMS_normativy!$I$5</f>
        <v>52</v>
      </c>
      <c r="AD47" s="44">
        <f>SJZS_normativy!$I$5</f>
        <v>52</v>
      </c>
      <c r="AE47" s="91">
        <f>SJZS_normativy!$I$5</f>
        <v>52</v>
      </c>
      <c r="AF47" s="90">
        <f>SJMS_normativy!$J$5</f>
        <v>34</v>
      </c>
      <c r="AG47" s="44">
        <f>SJZS_normativy!$J$5</f>
        <v>34</v>
      </c>
      <c r="AH47" s="91">
        <f>SJZS_normativy!$J$5</f>
        <v>34</v>
      </c>
      <c r="AI47" s="90">
        <f>SJMS_normativy!$K$5</f>
        <v>34</v>
      </c>
      <c r="AJ47" s="44">
        <f>SJZS_normativy!$K$5</f>
        <v>34</v>
      </c>
      <c r="AK47" s="91">
        <f>SJZS_normativy!$K$5</f>
        <v>34</v>
      </c>
      <c r="AL47" s="31"/>
      <c r="AM47" s="31"/>
      <c r="AN47" s="31"/>
      <c r="AO47" s="31"/>
      <c r="AP47" s="31"/>
      <c r="AQ47" s="31"/>
    </row>
    <row r="48" spans="1:43" ht="20.100000000000001" customHeight="1" x14ac:dyDescent="0.2">
      <c r="A48" s="471">
        <v>37</v>
      </c>
      <c r="B48" s="465">
        <v>600074935</v>
      </c>
      <c r="C48" s="81">
        <v>4467</v>
      </c>
      <c r="D48" s="13" t="s">
        <v>134</v>
      </c>
      <c r="E48" s="71">
        <v>3141</v>
      </c>
      <c r="F48" s="253" t="s">
        <v>539</v>
      </c>
      <c r="G48" s="382">
        <v>164</v>
      </c>
      <c r="H48" s="171"/>
      <c r="I48" s="172"/>
      <c r="J48" s="173"/>
      <c r="K48" s="171"/>
      <c r="L48" s="172"/>
      <c r="M48" s="173"/>
      <c r="N48" s="13">
        <v>81</v>
      </c>
      <c r="O48" s="172"/>
      <c r="P48" s="59"/>
      <c r="Q48" s="5">
        <f t="shared" si="8"/>
        <v>81</v>
      </c>
      <c r="R48" s="11">
        <f t="shared" si="8"/>
        <v>0</v>
      </c>
      <c r="S48" s="59">
        <f t="shared" si="8"/>
        <v>0</v>
      </c>
      <c r="T48" s="86">
        <f>VLOOKUP(H48,SJMS_normativy!$A$3:$B$334,2,0)</f>
        <v>0</v>
      </c>
      <c r="U48" s="17">
        <f>IF(I48=0,0,VLOOKUP(SUM(I48+J48),SJZS_normativy!$A$4:$C$1075,2,0))</f>
        <v>0</v>
      </c>
      <c r="V48" s="87">
        <f>IF(J48=0,0,VLOOKUP(SUM(I48+J48),SJZS_normativy!$A$4:$C$1075,2,0))</f>
        <v>0</v>
      </c>
      <c r="W48" s="86">
        <f>VLOOKUP(K48,SJMS_normativy!$A$3:$B$334,2,0)/0.6</f>
        <v>0</v>
      </c>
      <c r="X48" s="17">
        <f>IF(L48=0,0,VLOOKUP(SUM(L48+M48),SJZS_normativy!$A$4:$C$1075,2,0))/0.6</f>
        <v>0</v>
      </c>
      <c r="Y48" s="87">
        <f>IF(M48=0,0,VLOOKUP(SUM(L48+M48),SJZS_normativy!$A$4:$C$1075,2,0))/0.6</f>
        <v>0</v>
      </c>
      <c r="Z48" s="86">
        <f>VLOOKUP(N48,SJMS_normativy!$A$3:$B$334,2,0)/0.4</f>
        <v>94.778303100000016</v>
      </c>
      <c r="AA48" s="17">
        <f>IF(O48=0,0,VLOOKUP(SUM(O48+P48),SJZS_normativy!$A$4:$C$1075,2,0))/0.4</f>
        <v>0</v>
      </c>
      <c r="AB48" s="87">
        <f>IF(P48=0,0,VLOOKUP(SUM(O48+P48),SJZS_normativy!$A$4:$C$1075,2,0))/0.4</f>
        <v>0</v>
      </c>
      <c r="AC48" s="90">
        <f>SJMS_normativy!$I$5</f>
        <v>52</v>
      </c>
      <c r="AD48" s="44">
        <f>SJZS_normativy!$I$5</f>
        <v>52</v>
      </c>
      <c r="AE48" s="91">
        <f>SJZS_normativy!$I$5</f>
        <v>52</v>
      </c>
      <c r="AF48" s="90">
        <f>SJMS_normativy!$J$5</f>
        <v>34</v>
      </c>
      <c r="AG48" s="44">
        <f>SJZS_normativy!$J$5</f>
        <v>34</v>
      </c>
      <c r="AH48" s="91">
        <f>SJZS_normativy!$J$5</f>
        <v>34</v>
      </c>
      <c r="AI48" s="90">
        <f>SJMS_normativy!$K$5</f>
        <v>34</v>
      </c>
      <c r="AJ48" s="44">
        <f>SJZS_normativy!$K$5</f>
        <v>34</v>
      </c>
      <c r="AK48" s="91">
        <f>SJZS_normativy!$K$5</f>
        <v>34</v>
      </c>
      <c r="AL48" s="31"/>
      <c r="AM48" s="31"/>
      <c r="AN48" s="31"/>
      <c r="AO48" s="31"/>
      <c r="AP48" s="31"/>
      <c r="AQ48" s="31"/>
    </row>
    <row r="49" spans="1:43" ht="20.100000000000001" customHeight="1" x14ac:dyDescent="0.2">
      <c r="A49" s="471">
        <v>37</v>
      </c>
      <c r="B49" s="465">
        <v>600074935</v>
      </c>
      <c r="C49" s="81">
        <v>4467</v>
      </c>
      <c r="D49" s="13" t="s">
        <v>134</v>
      </c>
      <c r="E49" s="71">
        <v>3141</v>
      </c>
      <c r="F49" s="253" t="s">
        <v>540</v>
      </c>
      <c r="G49" s="382">
        <v>164</v>
      </c>
      <c r="H49" s="171"/>
      <c r="I49" s="172"/>
      <c r="J49" s="173"/>
      <c r="K49" s="13"/>
      <c r="L49" s="172"/>
      <c r="M49" s="173"/>
      <c r="N49" s="13">
        <v>47</v>
      </c>
      <c r="O49" s="172"/>
      <c r="P49" s="59"/>
      <c r="Q49" s="5">
        <f t="shared" si="8"/>
        <v>47</v>
      </c>
      <c r="R49" s="11">
        <f t="shared" si="8"/>
        <v>0</v>
      </c>
      <c r="S49" s="59">
        <f t="shared" si="8"/>
        <v>0</v>
      </c>
      <c r="T49" s="86">
        <f>VLOOKUP(H49,SJMS_normativy!$A$3:$B$334,2,0)</f>
        <v>0</v>
      </c>
      <c r="U49" s="17">
        <f>IF(I49=0,0,VLOOKUP(SUM(I49+J49),SJZS_normativy!$A$4:$C$1075,2,0))</f>
        <v>0</v>
      </c>
      <c r="V49" s="87">
        <f>IF(J49=0,0,VLOOKUP(SUM(I49+J49),SJZS_normativy!$A$4:$C$1075,2,0))</f>
        <v>0</v>
      </c>
      <c r="W49" s="86">
        <f>VLOOKUP(K49,SJMS_normativy!$A$3:$B$334,2,0)/0.6</f>
        <v>0</v>
      </c>
      <c r="X49" s="17">
        <f>IF(L49=0,0,VLOOKUP(SUM(L49+M49),SJZS_normativy!$A$4:$C$1075,2,0))/0.6</f>
        <v>0</v>
      </c>
      <c r="Y49" s="87">
        <f>IF(M49=0,0,VLOOKUP(SUM(L49+M49),SJZS_normativy!$A$4:$C$1075,2,0))/0.6</f>
        <v>0</v>
      </c>
      <c r="Z49" s="86">
        <f>VLOOKUP(N49,SJMS_normativy!$A$3:$B$334,2,0)/0.4</f>
        <v>79.498902000000001</v>
      </c>
      <c r="AA49" s="17">
        <f>IF(O49=0,0,VLOOKUP(SUM(O49+P49),SJZS_normativy!$A$4:$C$1075,2,0))/0.4</f>
        <v>0</v>
      </c>
      <c r="AB49" s="87">
        <f>IF(P49=0,0,VLOOKUP(SUM(O49+P49),SJZS_normativy!$A$4:$C$1075,2,0))/0.4</f>
        <v>0</v>
      </c>
      <c r="AC49" s="90">
        <f>SJMS_normativy!$I$5</f>
        <v>52</v>
      </c>
      <c r="AD49" s="44">
        <f>SJZS_normativy!$I$5</f>
        <v>52</v>
      </c>
      <c r="AE49" s="91">
        <f>SJZS_normativy!$I$5</f>
        <v>52</v>
      </c>
      <c r="AF49" s="90">
        <f>SJMS_normativy!$J$5</f>
        <v>34</v>
      </c>
      <c r="AG49" s="44">
        <f>SJZS_normativy!$J$5</f>
        <v>34</v>
      </c>
      <c r="AH49" s="91">
        <f>SJZS_normativy!$J$5</f>
        <v>34</v>
      </c>
      <c r="AI49" s="90">
        <f>SJMS_normativy!$K$5</f>
        <v>34</v>
      </c>
      <c r="AJ49" s="44">
        <f>SJZS_normativy!$K$5</f>
        <v>34</v>
      </c>
      <c r="AK49" s="91">
        <f>SJZS_normativy!$K$5</f>
        <v>34</v>
      </c>
      <c r="AL49" s="31"/>
      <c r="AM49" s="31"/>
      <c r="AN49" s="31"/>
      <c r="AO49" s="31"/>
      <c r="AP49" s="31"/>
      <c r="AQ49" s="31"/>
    </row>
    <row r="50" spans="1:43" ht="20.100000000000001" customHeight="1" x14ac:dyDescent="0.2">
      <c r="A50" s="471">
        <v>38</v>
      </c>
      <c r="B50" s="465">
        <v>600074579</v>
      </c>
      <c r="C50" s="81">
        <v>4460</v>
      </c>
      <c r="D50" s="13" t="s">
        <v>135</v>
      </c>
      <c r="E50" s="71">
        <v>3141</v>
      </c>
      <c r="F50" s="253" t="s">
        <v>541</v>
      </c>
      <c r="G50" s="308">
        <v>500</v>
      </c>
      <c r="H50" s="171"/>
      <c r="I50" s="11">
        <v>318</v>
      </c>
      <c r="J50" s="173"/>
      <c r="K50" s="13">
        <v>104</v>
      </c>
      <c r="L50" s="172"/>
      <c r="M50" s="173"/>
      <c r="N50" s="171"/>
      <c r="O50" s="172"/>
      <c r="P50" s="59"/>
      <c r="Q50" s="5">
        <f t="shared" si="8"/>
        <v>104</v>
      </c>
      <c r="R50" s="11">
        <f t="shared" si="8"/>
        <v>318</v>
      </c>
      <c r="S50" s="59">
        <f t="shared" si="8"/>
        <v>0</v>
      </c>
      <c r="T50" s="86">
        <f>VLOOKUP(H50,SJMS_normativy!$A$3:$B$334,2,0)</f>
        <v>0</v>
      </c>
      <c r="U50" s="17">
        <f>IF(I50=0,0,VLOOKUP(SUM(I50+J50),SJZS_normativy!$A$4:$C$1075,2,0))</f>
        <v>65.022262280779756</v>
      </c>
      <c r="V50" s="87">
        <f>IF(J50=0,0,VLOOKUP(SUM(I50+J50),SJZS_normativy!$A$4:$C$1075,2,0))</f>
        <v>0</v>
      </c>
      <c r="W50" s="86">
        <f>VLOOKUP(K50,SJMS_normativy!$A$3:$B$334,2,0)/0.6</f>
        <v>68.01024080000002</v>
      </c>
      <c r="X50" s="17">
        <f>IF(L50=0,0,VLOOKUP(SUM(L50+M50),SJZS_normativy!$A$4:$C$1075,2,0))/0.6</f>
        <v>0</v>
      </c>
      <c r="Y50" s="87">
        <f>IF(M50=0,0,VLOOKUP(SUM(L50+M50),SJZS_normativy!$A$4:$C$1075,2,0))/0.6</f>
        <v>0</v>
      </c>
      <c r="Z50" s="86">
        <f>VLOOKUP(N50,SJMS_normativy!$A$3:$B$334,2,0)/0.4</f>
        <v>0</v>
      </c>
      <c r="AA50" s="17">
        <f>IF(O50=0,0,VLOOKUP(SUM(O50+P50),SJZS_normativy!$A$4:$C$1075,2,0))/0.4</f>
        <v>0</v>
      </c>
      <c r="AB50" s="87">
        <f>IF(P50=0,0,VLOOKUP(SUM(O50+P50),SJZS_normativy!$A$4:$C$1075,2,0))/0.4</f>
        <v>0</v>
      </c>
      <c r="AC50" s="90">
        <f>SJMS_normativy!$I$5</f>
        <v>52</v>
      </c>
      <c r="AD50" s="44">
        <f>SJZS_normativy!$I$5</f>
        <v>52</v>
      </c>
      <c r="AE50" s="91">
        <f>SJZS_normativy!$I$5</f>
        <v>52</v>
      </c>
      <c r="AF50" s="90">
        <f>SJMS_normativy!$J$5</f>
        <v>34</v>
      </c>
      <c r="AG50" s="44">
        <f>SJZS_normativy!$J$5</f>
        <v>34</v>
      </c>
      <c r="AH50" s="91">
        <f>SJZS_normativy!$J$5</f>
        <v>34</v>
      </c>
      <c r="AI50" s="90">
        <f>SJMS_normativy!$K$5</f>
        <v>34</v>
      </c>
      <c r="AJ50" s="44">
        <f>SJZS_normativy!$K$5</f>
        <v>34</v>
      </c>
      <c r="AK50" s="91">
        <f>SJZS_normativy!$K$5</f>
        <v>34</v>
      </c>
      <c r="AL50" s="31"/>
      <c r="AM50" s="31"/>
      <c r="AN50" s="31"/>
      <c r="AO50" s="31"/>
      <c r="AP50" s="31"/>
      <c r="AQ50" s="31"/>
    </row>
    <row r="51" spans="1:43" ht="20.100000000000001" customHeight="1" x14ac:dyDescent="0.2">
      <c r="A51" s="471">
        <v>38</v>
      </c>
      <c r="B51" s="465">
        <v>600074579</v>
      </c>
      <c r="C51" s="81">
        <v>4460</v>
      </c>
      <c r="D51" s="13" t="s">
        <v>135</v>
      </c>
      <c r="E51" s="71">
        <v>3141</v>
      </c>
      <c r="F51" s="253" t="s">
        <v>557</v>
      </c>
      <c r="G51" s="308">
        <v>135</v>
      </c>
      <c r="H51" s="171"/>
      <c r="I51" s="172"/>
      <c r="J51" s="173"/>
      <c r="K51" s="171"/>
      <c r="L51" s="172"/>
      <c r="M51" s="173"/>
      <c r="N51" s="13">
        <v>104</v>
      </c>
      <c r="O51" s="172"/>
      <c r="P51" s="59"/>
      <c r="Q51" s="5">
        <f t="shared" si="8"/>
        <v>104</v>
      </c>
      <c r="R51" s="11">
        <f t="shared" si="8"/>
        <v>0</v>
      </c>
      <c r="S51" s="59">
        <f t="shared" si="8"/>
        <v>0</v>
      </c>
      <c r="T51" s="86">
        <f>VLOOKUP(H51,SJMS_normativy!$A$3:$B$334,2,0)</f>
        <v>0</v>
      </c>
      <c r="U51" s="17">
        <f>IF(I51=0,0,VLOOKUP(SUM(I51+J51),SJZS_normativy!$A$4:$C$1075,2,0))</f>
        <v>0</v>
      </c>
      <c r="V51" s="87">
        <f>IF(J51=0,0,VLOOKUP(SUM(I51+J51),SJZS_normativy!$A$4:$C$1075,2,0))</f>
        <v>0</v>
      </c>
      <c r="W51" s="86">
        <f>VLOOKUP(K51,SJMS_normativy!$A$3:$B$334,2,0)/0.6</f>
        <v>0</v>
      </c>
      <c r="X51" s="17">
        <f>IF(L51=0,0,VLOOKUP(SUM(L51+M51),SJZS_normativy!$A$4:$C$1075,2,0))/0.6</f>
        <v>0</v>
      </c>
      <c r="Y51" s="87">
        <f>IF(M51=0,0,VLOOKUP(SUM(L51+M51),SJZS_normativy!$A$4:$C$1075,2,0))/0.6</f>
        <v>0</v>
      </c>
      <c r="Z51" s="86">
        <f>VLOOKUP(N51,SJMS_normativy!$A$3:$B$334,2,0)/0.4</f>
        <v>102.01536120000002</v>
      </c>
      <c r="AA51" s="17">
        <f>IF(O51=0,0,VLOOKUP(SUM(O51+P51),SJZS_normativy!$A$4:$C$1075,2,0))/0.4</f>
        <v>0</v>
      </c>
      <c r="AB51" s="87">
        <f>IF(P51=0,0,VLOOKUP(SUM(O51+P51),SJZS_normativy!$A$4:$C$1075,2,0))/0.4</f>
        <v>0</v>
      </c>
      <c r="AC51" s="90">
        <f>SJMS_normativy!$I$5</f>
        <v>52</v>
      </c>
      <c r="AD51" s="44">
        <f>SJZS_normativy!$I$5</f>
        <v>52</v>
      </c>
      <c r="AE51" s="91">
        <f>SJZS_normativy!$I$5</f>
        <v>52</v>
      </c>
      <c r="AF51" s="90">
        <f>SJMS_normativy!$J$5</f>
        <v>34</v>
      </c>
      <c r="AG51" s="44">
        <f>SJZS_normativy!$J$5</f>
        <v>34</v>
      </c>
      <c r="AH51" s="91">
        <f>SJZS_normativy!$J$5</f>
        <v>34</v>
      </c>
      <c r="AI51" s="90">
        <f>SJMS_normativy!$K$5</f>
        <v>34</v>
      </c>
      <c r="AJ51" s="44">
        <f>SJZS_normativy!$K$5</f>
        <v>34</v>
      </c>
      <c r="AK51" s="91">
        <f>SJZS_normativy!$K$5</f>
        <v>34</v>
      </c>
      <c r="AL51" s="31"/>
      <c r="AM51" s="31"/>
      <c r="AN51" s="31"/>
      <c r="AO51" s="31"/>
      <c r="AP51" s="31"/>
      <c r="AQ51" s="31"/>
    </row>
    <row r="52" spans="1:43" ht="20.100000000000001" customHeight="1" x14ac:dyDescent="0.2">
      <c r="A52" s="470">
        <v>40</v>
      </c>
      <c r="B52" s="414">
        <v>600074048</v>
      </c>
      <c r="C52" s="81">
        <v>4418</v>
      </c>
      <c r="D52" s="13" t="s">
        <v>229</v>
      </c>
      <c r="E52" s="71">
        <v>3141</v>
      </c>
      <c r="F52" s="253" t="s">
        <v>542</v>
      </c>
      <c r="G52" s="308">
        <v>50</v>
      </c>
      <c r="H52" s="13">
        <v>19</v>
      </c>
      <c r="I52" s="172"/>
      <c r="J52" s="173"/>
      <c r="K52" s="171"/>
      <c r="L52" s="172"/>
      <c r="M52" s="173"/>
      <c r="N52" s="171"/>
      <c r="O52" s="172"/>
      <c r="P52" s="59"/>
      <c r="Q52" s="5">
        <f t="shared" ref="Q52:S59" si="9">H52+K52+N52</f>
        <v>19</v>
      </c>
      <c r="R52" s="11">
        <f t="shared" si="9"/>
        <v>0</v>
      </c>
      <c r="S52" s="59">
        <f t="shared" si="9"/>
        <v>0</v>
      </c>
      <c r="T52" s="86">
        <f>VLOOKUP(H52,SJMS_normativy!$A$3:$B$334,2,0)</f>
        <v>25.12488888</v>
      </c>
      <c r="U52" s="17">
        <f>IF(I52=0,0,VLOOKUP(SUM(I52+J52),SJZS_normativy!$A$4:$C$1075,2,0))</f>
        <v>0</v>
      </c>
      <c r="V52" s="87">
        <f>IF(J52=0,0,VLOOKUP(SUM(I52+J52),SJZS_normativy!$A$4:$C$1075,2,0))</f>
        <v>0</v>
      </c>
      <c r="W52" s="86">
        <f>VLOOKUP(K52,SJMS_normativy!$A$3:$B$334,2,0)/0.6</f>
        <v>0</v>
      </c>
      <c r="X52" s="17">
        <f>IF(L52=0,0,VLOOKUP(SUM(L52+M52),SJZS_normativy!$A$4:$C$1075,2,0))/0.6</f>
        <v>0</v>
      </c>
      <c r="Y52" s="87">
        <f>IF(M52=0,0,VLOOKUP(SUM(L52+M52),SJZS_normativy!$A$4:$C$1075,2,0))/0.6</f>
        <v>0</v>
      </c>
      <c r="Z52" s="86">
        <f>VLOOKUP(N52,SJMS_normativy!$A$3:$B$334,2,0)/0.4</f>
        <v>0</v>
      </c>
      <c r="AA52" s="17">
        <f>IF(O52=0,0,VLOOKUP(SUM(O52+P52),SJZS_normativy!$A$4:$C$1075,2,0))/0.4</f>
        <v>0</v>
      </c>
      <c r="AB52" s="87">
        <f>IF(P52=0,0,VLOOKUP(SUM(O52+P52),SJZS_normativy!$A$4:$C$1075,2,0))/0.4</f>
        <v>0</v>
      </c>
      <c r="AC52" s="90">
        <f>SJMS_normativy!$I$5</f>
        <v>52</v>
      </c>
      <c r="AD52" s="44">
        <f>SJZS_normativy!$I$5</f>
        <v>52</v>
      </c>
      <c r="AE52" s="91">
        <f>SJZS_normativy!$I$5</f>
        <v>52</v>
      </c>
      <c r="AF52" s="90">
        <f>SJMS_normativy!$J$5</f>
        <v>34</v>
      </c>
      <c r="AG52" s="44">
        <f>SJZS_normativy!$J$5</f>
        <v>34</v>
      </c>
      <c r="AH52" s="91">
        <f>SJZS_normativy!$J$5</f>
        <v>34</v>
      </c>
      <c r="AI52" s="90">
        <f>SJMS_normativy!$K$5</f>
        <v>34</v>
      </c>
      <c r="AJ52" s="44">
        <f>SJZS_normativy!$K$5</f>
        <v>34</v>
      </c>
      <c r="AK52" s="91">
        <f>SJZS_normativy!$K$5</f>
        <v>34</v>
      </c>
      <c r="AL52" s="31"/>
      <c r="AM52" s="31"/>
      <c r="AN52" s="31"/>
      <c r="AO52" s="31"/>
      <c r="AP52" s="31"/>
      <c r="AQ52" s="31"/>
    </row>
    <row r="53" spans="1:43" ht="20.100000000000001" customHeight="1" x14ac:dyDescent="0.2">
      <c r="A53" s="470">
        <v>41</v>
      </c>
      <c r="B53" s="414">
        <v>600074625</v>
      </c>
      <c r="C53" s="81">
        <v>4432</v>
      </c>
      <c r="D53" s="13" t="s">
        <v>142</v>
      </c>
      <c r="E53" s="71">
        <v>3141</v>
      </c>
      <c r="F53" s="253" t="s">
        <v>543</v>
      </c>
      <c r="G53" s="308">
        <v>76</v>
      </c>
      <c r="H53" s="13">
        <v>24</v>
      </c>
      <c r="I53" s="11">
        <v>30</v>
      </c>
      <c r="J53" s="173"/>
      <c r="K53" s="171"/>
      <c r="L53" s="172"/>
      <c r="M53" s="173"/>
      <c r="N53" s="171"/>
      <c r="O53" s="172"/>
      <c r="P53" s="59"/>
      <c r="Q53" s="5">
        <f t="shared" si="9"/>
        <v>24</v>
      </c>
      <c r="R53" s="11">
        <f t="shared" si="9"/>
        <v>30</v>
      </c>
      <c r="S53" s="59">
        <f t="shared" si="9"/>
        <v>0</v>
      </c>
      <c r="T53" s="86">
        <f>VLOOKUP(H53,SJMS_normativy!$A$3:$B$334,2,0)</f>
        <v>26.425531680000002</v>
      </c>
      <c r="U53" s="17">
        <f>IF(I53=0,0,VLOOKUP(SUM(I53+J53),SJZS_normativy!$A$4:$C$1075,2,0))</f>
        <v>36.857394517766494</v>
      </c>
      <c r="V53" s="87">
        <f>IF(J53=0,0,VLOOKUP(SUM(I53+J53),SJZS_normativy!$A$4:$C$1075,2,0))</f>
        <v>0</v>
      </c>
      <c r="W53" s="86">
        <f>VLOOKUP(K53,SJMS_normativy!$A$3:$B$334,2,0)/0.6</f>
        <v>0</v>
      </c>
      <c r="X53" s="17">
        <f>IF(L53=0,0,VLOOKUP(SUM(L53+M53),SJZS_normativy!$A$4:$C$1075,2,0))/0.6</f>
        <v>0</v>
      </c>
      <c r="Y53" s="87">
        <f>IF(M53=0,0,VLOOKUP(SUM(L53+M53),SJZS_normativy!$A$4:$C$1075,2,0))/0.6</f>
        <v>0</v>
      </c>
      <c r="Z53" s="86">
        <f>VLOOKUP(N53,SJMS_normativy!$A$3:$B$334,2,0)/0.4</f>
        <v>0</v>
      </c>
      <c r="AA53" s="17">
        <f>IF(O53=0,0,VLOOKUP(SUM(O53+P53),SJZS_normativy!$A$4:$C$1075,2,0))/0.4</f>
        <v>0</v>
      </c>
      <c r="AB53" s="87">
        <f>IF(P53=0,0,VLOOKUP(SUM(O53+P53),SJZS_normativy!$A$4:$C$1075,2,0))/0.4</f>
        <v>0</v>
      </c>
      <c r="AC53" s="90">
        <f>SJMS_normativy!$I$5</f>
        <v>52</v>
      </c>
      <c r="AD53" s="44">
        <f>SJZS_normativy!$I$5</f>
        <v>52</v>
      </c>
      <c r="AE53" s="91">
        <f>SJZS_normativy!$I$5</f>
        <v>52</v>
      </c>
      <c r="AF53" s="90">
        <f>SJMS_normativy!$J$5</f>
        <v>34</v>
      </c>
      <c r="AG53" s="44">
        <f>SJZS_normativy!$J$5</f>
        <v>34</v>
      </c>
      <c r="AH53" s="91">
        <f>SJZS_normativy!$J$5</f>
        <v>34</v>
      </c>
      <c r="AI53" s="90">
        <f>SJMS_normativy!$K$5</f>
        <v>34</v>
      </c>
      <c r="AJ53" s="44">
        <f>SJZS_normativy!$K$5</f>
        <v>34</v>
      </c>
      <c r="AK53" s="91">
        <f>SJZS_normativy!$K$5</f>
        <v>34</v>
      </c>
      <c r="AL53" s="31"/>
      <c r="AM53" s="31"/>
      <c r="AN53" s="31"/>
      <c r="AO53" s="31"/>
      <c r="AP53" s="31"/>
      <c r="AQ53" s="31"/>
    </row>
    <row r="54" spans="1:43" ht="20.100000000000001" customHeight="1" x14ac:dyDescent="0.2">
      <c r="A54" s="470">
        <v>42</v>
      </c>
      <c r="B54" s="414">
        <v>650037171</v>
      </c>
      <c r="C54" s="81">
        <v>4459</v>
      </c>
      <c r="D54" s="13" t="s">
        <v>343</v>
      </c>
      <c r="E54" s="71">
        <v>3141</v>
      </c>
      <c r="F54" s="253" t="s">
        <v>544</v>
      </c>
      <c r="G54" s="308">
        <v>120</v>
      </c>
      <c r="H54" s="13">
        <v>28</v>
      </c>
      <c r="I54" s="11">
        <v>70</v>
      </c>
      <c r="J54" s="173"/>
      <c r="K54" s="13">
        <v>20</v>
      </c>
      <c r="L54" s="172"/>
      <c r="M54" s="173"/>
      <c r="N54" s="171"/>
      <c r="O54" s="172"/>
      <c r="P54" s="59"/>
      <c r="Q54" s="5">
        <f t="shared" si="9"/>
        <v>48</v>
      </c>
      <c r="R54" s="11">
        <f t="shared" si="9"/>
        <v>70</v>
      </c>
      <c r="S54" s="59">
        <f t="shared" si="9"/>
        <v>0</v>
      </c>
      <c r="T54" s="86">
        <f>VLOOKUP(H54,SJMS_normativy!$A$3:$B$334,2,0)</f>
        <v>27.432006479999998</v>
      </c>
      <c r="U54" s="17">
        <f>IF(I54=0,0,VLOOKUP(SUM(I54+J54),SJZS_normativy!$A$4:$C$1075,2,0))</f>
        <v>46.388559735036623</v>
      </c>
      <c r="V54" s="87">
        <f>IF(J54=0,0,VLOOKUP(SUM(I54+J54),SJZS_normativy!$A$4:$C$1075,2,0))</f>
        <v>0</v>
      </c>
      <c r="W54" s="86">
        <f>VLOOKUP(K54,SJMS_normativy!$A$3:$B$334,2,0)/0.6</f>
        <v>42.314666000000003</v>
      </c>
      <c r="X54" s="17">
        <f>IF(L54=0,0,VLOOKUP(SUM(L54+M54),SJZS_normativy!$A$4:$C$1075,2,0))/0.6</f>
        <v>0</v>
      </c>
      <c r="Y54" s="87">
        <f>IF(M54=0,0,VLOOKUP(SUM(L54+M54),SJZS_normativy!$A$4:$C$1075,2,0))/0.6</f>
        <v>0</v>
      </c>
      <c r="Z54" s="86">
        <f>VLOOKUP(N54,SJMS_normativy!$A$3:$B$334,2,0)/0.4</f>
        <v>0</v>
      </c>
      <c r="AA54" s="17">
        <f>IF(O54=0,0,VLOOKUP(SUM(O54+P54),SJZS_normativy!$A$4:$C$1075,2,0))/0.4</f>
        <v>0</v>
      </c>
      <c r="AB54" s="87">
        <f>IF(P54=0,0,VLOOKUP(SUM(O54+P54),SJZS_normativy!$A$4:$C$1075,2,0))/0.4</f>
        <v>0</v>
      </c>
      <c r="AC54" s="90">
        <f>SJMS_normativy!$I$5</f>
        <v>52</v>
      </c>
      <c r="AD54" s="44">
        <f>SJZS_normativy!$I$5</f>
        <v>52</v>
      </c>
      <c r="AE54" s="91">
        <f>SJZS_normativy!$I$5</f>
        <v>52</v>
      </c>
      <c r="AF54" s="90">
        <f>SJMS_normativy!$J$5</f>
        <v>34</v>
      </c>
      <c r="AG54" s="44">
        <f>SJZS_normativy!$J$5</f>
        <v>34</v>
      </c>
      <c r="AH54" s="91">
        <f>SJZS_normativy!$J$5</f>
        <v>34</v>
      </c>
      <c r="AI54" s="90">
        <f>SJMS_normativy!$K$5</f>
        <v>34</v>
      </c>
      <c r="AJ54" s="44">
        <f>SJZS_normativy!$K$5</f>
        <v>34</v>
      </c>
      <c r="AK54" s="91">
        <f>SJZS_normativy!$K$5</f>
        <v>34</v>
      </c>
      <c r="AL54" s="31"/>
      <c r="AM54" s="31"/>
      <c r="AN54" s="31"/>
      <c r="AO54" s="31"/>
      <c r="AP54" s="31"/>
      <c r="AQ54" s="31"/>
    </row>
    <row r="55" spans="1:43" ht="20.100000000000001" customHeight="1" x14ac:dyDescent="0.2">
      <c r="A55" s="470">
        <v>42</v>
      </c>
      <c r="B55" s="414">
        <v>650037171</v>
      </c>
      <c r="C55" s="81">
        <v>4459</v>
      </c>
      <c r="D55" s="13" t="s">
        <v>343</v>
      </c>
      <c r="E55" s="71">
        <v>3141</v>
      </c>
      <c r="F55" s="253" t="s">
        <v>604</v>
      </c>
      <c r="G55" s="632">
        <v>50</v>
      </c>
      <c r="H55" s="13"/>
      <c r="I55" s="11"/>
      <c r="J55" s="173"/>
      <c r="K55" s="13"/>
      <c r="L55" s="172"/>
      <c r="M55" s="173"/>
      <c r="N55" s="171"/>
      <c r="O55" s="11">
        <v>50</v>
      </c>
      <c r="P55" s="59"/>
      <c r="Q55" s="5">
        <f t="shared" ref="Q55" si="10">H55+K55+N55</f>
        <v>0</v>
      </c>
      <c r="R55" s="11">
        <f t="shared" ref="R55" si="11">I55+L55+O55</f>
        <v>50</v>
      </c>
      <c r="S55" s="59">
        <f t="shared" ref="S55" si="12">J55+M55+P55</f>
        <v>0</v>
      </c>
      <c r="T55" s="86">
        <f>VLOOKUP(H55,SJMS_normativy!$A$3:$B$334,2,0)</f>
        <v>0</v>
      </c>
      <c r="U55" s="17">
        <f>IF(I55=0,0,VLOOKUP(SUM(I55+J55),SJZS_normativy!$A$4:$C$1075,2,0))</f>
        <v>0</v>
      </c>
      <c r="V55" s="87">
        <f>IF(J55=0,0,VLOOKUP(SUM(I55+J55),SJZS_normativy!$A$4:$C$1075,2,0))</f>
        <v>0</v>
      </c>
      <c r="W55" s="86">
        <f>VLOOKUP(K55,SJMS_normativy!$A$3:$B$334,2,0)/0.6</f>
        <v>0</v>
      </c>
      <c r="X55" s="17">
        <f>IF(L55=0,0,VLOOKUP(SUM(L55+M55),SJZS_normativy!$A$4:$C$1075,2,0))/0.6</f>
        <v>0</v>
      </c>
      <c r="Y55" s="87">
        <f>IF(M55=0,0,VLOOKUP(SUM(L55+M55),SJZS_normativy!$A$4:$C$1075,2,0))/0.6</f>
        <v>0</v>
      </c>
      <c r="Z55" s="86">
        <f>VLOOKUP(N55,SJMS_normativy!$A$3:$B$334,2,0)/0.4</f>
        <v>0</v>
      </c>
      <c r="AA55" s="17">
        <f>IF(O55=0,0,VLOOKUP(SUM(O55+P55),SJZS_normativy!$A$4:$C$1075,2,0))/0.4</f>
        <v>106.0768198905278</v>
      </c>
      <c r="AB55" s="87">
        <f>IF(P55=0,0,VLOOKUP(SUM(O55+P55),SJZS_normativy!$A$4:$C$1075,2,0))/0.4</f>
        <v>0</v>
      </c>
      <c r="AC55" s="90">
        <f>SJMS_normativy!$I$5</f>
        <v>52</v>
      </c>
      <c r="AD55" s="44">
        <f>SJZS_normativy!$I$5</f>
        <v>52</v>
      </c>
      <c r="AE55" s="91">
        <f>SJZS_normativy!$I$5</f>
        <v>52</v>
      </c>
      <c r="AF55" s="90">
        <f>SJMS_normativy!$J$5</f>
        <v>34</v>
      </c>
      <c r="AG55" s="44">
        <f>SJZS_normativy!$J$5</f>
        <v>34</v>
      </c>
      <c r="AH55" s="91">
        <f>SJZS_normativy!$J$5</f>
        <v>34</v>
      </c>
      <c r="AI55" s="90">
        <f>SJMS_normativy!$K$5</f>
        <v>34</v>
      </c>
      <c r="AJ55" s="44">
        <f>SJZS_normativy!$K$5</f>
        <v>34</v>
      </c>
      <c r="AK55" s="91">
        <f>SJZS_normativy!$K$5</f>
        <v>34</v>
      </c>
      <c r="AL55" s="31"/>
      <c r="AM55" s="31"/>
      <c r="AN55" s="31"/>
      <c r="AO55" s="31"/>
      <c r="AP55" s="31"/>
      <c r="AQ55" s="31"/>
    </row>
    <row r="56" spans="1:43" ht="20.100000000000001" customHeight="1" x14ac:dyDescent="0.2">
      <c r="A56" s="470">
        <v>42</v>
      </c>
      <c r="B56" s="414">
        <v>650037171</v>
      </c>
      <c r="C56" s="81">
        <v>4459</v>
      </c>
      <c r="D56" s="13" t="s">
        <v>343</v>
      </c>
      <c r="E56" s="71">
        <v>3141</v>
      </c>
      <c r="F56" s="253" t="s">
        <v>597</v>
      </c>
      <c r="G56" s="308">
        <v>20</v>
      </c>
      <c r="H56" s="13"/>
      <c r="I56" s="11"/>
      <c r="J56" s="173"/>
      <c r="K56" s="171"/>
      <c r="L56" s="172"/>
      <c r="M56" s="173"/>
      <c r="N56" s="13">
        <v>20</v>
      </c>
      <c r="O56" s="172"/>
      <c r="P56" s="59"/>
      <c r="Q56" s="5">
        <f t="shared" ref="Q56" si="13">H56+K56+N56</f>
        <v>20</v>
      </c>
      <c r="R56" s="11">
        <f t="shared" ref="R56" si="14">I56+L56+O56</f>
        <v>0</v>
      </c>
      <c r="S56" s="59">
        <f t="shared" ref="S56" si="15">J56+M56+P56</f>
        <v>0</v>
      </c>
      <c r="T56" s="86">
        <f>VLOOKUP(H56,SJMS_normativy!$A$3:$B$334,2,0)</f>
        <v>0</v>
      </c>
      <c r="U56" s="17">
        <f>IF(I56=0,0,VLOOKUP(SUM(I56+J56),SJZS_normativy!$A$4:$C$1075,2,0))</f>
        <v>0</v>
      </c>
      <c r="V56" s="87">
        <f>IF(J56=0,0,VLOOKUP(SUM(I56+J56),SJZS_normativy!$A$4:$C$1075,2,0))</f>
        <v>0</v>
      </c>
      <c r="W56" s="86">
        <f>VLOOKUP(K56,SJMS_normativy!$A$3:$B$334,2,0)/0.6</f>
        <v>0</v>
      </c>
      <c r="X56" s="17">
        <f>IF(L56=0,0,VLOOKUP(SUM(L56+M56),SJZS_normativy!$A$4:$C$1075,2,0))/0.6</f>
        <v>0</v>
      </c>
      <c r="Y56" s="87">
        <f>IF(M56=0,0,VLOOKUP(SUM(L56+M56),SJZS_normativy!$A$4:$C$1075,2,0))/0.6</f>
        <v>0</v>
      </c>
      <c r="Z56" s="86">
        <f>VLOOKUP(N56,SJMS_normativy!$A$3:$B$334,2,0)/0.4</f>
        <v>63.471998999999997</v>
      </c>
      <c r="AA56" s="17">
        <f>IF(O56=0,0,VLOOKUP(SUM(O56+P56),SJZS_normativy!$A$4:$C$1075,2,0))/0.4</f>
        <v>0</v>
      </c>
      <c r="AB56" s="87">
        <f>IF(P56=0,0,VLOOKUP(SUM(O56+P56),SJZS_normativy!$A$4:$C$1075,2,0))/0.4</f>
        <v>0</v>
      </c>
      <c r="AC56" s="90">
        <f>SJMS_normativy!$I$5</f>
        <v>52</v>
      </c>
      <c r="AD56" s="44">
        <f>SJZS_normativy!$I$5</f>
        <v>52</v>
      </c>
      <c r="AE56" s="91">
        <f>SJZS_normativy!$I$5</f>
        <v>52</v>
      </c>
      <c r="AF56" s="90">
        <f>SJMS_normativy!$J$5</f>
        <v>34</v>
      </c>
      <c r="AG56" s="44">
        <f>SJZS_normativy!$J$5</f>
        <v>34</v>
      </c>
      <c r="AH56" s="91">
        <f>SJZS_normativy!$J$5</f>
        <v>34</v>
      </c>
      <c r="AI56" s="90">
        <f>SJMS_normativy!$K$5</f>
        <v>34</v>
      </c>
      <c r="AJ56" s="44">
        <f>SJZS_normativy!$K$5</f>
        <v>34</v>
      </c>
      <c r="AK56" s="91">
        <f>SJZS_normativy!$K$5</f>
        <v>34</v>
      </c>
      <c r="AL56" s="31"/>
      <c r="AM56" s="31"/>
      <c r="AN56" s="31"/>
      <c r="AO56" s="31"/>
      <c r="AP56" s="31"/>
      <c r="AQ56" s="31"/>
    </row>
    <row r="57" spans="1:43" ht="20.100000000000001" customHeight="1" x14ac:dyDescent="0.2">
      <c r="A57" s="470">
        <v>43</v>
      </c>
      <c r="B57" s="414">
        <v>600074170</v>
      </c>
      <c r="C57" s="81">
        <v>4424</v>
      </c>
      <c r="D57" s="13" t="s">
        <v>143</v>
      </c>
      <c r="E57" s="71">
        <v>3141</v>
      </c>
      <c r="F57" s="253" t="s">
        <v>545</v>
      </c>
      <c r="G57" s="308">
        <v>120</v>
      </c>
      <c r="H57" s="13">
        <v>37</v>
      </c>
      <c r="I57" s="11">
        <v>46</v>
      </c>
      <c r="J57" s="173"/>
      <c r="K57" s="171"/>
      <c r="L57" s="172"/>
      <c r="M57" s="173"/>
      <c r="N57" s="171"/>
      <c r="O57" s="172"/>
      <c r="P57" s="59"/>
      <c r="Q57" s="5">
        <f t="shared" si="9"/>
        <v>37</v>
      </c>
      <c r="R57" s="11">
        <f t="shared" si="9"/>
        <v>46</v>
      </c>
      <c r="S57" s="59">
        <f t="shared" si="9"/>
        <v>0</v>
      </c>
      <c r="T57" s="86">
        <f>VLOOKUP(H57,SJMS_normativy!$A$3:$B$334,2,0)</f>
        <v>29.585946600000003</v>
      </c>
      <c r="U57" s="17">
        <f>IF(I57=0,0,VLOOKUP(SUM(I57+J57),SJZS_normativy!$A$4:$C$1075,2,0))</f>
        <v>41.454955726899577</v>
      </c>
      <c r="V57" s="87">
        <f>IF(J57=0,0,VLOOKUP(SUM(I57+J57),SJZS_normativy!$A$4:$C$1075,2,0))</f>
        <v>0</v>
      </c>
      <c r="W57" s="86">
        <f>VLOOKUP(K57,SJMS_normativy!$A$3:$B$334,2,0)/0.6</f>
        <v>0</v>
      </c>
      <c r="X57" s="17">
        <f>IF(L57=0,0,VLOOKUP(SUM(L57+M57),SJZS_normativy!$A$4:$C$1075,2,0))/0.6</f>
        <v>0</v>
      </c>
      <c r="Y57" s="87">
        <f>IF(M57=0,0,VLOOKUP(SUM(L57+M57),SJZS_normativy!$A$4:$C$1075,2,0))/0.6</f>
        <v>0</v>
      </c>
      <c r="Z57" s="86">
        <f>VLOOKUP(N57,SJMS_normativy!$A$3:$B$334,2,0)/0.4</f>
        <v>0</v>
      </c>
      <c r="AA57" s="17">
        <f>IF(O57=0,0,VLOOKUP(SUM(O57+P57),SJZS_normativy!$A$4:$C$1075,2,0))/0.4</f>
        <v>0</v>
      </c>
      <c r="AB57" s="87">
        <f>IF(P57=0,0,VLOOKUP(SUM(O57+P57),SJZS_normativy!$A$4:$C$1075,2,0))/0.4</f>
        <v>0</v>
      </c>
      <c r="AC57" s="90">
        <f>SJMS_normativy!$I$5</f>
        <v>52</v>
      </c>
      <c r="AD57" s="44">
        <f>SJZS_normativy!$I$5</f>
        <v>52</v>
      </c>
      <c r="AE57" s="91">
        <f>SJZS_normativy!$I$5</f>
        <v>52</v>
      </c>
      <c r="AF57" s="90">
        <f>SJMS_normativy!$J$5</f>
        <v>34</v>
      </c>
      <c r="AG57" s="44">
        <f>SJZS_normativy!$J$5</f>
        <v>34</v>
      </c>
      <c r="AH57" s="91">
        <f>SJZS_normativy!$J$5</f>
        <v>34</v>
      </c>
      <c r="AI57" s="90">
        <f>SJMS_normativy!$K$5</f>
        <v>34</v>
      </c>
      <c r="AJ57" s="44">
        <f>SJZS_normativy!$K$5</f>
        <v>34</v>
      </c>
      <c r="AK57" s="91">
        <f>SJZS_normativy!$K$5</f>
        <v>34</v>
      </c>
      <c r="AL57" s="31"/>
      <c r="AM57" s="31"/>
      <c r="AN57" s="31"/>
      <c r="AO57" s="31"/>
      <c r="AP57" s="31"/>
      <c r="AQ57" s="31"/>
    </row>
    <row r="58" spans="1:43" ht="20.100000000000001" customHeight="1" x14ac:dyDescent="0.2">
      <c r="A58" s="470">
        <v>44</v>
      </c>
      <c r="B58" s="414">
        <v>600075036</v>
      </c>
      <c r="C58" s="81">
        <v>4489</v>
      </c>
      <c r="D58" s="13" t="s">
        <v>392</v>
      </c>
      <c r="E58" s="71">
        <v>3141</v>
      </c>
      <c r="F58" s="253" t="s">
        <v>546</v>
      </c>
      <c r="G58" s="308">
        <v>105</v>
      </c>
      <c r="H58" s="13">
        <v>49</v>
      </c>
      <c r="I58" s="11">
        <v>39</v>
      </c>
      <c r="J58" s="173"/>
      <c r="K58" s="171"/>
      <c r="L58" s="172"/>
      <c r="M58" s="173"/>
      <c r="N58" s="171"/>
      <c r="O58" s="172"/>
      <c r="P58" s="59"/>
      <c r="Q58" s="5">
        <f t="shared" si="9"/>
        <v>49</v>
      </c>
      <c r="R58" s="11">
        <f t="shared" si="9"/>
        <v>39</v>
      </c>
      <c r="S58" s="59">
        <f t="shared" si="9"/>
        <v>0</v>
      </c>
      <c r="T58" s="86">
        <f>VLOOKUP(H58,SJMS_normativy!$A$3:$B$334,2,0)</f>
        <v>32.219590680000003</v>
      </c>
      <c r="U58" s="17">
        <f>IF(I58=0,0,VLOOKUP(SUM(I58+J58),SJZS_normativy!$A$4:$C$1075,2,0))</f>
        <v>39.527940795254068</v>
      </c>
      <c r="V58" s="87">
        <f>IF(J58=0,0,VLOOKUP(SUM(I58+J58),SJZS_normativy!$A$4:$C$1075,2,0))</f>
        <v>0</v>
      </c>
      <c r="W58" s="86">
        <f>VLOOKUP(K58,SJMS_normativy!$A$3:$B$334,2,0)/0.6</f>
        <v>0</v>
      </c>
      <c r="X58" s="17">
        <f>IF(L58=0,0,VLOOKUP(SUM(L58+M58),SJZS_normativy!$A$4:$C$1075,2,0))/0.6</f>
        <v>0</v>
      </c>
      <c r="Y58" s="87">
        <f>IF(M58=0,0,VLOOKUP(SUM(L58+M58),SJZS_normativy!$A$4:$C$1075,2,0))/0.6</f>
        <v>0</v>
      </c>
      <c r="Z58" s="86">
        <f>VLOOKUP(N58,SJMS_normativy!$A$3:$B$334,2,0)/0.4</f>
        <v>0</v>
      </c>
      <c r="AA58" s="17">
        <f>IF(O58=0,0,VLOOKUP(SUM(O58+P58),SJZS_normativy!$A$4:$C$1075,2,0))/0.4</f>
        <v>0</v>
      </c>
      <c r="AB58" s="87">
        <f>IF(P58=0,0,VLOOKUP(SUM(O58+P58),SJZS_normativy!$A$4:$C$1075,2,0))/0.4</f>
        <v>0</v>
      </c>
      <c r="AC58" s="90">
        <f>SJMS_normativy!$I$5</f>
        <v>52</v>
      </c>
      <c r="AD58" s="44">
        <f>SJZS_normativy!$I$5</f>
        <v>52</v>
      </c>
      <c r="AE58" s="91">
        <f>SJZS_normativy!$I$5</f>
        <v>52</v>
      </c>
      <c r="AF58" s="90">
        <f>SJMS_normativy!$J$5</f>
        <v>34</v>
      </c>
      <c r="AG58" s="44">
        <f>SJZS_normativy!$J$5</f>
        <v>34</v>
      </c>
      <c r="AH58" s="91">
        <f>SJZS_normativy!$J$5</f>
        <v>34</v>
      </c>
      <c r="AI58" s="90">
        <f>SJMS_normativy!$K$5</f>
        <v>34</v>
      </c>
      <c r="AJ58" s="44">
        <f>SJZS_normativy!$K$5</f>
        <v>34</v>
      </c>
      <c r="AK58" s="91">
        <f>SJZS_normativy!$K$5</f>
        <v>34</v>
      </c>
      <c r="AL58" s="31"/>
      <c r="AM58" s="31"/>
      <c r="AN58" s="31"/>
      <c r="AO58" s="31"/>
      <c r="AP58" s="31"/>
      <c r="AQ58" s="31"/>
    </row>
    <row r="59" spans="1:43" ht="20.100000000000001" customHeight="1" x14ac:dyDescent="0.2">
      <c r="A59" s="470">
        <v>45</v>
      </c>
      <c r="B59" s="414">
        <v>600074129</v>
      </c>
      <c r="C59" s="81">
        <v>4426</v>
      </c>
      <c r="D59" s="13" t="s">
        <v>144</v>
      </c>
      <c r="E59" s="71">
        <v>3141</v>
      </c>
      <c r="F59" s="253" t="s">
        <v>547</v>
      </c>
      <c r="G59" s="308">
        <v>75</v>
      </c>
      <c r="H59" s="13">
        <v>26</v>
      </c>
      <c r="I59" s="11"/>
      <c r="J59" s="173"/>
      <c r="K59" s="171"/>
      <c r="L59" s="172"/>
      <c r="M59" s="173"/>
      <c r="N59" s="171"/>
      <c r="O59" s="172"/>
      <c r="P59" s="59"/>
      <c r="Q59" s="5">
        <f t="shared" si="9"/>
        <v>26</v>
      </c>
      <c r="R59" s="11">
        <f t="shared" si="9"/>
        <v>0</v>
      </c>
      <c r="S59" s="59">
        <f t="shared" si="9"/>
        <v>0</v>
      </c>
      <c r="T59" s="86">
        <f>VLOOKUP(H59,SJMS_normativy!$A$3:$B$334,2,0)</f>
        <v>26.932551240000002</v>
      </c>
      <c r="U59" s="17">
        <f>IF(I59=0,0,VLOOKUP(SUM(I59+J59),SJZS_normativy!$A$4:$C$1075,2,0))</f>
        <v>0</v>
      </c>
      <c r="V59" s="87">
        <f>IF(J59=0,0,VLOOKUP(SUM(I59+J59),SJZS_normativy!$A$4:$C$1075,2,0))</f>
        <v>0</v>
      </c>
      <c r="W59" s="86">
        <f>VLOOKUP(K59,SJMS_normativy!$A$3:$B$334,2,0)/0.6</f>
        <v>0</v>
      </c>
      <c r="X59" s="17">
        <f>IF(L59=0,0,VLOOKUP(SUM(L59+M59),SJZS_normativy!$A$4:$C$1075,2,0))/0.6</f>
        <v>0</v>
      </c>
      <c r="Y59" s="87">
        <f>IF(M59=0,0,VLOOKUP(SUM(L59+M59),SJZS_normativy!$A$4:$C$1075,2,0))/0.6</f>
        <v>0</v>
      </c>
      <c r="Z59" s="86">
        <f>VLOOKUP(N59,SJMS_normativy!$A$3:$B$334,2,0)/0.4</f>
        <v>0</v>
      </c>
      <c r="AA59" s="17">
        <f>IF(O59=0,0,VLOOKUP(SUM(O59+P59),SJZS_normativy!$A$4:$C$1075,2,0))/0.4</f>
        <v>0</v>
      </c>
      <c r="AB59" s="87">
        <f>IF(P59=0,0,VLOOKUP(SUM(O59+P59),SJZS_normativy!$A$4:$C$1075,2,0))/0.4</f>
        <v>0</v>
      </c>
      <c r="AC59" s="90">
        <f>SJMS_normativy!$I$5</f>
        <v>52</v>
      </c>
      <c r="AD59" s="44">
        <f>SJZS_normativy!$I$5</f>
        <v>52</v>
      </c>
      <c r="AE59" s="91">
        <f>SJZS_normativy!$I$5</f>
        <v>52</v>
      </c>
      <c r="AF59" s="90">
        <f>SJMS_normativy!$J$5</f>
        <v>34</v>
      </c>
      <c r="AG59" s="44">
        <f>SJZS_normativy!$J$5</f>
        <v>34</v>
      </c>
      <c r="AH59" s="91">
        <f>SJZS_normativy!$J$5</f>
        <v>34</v>
      </c>
      <c r="AI59" s="90">
        <f>SJMS_normativy!$K$5</f>
        <v>34</v>
      </c>
      <c r="AJ59" s="44">
        <f>SJZS_normativy!$K$5</f>
        <v>34</v>
      </c>
      <c r="AK59" s="91">
        <f>SJZS_normativy!$K$5</f>
        <v>34</v>
      </c>
      <c r="AL59" s="31"/>
      <c r="AM59" s="31"/>
      <c r="AN59" s="31"/>
      <c r="AO59" s="31"/>
      <c r="AP59" s="31"/>
      <c r="AQ59" s="31"/>
    </row>
    <row r="60" spans="1:43" ht="20.100000000000001" customHeight="1" x14ac:dyDescent="0.2">
      <c r="A60" s="470">
        <v>46</v>
      </c>
      <c r="B60" s="414">
        <v>600074765</v>
      </c>
      <c r="C60" s="81">
        <v>4461</v>
      </c>
      <c r="D60" s="13" t="s">
        <v>344</v>
      </c>
      <c r="E60" s="71">
        <v>3141</v>
      </c>
      <c r="F60" s="253" t="s">
        <v>548</v>
      </c>
      <c r="G60" s="308">
        <v>700</v>
      </c>
      <c r="H60" s="171"/>
      <c r="I60" s="11">
        <v>248</v>
      </c>
      <c r="J60" s="173"/>
      <c r="K60" s="13">
        <v>127</v>
      </c>
      <c r="L60" s="172"/>
      <c r="M60" s="173"/>
      <c r="N60" s="171"/>
      <c r="O60" s="172"/>
      <c r="P60" s="59"/>
      <c r="Q60" s="5">
        <f t="shared" ref="Q60:S61" si="16">H60+K60+N60</f>
        <v>127</v>
      </c>
      <c r="R60" s="11">
        <f t="shared" si="16"/>
        <v>248</v>
      </c>
      <c r="S60" s="59">
        <f t="shared" si="16"/>
        <v>0</v>
      </c>
      <c r="T60" s="86">
        <f>VLOOKUP(H60,SJMS_normativy!$A$3:$B$334,2,0)</f>
        <v>0</v>
      </c>
      <c r="U60" s="17">
        <f>IF(I60=0,0,VLOOKUP(SUM(I60+J60),SJZS_normativy!$A$4:$C$1075,2,0))</f>
        <v>61.807701415617416</v>
      </c>
      <c r="V60" s="87">
        <f>IF(J60=0,0,VLOOKUP(SUM(I60+J60),SJZS_normativy!$A$4:$C$1075,2,0))</f>
        <v>0</v>
      </c>
      <c r="W60" s="86">
        <f>VLOOKUP(K60,SJMS_normativy!$A$3:$B$334,2,0)/0.6</f>
        <v>71.16764400000001</v>
      </c>
      <c r="X60" s="17">
        <f>IF(L60=0,0,VLOOKUP(SUM(L60+M60),SJZS_normativy!$A$4:$C$1075,2,0))/0.6</f>
        <v>0</v>
      </c>
      <c r="Y60" s="87">
        <f>IF(M60=0,0,VLOOKUP(SUM(L60+M60),SJZS_normativy!$A$4:$C$1075,2,0))/0.6</f>
        <v>0</v>
      </c>
      <c r="Z60" s="86">
        <f>VLOOKUP(N60,SJMS_normativy!$A$3:$B$334,2,0)/0.4</f>
        <v>0</v>
      </c>
      <c r="AA60" s="17">
        <f>IF(O60=0,0,VLOOKUP(SUM(O60+P60),SJZS_normativy!$A$4:$C$1075,2,0))/0.4</f>
        <v>0</v>
      </c>
      <c r="AB60" s="87">
        <f>IF(P60=0,0,VLOOKUP(SUM(O60+P60),SJZS_normativy!$A$4:$C$1075,2,0))/0.4</f>
        <v>0</v>
      </c>
      <c r="AC60" s="90">
        <f>SJMS_normativy!$I$5</f>
        <v>52</v>
      </c>
      <c r="AD60" s="44">
        <f>SJZS_normativy!$I$5</f>
        <v>52</v>
      </c>
      <c r="AE60" s="91">
        <f>SJZS_normativy!$I$5</f>
        <v>52</v>
      </c>
      <c r="AF60" s="90">
        <f>SJMS_normativy!$J$5</f>
        <v>34</v>
      </c>
      <c r="AG60" s="44">
        <f>SJZS_normativy!$J$5</f>
        <v>34</v>
      </c>
      <c r="AH60" s="91">
        <f>SJZS_normativy!$J$5</f>
        <v>34</v>
      </c>
      <c r="AI60" s="90">
        <f>SJMS_normativy!$K$5</f>
        <v>34</v>
      </c>
      <c r="AJ60" s="44">
        <f>SJZS_normativy!$K$5</f>
        <v>34</v>
      </c>
      <c r="AK60" s="91">
        <f>SJZS_normativy!$K$5</f>
        <v>34</v>
      </c>
      <c r="AL60" s="31"/>
      <c r="AM60" s="31"/>
      <c r="AN60" s="31"/>
      <c r="AO60" s="31"/>
      <c r="AP60" s="31"/>
      <c r="AQ60" s="31"/>
    </row>
    <row r="61" spans="1:43" ht="20.100000000000001" customHeight="1" x14ac:dyDescent="0.2">
      <c r="A61" s="470">
        <v>46</v>
      </c>
      <c r="B61" s="414">
        <v>600074765</v>
      </c>
      <c r="C61" s="81">
        <v>4461</v>
      </c>
      <c r="D61" s="13" t="s">
        <v>344</v>
      </c>
      <c r="E61" s="71">
        <v>3141</v>
      </c>
      <c r="F61" s="253" t="s">
        <v>549</v>
      </c>
      <c r="G61" s="308">
        <v>150</v>
      </c>
      <c r="H61" s="171"/>
      <c r="I61" s="172"/>
      <c r="J61" s="173"/>
      <c r="K61" s="171"/>
      <c r="L61" s="172"/>
      <c r="M61" s="173"/>
      <c r="N61" s="13">
        <v>127</v>
      </c>
      <c r="O61" s="172"/>
      <c r="P61" s="59"/>
      <c r="Q61" s="5">
        <f t="shared" si="16"/>
        <v>127</v>
      </c>
      <c r="R61" s="11">
        <f t="shared" si="16"/>
        <v>0</v>
      </c>
      <c r="S61" s="59">
        <f t="shared" si="16"/>
        <v>0</v>
      </c>
      <c r="T61" s="86">
        <f>VLOOKUP(H61,SJMS_normativy!$A$3:$B$334,2,0)</f>
        <v>0</v>
      </c>
      <c r="U61" s="17">
        <f>IF(I61=0,0,VLOOKUP(SUM(I61+J61),SJZS_normativy!$A$4:$C$1075,2,0))</f>
        <v>0</v>
      </c>
      <c r="V61" s="87">
        <f>IF(J61=0,0,VLOOKUP(SUM(I61+J61),SJZS_normativy!$A$4:$C$1075,2,0))</f>
        <v>0</v>
      </c>
      <c r="W61" s="86">
        <f>VLOOKUP(K61,SJMS_normativy!$A$3:$B$334,2,0)/0.6</f>
        <v>0</v>
      </c>
      <c r="X61" s="17">
        <f>IF(L61=0,0,VLOOKUP(SUM(L61+M61),SJZS_normativy!$A$4:$C$1075,2,0))/0.6</f>
        <v>0</v>
      </c>
      <c r="Y61" s="87">
        <f>IF(M61=0,0,VLOOKUP(SUM(L61+M61),SJZS_normativy!$A$4:$C$1075,2,0))/0.6</f>
        <v>0</v>
      </c>
      <c r="Z61" s="86">
        <f>VLOOKUP(N61,SJMS_normativy!$A$3:$B$334,2,0)/0.4</f>
        <v>106.75146600000001</v>
      </c>
      <c r="AA61" s="17">
        <f>IF(O61=0,0,VLOOKUP(SUM(O61+P61),SJZS_normativy!$A$4:$C$1075,2,0))/0.4</f>
        <v>0</v>
      </c>
      <c r="AB61" s="87">
        <f>IF(P61=0,0,VLOOKUP(SUM(O61+P61),SJZS_normativy!$A$4:$C$1075,2,0))/0.4</f>
        <v>0</v>
      </c>
      <c r="AC61" s="90">
        <f>SJMS_normativy!$I$5</f>
        <v>52</v>
      </c>
      <c r="AD61" s="44">
        <f>SJZS_normativy!$I$5</f>
        <v>52</v>
      </c>
      <c r="AE61" s="91">
        <f>SJZS_normativy!$I$5</f>
        <v>52</v>
      </c>
      <c r="AF61" s="90">
        <f>SJMS_normativy!$J$5</f>
        <v>34</v>
      </c>
      <c r="AG61" s="44">
        <f>SJZS_normativy!$J$5</f>
        <v>34</v>
      </c>
      <c r="AH61" s="91">
        <f>SJZS_normativy!$J$5</f>
        <v>34</v>
      </c>
      <c r="AI61" s="90">
        <f>SJMS_normativy!$K$5</f>
        <v>34</v>
      </c>
      <c r="AJ61" s="44">
        <f>SJZS_normativy!$K$5</f>
        <v>34</v>
      </c>
      <c r="AK61" s="91">
        <f>SJZS_normativy!$K$5</f>
        <v>34</v>
      </c>
      <c r="AL61" s="31"/>
      <c r="AM61" s="31"/>
      <c r="AN61" s="31"/>
      <c r="AO61" s="31"/>
      <c r="AP61" s="31"/>
      <c r="AQ61" s="31"/>
    </row>
    <row r="62" spans="1:43" ht="20.100000000000001" customHeight="1" x14ac:dyDescent="0.2">
      <c r="A62" s="470">
        <v>47</v>
      </c>
      <c r="B62" s="414">
        <v>600074188</v>
      </c>
      <c r="C62" s="81">
        <v>4427</v>
      </c>
      <c r="D62" s="13" t="s">
        <v>605</v>
      </c>
      <c r="E62" s="71">
        <v>3141</v>
      </c>
      <c r="F62" s="253" t="s">
        <v>596</v>
      </c>
      <c r="G62" s="308">
        <v>90</v>
      </c>
      <c r="H62" s="13">
        <v>34</v>
      </c>
      <c r="I62" s="172"/>
      <c r="J62" s="173"/>
      <c r="K62" s="171"/>
      <c r="L62" s="11">
        <v>7</v>
      </c>
      <c r="M62" s="173"/>
      <c r="N62" s="171"/>
      <c r="O62" s="172"/>
      <c r="P62" s="59"/>
      <c r="Q62" s="5">
        <f t="shared" ref="Q62:S63" si="17">H62+K62+N62</f>
        <v>34</v>
      </c>
      <c r="R62" s="11">
        <f t="shared" si="17"/>
        <v>7</v>
      </c>
      <c r="S62" s="59">
        <f t="shared" si="17"/>
        <v>0</v>
      </c>
      <c r="T62" s="86">
        <f>VLOOKUP(H62,SJMS_normativy!$A$3:$B$334,2,0)</f>
        <v>28.88498628</v>
      </c>
      <c r="U62" s="17">
        <f>IF(I62=0,0,VLOOKUP(SUM(I62+J62),SJZS_normativy!$A$4:$C$1075,2,0))</f>
        <v>0</v>
      </c>
      <c r="V62" s="87">
        <f>IF(J62=0,0,VLOOKUP(SUM(I62+J62),SJZS_normativy!$A$4:$C$1075,2,0))</f>
        <v>0</v>
      </c>
      <c r="W62" s="86">
        <f>VLOOKUP(K62,SJMS_normativy!$A$3:$B$334,2,0)/0.6</f>
        <v>0</v>
      </c>
      <c r="X62" s="17">
        <f>IF(L62=0,0,VLOOKUP(SUM(L62+M62),SJZS_normativy!$A$4:$C$1075,2,0))/0.6</f>
        <v>61.428990862944161</v>
      </c>
      <c r="Y62" s="87">
        <f>IF(M62=0,0,VLOOKUP(SUM(L62+M62),SJZS_normativy!$A$4:$C$1075,2,0))/0.6</f>
        <v>0</v>
      </c>
      <c r="Z62" s="86">
        <f>VLOOKUP(N62,SJMS_normativy!$A$3:$B$334,2,0)/0.4</f>
        <v>0</v>
      </c>
      <c r="AA62" s="17">
        <f>IF(O62=0,0,VLOOKUP(SUM(O62+P62),SJZS_normativy!$A$4:$C$1075,2,0))/0.4</f>
        <v>0</v>
      </c>
      <c r="AB62" s="87">
        <f>IF(P62=0,0,VLOOKUP(SUM(O62+P62),SJZS_normativy!$A$4:$C$1075,2,0))/0.4</f>
        <v>0</v>
      </c>
      <c r="AC62" s="90">
        <f>SJMS_normativy!$I$5</f>
        <v>52</v>
      </c>
      <c r="AD62" s="44">
        <f>SJZS_normativy!$I$5</f>
        <v>52</v>
      </c>
      <c r="AE62" s="91">
        <f>SJZS_normativy!$I$5</f>
        <v>52</v>
      </c>
      <c r="AF62" s="90">
        <f>SJMS_normativy!$J$5</f>
        <v>34</v>
      </c>
      <c r="AG62" s="44">
        <f>SJZS_normativy!$J$5</f>
        <v>34</v>
      </c>
      <c r="AH62" s="91">
        <f>SJZS_normativy!$J$5</f>
        <v>34</v>
      </c>
      <c r="AI62" s="90">
        <f>SJMS_normativy!$K$5</f>
        <v>34</v>
      </c>
      <c r="AJ62" s="44">
        <f>SJZS_normativy!$K$5</f>
        <v>34</v>
      </c>
      <c r="AK62" s="91">
        <f>SJZS_normativy!$K$5</f>
        <v>34</v>
      </c>
      <c r="AL62" s="31"/>
      <c r="AM62" s="31"/>
      <c r="AN62" s="31"/>
      <c r="AO62" s="31"/>
      <c r="AP62" s="31"/>
      <c r="AQ62" s="31"/>
    </row>
    <row r="63" spans="1:43" ht="20.100000000000001" customHeight="1" x14ac:dyDescent="0.2">
      <c r="A63" s="470">
        <v>47</v>
      </c>
      <c r="B63" s="414">
        <v>600074188</v>
      </c>
      <c r="C63" s="81">
        <v>4462</v>
      </c>
      <c r="D63" s="13" t="s">
        <v>605</v>
      </c>
      <c r="E63" s="71">
        <v>3141</v>
      </c>
      <c r="F63" s="253" t="s">
        <v>550</v>
      </c>
      <c r="G63" s="308">
        <v>50</v>
      </c>
      <c r="H63" s="171"/>
      <c r="I63" s="172"/>
      <c r="J63" s="173"/>
      <c r="K63" s="171"/>
      <c r="L63" s="172"/>
      <c r="M63" s="173"/>
      <c r="N63" s="171"/>
      <c r="O63" s="11">
        <v>7</v>
      </c>
      <c r="P63" s="59"/>
      <c r="Q63" s="5">
        <f t="shared" si="17"/>
        <v>0</v>
      </c>
      <c r="R63" s="11">
        <f t="shared" si="17"/>
        <v>7</v>
      </c>
      <c r="S63" s="59">
        <f t="shared" si="17"/>
        <v>0</v>
      </c>
      <c r="T63" s="86">
        <f>VLOOKUP(H63,SJMS_normativy!$A$3:$B$334,2,0)</f>
        <v>0</v>
      </c>
      <c r="U63" s="17">
        <f>IF(I63=0,0,VLOOKUP(SUM(I63+J63),SJZS_normativy!$A$4:$C$1075,2,0))</f>
        <v>0</v>
      </c>
      <c r="V63" s="87">
        <f>IF(J63=0,0,VLOOKUP(SUM(I63+J63),SJZS_normativy!$A$4:$C$1075,2,0))</f>
        <v>0</v>
      </c>
      <c r="W63" s="86">
        <f>VLOOKUP(K63,SJMS_normativy!$A$3:$B$334,2,0)/0.6</f>
        <v>0</v>
      </c>
      <c r="X63" s="17">
        <f>IF(L63=0,0,VLOOKUP(SUM(L63+M63),SJZS_normativy!$A$4:$C$1075,2,0))/0.6</f>
        <v>0</v>
      </c>
      <c r="Y63" s="87">
        <f>IF(M63=0,0,VLOOKUP(SUM(L63+M63),SJZS_normativy!$A$4:$C$1075,2,0))/0.6</f>
        <v>0</v>
      </c>
      <c r="Z63" s="86">
        <f>VLOOKUP(N63,SJMS_normativy!$A$3:$B$334,2,0)/0.4</f>
        <v>0</v>
      </c>
      <c r="AA63" s="17">
        <f>IF(O63=0,0,VLOOKUP(SUM(O63+P63),SJZS_normativy!$A$4:$C$1075,2,0))/0.4</f>
        <v>92.143486294416235</v>
      </c>
      <c r="AB63" s="87">
        <f>IF(P63=0,0,VLOOKUP(SUM(O63+P63),SJZS_normativy!$A$4:$C$1075,2,0))/0.4</f>
        <v>0</v>
      </c>
      <c r="AC63" s="90">
        <f>SJMS_normativy!$I$5</f>
        <v>52</v>
      </c>
      <c r="AD63" s="44">
        <f>SJZS_normativy!$I$5</f>
        <v>52</v>
      </c>
      <c r="AE63" s="91">
        <f>SJZS_normativy!$I$5</f>
        <v>52</v>
      </c>
      <c r="AF63" s="90">
        <f>SJMS_normativy!$J$5</f>
        <v>34</v>
      </c>
      <c r="AG63" s="44">
        <f>SJZS_normativy!$J$5</f>
        <v>34</v>
      </c>
      <c r="AH63" s="91">
        <f>SJZS_normativy!$J$5</f>
        <v>34</v>
      </c>
      <c r="AI63" s="90">
        <f>SJMS_normativy!$K$5</f>
        <v>34</v>
      </c>
      <c r="AJ63" s="44">
        <f>SJZS_normativy!$K$5</f>
        <v>34</v>
      </c>
      <c r="AK63" s="91">
        <f>SJZS_normativy!$K$5</f>
        <v>34</v>
      </c>
      <c r="AL63" s="31"/>
      <c r="AM63" s="31"/>
      <c r="AN63" s="31"/>
      <c r="AO63" s="31"/>
      <c r="AP63" s="31"/>
      <c r="AQ63" s="31"/>
    </row>
    <row r="64" spans="1:43" ht="20.100000000000001" customHeight="1" x14ac:dyDescent="0.2">
      <c r="A64" s="470">
        <v>49</v>
      </c>
      <c r="B64" s="414">
        <v>600074692</v>
      </c>
      <c r="C64" s="81">
        <v>4490</v>
      </c>
      <c r="D64" s="13" t="s">
        <v>145</v>
      </c>
      <c r="E64" s="71">
        <v>3141</v>
      </c>
      <c r="F64" s="253" t="s">
        <v>551</v>
      </c>
      <c r="G64" s="308">
        <v>100</v>
      </c>
      <c r="H64" s="13">
        <v>16</v>
      </c>
      <c r="I64" s="11">
        <v>17</v>
      </c>
      <c r="J64" s="173"/>
      <c r="K64" s="171"/>
      <c r="L64" s="172"/>
      <c r="M64" s="173"/>
      <c r="N64" s="171"/>
      <c r="O64" s="172"/>
      <c r="P64" s="59"/>
      <c r="Q64" s="5">
        <f>H64+K64+N64</f>
        <v>16</v>
      </c>
      <c r="R64" s="11">
        <f>I64+L64+O64</f>
        <v>17</v>
      </c>
      <c r="S64" s="59">
        <f>J64+M64+P64</f>
        <v>0</v>
      </c>
      <c r="T64" s="86">
        <f>VLOOKUP(H64,SJMS_normativy!$A$3:$B$334,2,0)</f>
        <v>24.321810240000005</v>
      </c>
      <c r="U64" s="17">
        <f>IF(I64=0,0,VLOOKUP(SUM(I64+J64),SJZS_normativy!$A$4:$C$1075,2,0))</f>
        <v>36.857394517766494</v>
      </c>
      <c r="V64" s="87">
        <f>IF(J64=0,0,VLOOKUP(SUM(I64+J64),SJZS_normativy!$A$4:$C$1075,2,0))</f>
        <v>0</v>
      </c>
      <c r="W64" s="86">
        <f>VLOOKUP(K64,SJMS_normativy!$A$3:$B$334,2,0)/0.6</f>
        <v>0</v>
      </c>
      <c r="X64" s="17">
        <f>IF(L64=0,0,VLOOKUP(SUM(L64+M64),SJZS_normativy!$A$4:$C$1075,2,0))/0.6</f>
        <v>0</v>
      </c>
      <c r="Y64" s="87">
        <f>IF(M64=0,0,VLOOKUP(SUM(L64+M64),SJZS_normativy!$A$4:$C$1075,2,0))/0.6</f>
        <v>0</v>
      </c>
      <c r="Z64" s="86">
        <f>VLOOKUP(N64,SJMS_normativy!$A$3:$B$334,2,0)/0.4</f>
        <v>0</v>
      </c>
      <c r="AA64" s="17">
        <f>IF(O64=0,0,VLOOKUP(SUM(O64+P64),SJZS_normativy!$A$4:$C$1075,2,0))/0.4</f>
        <v>0</v>
      </c>
      <c r="AB64" s="87">
        <f>IF(P64=0,0,VLOOKUP(SUM(O64+P64),SJZS_normativy!$A$4:$C$1075,2,0))/0.4</f>
        <v>0</v>
      </c>
      <c r="AC64" s="90">
        <f>SJMS_normativy!$I$5</f>
        <v>52</v>
      </c>
      <c r="AD64" s="44">
        <f>SJZS_normativy!$I$5</f>
        <v>52</v>
      </c>
      <c r="AE64" s="91">
        <f>SJZS_normativy!$I$5</f>
        <v>52</v>
      </c>
      <c r="AF64" s="90">
        <f>SJMS_normativy!$J$5</f>
        <v>34</v>
      </c>
      <c r="AG64" s="44">
        <f>SJZS_normativy!$J$5</f>
        <v>34</v>
      </c>
      <c r="AH64" s="91">
        <f>SJZS_normativy!$J$5</f>
        <v>34</v>
      </c>
      <c r="AI64" s="90">
        <f>SJMS_normativy!$K$5</f>
        <v>34</v>
      </c>
      <c r="AJ64" s="44">
        <f>SJZS_normativy!$K$5</f>
        <v>34</v>
      </c>
      <c r="AK64" s="91">
        <f>SJZS_normativy!$K$5</f>
        <v>34</v>
      </c>
      <c r="AL64" s="31"/>
      <c r="AM64" s="31"/>
      <c r="AN64" s="31"/>
      <c r="AO64" s="31"/>
      <c r="AP64" s="31"/>
      <c r="AQ64" s="31"/>
    </row>
    <row r="65" spans="1:43" ht="20.100000000000001" customHeight="1" x14ac:dyDescent="0.2">
      <c r="A65" s="470">
        <v>50</v>
      </c>
      <c r="B65" s="414">
        <v>650050517</v>
      </c>
      <c r="C65" s="81">
        <v>4491</v>
      </c>
      <c r="D65" s="13" t="s">
        <v>345</v>
      </c>
      <c r="E65" s="71">
        <v>3141</v>
      </c>
      <c r="F65" s="253" t="s">
        <v>552</v>
      </c>
      <c r="G65" s="308">
        <v>90</v>
      </c>
      <c r="H65" s="13"/>
      <c r="I65" s="11"/>
      <c r="J65" s="173"/>
      <c r="K65" s="171"/>
      <c r="L65" s="172"/>
      <c r="M65" s="173"/>
      <c r="N65" s="13">
        <v>23</v>
      </c>
      <c r="O65" s="11">
        <v>33</v>
      </c>
      <c r="P65" s="59"/>
      <c r="Q65" s="5">
        <f t="shared" ref="Q65:S66" si="18">H65+K65+N65</f>
        <v>23</v>
      </c>
      <c r="R65" s="11">
        <f t="shared" si="18"/>
        <v>33</v>
      </c>
      <c r="S65" s="59">
        <f t="shared" si="18"/>
        <v>0</v>
      </c>
      <c r="T65" s="86">
        <f>VLOOKUP(H65,SJMS_normativy!$A$3:$B$334,2,0)</f>
        <v>0</v>
      </c>
      <c r="U65" s="17">
        <f>IF(I65=0,0,VLOOKUP(SUM(I65+J65),SJZS_normativy!$A$4:$C$1075,2,0))</f>
        <v>0</v>
      </c>
      <c r="V65" s="87">
        <f>IF(J65=0,0,VLOOKUP(SUM(I65+J65),SJZS_normativy!$A$4:$C$1075,2,0))</f>
        <v>0</v>
      </c>
      <c r="W65" s="86">
        <f>VLOOKUP(K65,SJMS_normativy!$A$3:$B$334,2,0)/0.6</f>
        <v>0</v>
      </c>
      <c r="X65" s="17">
        <f>IF(L65=0,0,VLOOKUP(SUM(L65+M65),SJZS_normativy!$A$4:$C$1075,2,0))/0.6</f>
        <v>0</v>
      </c>
      <c r="Y65" s="87">
        <f>IF(M65=0,0,VLOOKUP(SUM(L65+M65),SJZS_normativy!$A$4:$C$1075,2,0))/0.6</f>
        <v>0</v>
      </c>
      <c r="Z65" s="86">
        <f>VLOOKUP(N65,SJMS_normativy!$A$3:$B$334,2,0)/0.4</f>
        <v>65.422963199999998</v>
      </c>
      <c r="AA65" s="17">
        <f>IF(O65=0,0,VLOOKUP(SUM(O65+P65),SJZS_normativy!$A$4:$C$1075,2,0))/0.4</f>
        <v>93.958929423979441</v>
      </c>
      <c r="AB65" s="87">
        <f>IF(P65=0,0,VLOOKUP(SUM(O65+P65),SJZS_normativy!$A$4:$C$1075,2,0))/0.4</f>
        <v>0</v>
      </c>
      <c r="AC65" s="90">
        <f>SJMS_normativy!$I$5</f>
        <v>52</v>
      </c>
      <c r="AD65" s="44">
        <f>SJZS_normativy!$I$5</f>
        <v>52</v>
      </c>
      <c r="AE65" s="91">
        <f>SJZS_normativy!$I$5</f>
        <v>52</v>
      </c>
      <c r="AF65" s="90">
        <f>SJMS_normativy!$J$5</f>
        <v>34</v>
      </c>
      <c r="AG65" s="44">
        <f>SJZS_normativy!$J$5</f>
        <v>34</v>
      </c>
      <c r="AH65" s="91">
        <f>SJZS_normativy!$J$5</f>
        <v>34</v>
      </c>
      <c r="AI65" s="90">
        <f>SJMS_normativy!$K$5</f>
        <v>34</v>
      </c>
      <c r="AJ65" s="44">
        <f>SJZS_normativy!$K$5</f>
        <v>34</v>
      </c>
      <c r="AK65" s="91">
        <f>SJZS_normativy!$K$5</f>
        <v>34</v>
      </c>
      <c r="AL65" s="31"/>
      <c r="AM65" s="31"/>
      <c r="AN65" s="31"/>
      <c r="AO65" s="31"/>
      <c r="AP65" s="31"/>
      <c r="AQ65" s="31"/>
    </row>
    <row r="66" spans="1:43" ht="20.100000000000001" customHeight="1" x14ac:dyDescent="0.2">
      <c r="A66" s="470">
        <v>50</v>
      </c>
      <c r="B66" s="414">
        <v>650050517</v>
      </c>
      <c r="C66" s="81">
        <v>4491</v>
      </c>
      <c r="D66" s="13" t="s">
        <v>345</v>
      </c>
      <c r="E66" s="71">
        <v>3141</v>
      </c>
      <c r="F66" s="253" t="s">
        <v>553</v>
      </c>
      <c r="G66" s="308">
        <v>100</v>
      </c>
      <c r="H66" s="171"/>
      <c r="I66" s="172"/>
      <c r="J66" s="173"/>
      <c r="K66" s="13">
        <v>23</v>
      </c>
      <c r="L66" s="11">
        <v>33</v>
      </c>
      <c r="M66" s="173"/>
      <c r="N66" s="171"/>
      <c r="O66" s="172"/>
      <c r="P66" s="59"/>
      <c r="Q66" s="5">
        <f t="shared" si="18"/>
        <v>23</v>
      </c>
      <c r="R66" s="11">
        <f t="shared" si="18"/>
        <v>33</v>
      </c>
      <c r="S66" s="59">
        <f t="shared" si="18"/>
        <v>0</v>
      </c>
      <c r="T66" s="86">
        <f>VLOOKUP(H66,SJMS_normativy!$A$3:$B$334,2,0)</f>
        <v>0</v>
      </c>
      <c r="U66" s="17">
        <f>IF(I66=0,0,VLOOKUP(SUM(I66+J66),SJZS_normativy!$A$4:$C$1075,2,0))</f>
        <v>0</v>
      </c>
      <c r="V66" s="87">
        <f>IF(J66=0,0,VLOOKUP(SUM(I66+J66),SJZS_normativy!$A$4:$C$1075,2,0))</f>
        <v>0</v>
      </c>
      <c r="W66" s="86">
        <f>VLOOKUP(K66,SJMS_normativy!$A$3:$B$334,2,0)/0.6</f>
        <v>43.615308800000001</v>
      </c>
      <c r="X66" s="17">
        <f>IF(L66=0,0,VLOOKUP(SUM(L66+M66),SJZS_normativy!$A$4:$C$1075,2,0))/0.6</f>
        <v>62.639286282652968</v>
      </c>
      <c r="Y66" s="87">
        <f>IF(M66=0,0,VLOOKUP(SUM(L66+M66),SJZS_normativy!$A$4:$C$1075,2,0))/0.6</f>
        <v>0</v>
      </c>
      <c r="Z66" s="86">
        <f>VLOOKUP(N66,SJMS_normativy!$A$3:$B$334,2,0)/0.4</f>
        <v>0</v>
      </c>
      <c r="AA66" s="17">
        <f>IF(O66=0,0,VLOOKUP(SUM(O66+P66),SJZS_normativy!$A$4:$C$1075,2,0))/0.4</f>
        <v>0</v>
      </c>
      <c r="AB66" s="87">
        <f>IF(P66=0,0,VLOOKUP(SUM(O66+P66),SJZS_normativy!$A$4:$C$1075,2,0))/0.4</f>
        <v>0</v>
      </c>
      <c r="AC66" s="90">
        <f>SJMS_normativy!$I$5</f>
        <v>52</v>
      </c>
      <c r="AD66" s="44">
        <f>SJZS_normativy!$I$5</f>
        <v>52</v>
      </c>
      <c r="AE66" s="91">
        <f>SJZS_normativy!$I$5</f>
        <v>52</v>
      </c>
      <c r="AF66" s="90">
        <f>SJMS_normativy!$J$5</f>
        <v>34</v>
      </c>
      <c r="AG66" s="44">
        <f>SJZS_normativy!$J$5</f>
        <v>34</v>
      </c>
      <c r="AH66" s="91">
        <f>SJZS_normativy!$J$5</f>
        <v>34</v>
      </c>
      <c r="AI66" s="90">
        <f>SJMS_normativy!$K$5</f>
        <v>34</v>
      </c>
      <c r="AJ66" s="44">
        <f>SJZS_normativy!$K$5</f>
        <v>34</v>
      </c>
      <c r="AK66" s="91">
        <f>SJZS_normativy!$K$5</f>
        <v>34</v>
      </c>
      <c r="AL66" s="31"/>
      <c r="AM66" s="31"/>
      <c r="AN66" s="31"/>
      <c r="AO66" s="31"/>
      <c r="AP66" s="31"/>
      <c r="AQ66" s="31"/>
    </row>
    <row r="67" spans="1:43" ht="20.100000000000001" customHeight="1" x14ac:dyDescent="0.2">
      <c r="A67" s="470">
        <v>51</v>
      </c>
      <c r="B67" s="414">
        <v>600074757</v>
      </c>
      <c r="C67" s="81">
        <v>4465</v>
      </c>
      <c r="D67" s="13" t="s">
        <v>136</v>
      </c>
      <c r="E67" s="71">
        <v>3141</v>
      </c>
      <c r="F67" s="253" t="s">
        <v>554</v>
      </c>
      <c r="G67" s="308">
        <v>450</v>
      </c>
      <c r="H67" s="13">
        <v>64</v>
      </c>
      <c r="I67" s="11">
        <v>271</v>
      </c>
      <c r="J67" s="173"/>
      <c r="K67" s="13">
        <v>36</v>
      </c>
      <c r="L67" s="172"/>
      <c r="M67" s="173"/>
      <c r="N67" s="171"/>
      <c r="O67" s="172"/>
      <c r="P67" s="59"/>
      <c r="Q67" s="5">
        <f t="shared" ref="Q67:S68" si="19">H67+K67+N67</f>
        <v>100</v>
      </c>
      <c r="R67" s="11">
        <f t="shared" si="19"/>
        <v>271</v>
      </c>
      <c r="S67" s="59">
        <f t="shared" si="19"/>
        <v>0</v>
      </c>
      <c r="T67" s="86">
        <f>VLOOKUP(H67,SJMS_normativy!$A$3:$B$334,2,0)</f>
        <v>35.128702080000011</v>
      </c>
      <c r="U67" s="17">
        <f>IF(I67=0,0,VLOOKUP(SUM(I67+J67),SJZS_normativy!$A$4:$C$1075,2,0))</f>
        <v>62.944065176023507</v>
      </c>
      <c r="V67" s="87">
        <f>IF(J67=0,0,VLOOKUP(SUM(I67+J67),SJZS_normativy!$A$4:$C$1075,2,0))</f>
        <v>0</v>
      </c>
      <c r="W67" s="86">
        <f>VLOOKUP(K67,SJMS_normativy!$A$3:$B$334,2,0)/0.6</f>
        <v>48.923640399999996</v>
      </c>
      <c r="X67" s="17">
        <f>IF(L67=0,0,VLOOKUP(SUM(L67+M67),SJZS_normativy!$A$4:$C$1075,2,0))/0.6</f>
        <v>0</v>
      </c>
      <c r="Y67" s="87">
        <f>IF(M67=0,0,VLOOKUP(SUM(L67+M67),SJZS_normativy!$A$4:$C$1075,2,0))/0.6</f>
        <v>0</v>
      </c>
      <c r="Z67" s="86">
        <f>VLOOKUP(N67,SJMS_normativy!$A$3:$B$334,2,0)/0.4</f>
        <v>0</v>
      </c>
      <c r="AA67" s="17">
        <f>IF(O67=0,0,VLOOKUP(SUM(O67+P67),SJZS_normativy!$A$4:$C$1075,2,0))/0.4</f>
        <v>0</v>
      </c>
      <c r="AB67" s="87">
        <f>IF(P67=0,0,VLOOKUP(SUM(O67+P67),SJZS_normativy!$A$4:$C$1075,2,0))/0.4</f>
        <v>0</v>
      </c>
      <c r="AC67" s="90">
        <f>SJMS_normativy!$I$5</f>
        <v>52</v>
      </c>
      <c r="AD67" s="44">
        <f>SJZS_normativy!$I$5</f>
        <v>52</v>
      </c>
      <c r="AE67" s="91">
        <f>SJZS_normativy!$I$5</f>
        <v>52</v>
      </c>
      <c r="AF67" s="90">
        <f>SJMS_normativy!$J$5</f>
        <v>34</v>
      </c>
      <c r="AG67" s="44">
        <f>SJZS_normativy!$J$5</f>
        <v>34</v>
      </c>
      <c r="AH67" s="91">
        <f>SJZS_normativy!$J$5</f>
        <v>34</v>
      </c>
      <c r="AI67" s="90">
        <f>SJMS_normativy!$K$5</f>
        <v>34</v>
      </c>
      <c r="AJ67" s="44">
        <f>SJZS_normativy!$K$5</f>
        <v>34</v>
      </c>
      <c r="AK67" s="91">
        <f>SJZS_normativy!$K$5</f>
        <v>34</v>
      </c>
      <c r="AL67" s="31"/>
      <c r="AM67" s="31"/>
      <c r="AN67" s="31"/>
      <c r="AO67" s="31"/>
      <c r="AP67" s="31"/>
      <c r="AQ67" s="31"/>
    </row>
    <row r="68" spans="1:43" ht="20.100000000000001" customHeight="1" x14ac:dyDescent="0.2">
      <c r="A68" s="470">
        <v>51</v>
      </c>
      <c r="B68" s="414">
        <v>600074757</v>
      </c>
      <c r="C68" s="81">
        <v>4465</v>
      </c>
      <c r="D68" s="13" t="s">
        <v>136</v>
      </c>
      <c r="E68" s="234">
        <v>3141</v>
      </c>
      <c r="F68" s="602" t="s">
        <v>555</v>
      </c>
      <c r="G68" s="308">
        <v>50</v>
      </c>
      <c r="H68" s="13"/>
      <c r="I68" s="11"/>
      <c r="J68" s="173"/>
      <c r="K68" s="171"/>
      <c r="L68" s="172"/>
      <c r="M68" s="173"/>
      <c r="N68" s="201">
        <v>36</v>
      </c>
      <c r="O68" s="172"/>
      <c r="P68" s="59"/>
      <c r="Q68" s="5">
        <f t="shared" si="19"/>
        <v>36</v>
      </c>
      <c r="R68" s="11">
        <f t="shared" si="19"/>
        <v>0</v>
      </c>
      <c r="S68" s="59">
        <f t="shared" si="19"/>
        <v>0</v>
      </c>
      <c r="T68" s="86">
        <f>VLOOKUP(H68,SJMS_normativy!$A$3:$B$334,2,0)</f>
        <v>0</v>
      </c>
      <c r="U68" s="17">
        <f>IF(I68=0,0,VLOOKUP(SUM(I68+J68),SJZS_normativy!$A$4:$C$1075,2,0))</f>
        <v>0</v>
      </c>
      <c r="V68" s="87">
        <f>IF(J68=0,0,VLOOKUP(SUM(I68+J68),SJZS_normativy!$A$4:$C$1075,2,0))</f>
        <v>0</v>
      </c>
      <c r="W68" s="86">
        <f>VLOOKUP(K68,SJMS_normativy!$A$3:$B$334,2,0)/0.6</f>
        <v>0</v>
      </c>
      <c r="X68" s="17">
        <f>IF(L68=0,0,VLOOKUP(SUM(L68+M68),SJZS_normativy!$A$4:$C$1075,2,0))/0.6</f>
        <v>0</v>
      </c>
      <c r="Y68" s="87">
        <f>IF(M68=0,0,VLOOKUP(SUM(L68+M68),SJZS_normativy!$A$4:$C$1075,2,0))/0.6</f>
        <v>0</v>
      </c>
      <c r="Z68" s="86">
        <f>VLOOKUP(N68,SJMS_normativy!$A$3:$B$334,2,0)/0.4</f>
        <v>73.385460599999988</v>
      </c>
      <c r="AA68" s="17">
        <f>IF(O68=0,0,VLOOKUP(SUM(O68+P68),SJZS_normativy!$A$4:$C$1075,2,0))/0.4</f>
        <v>0</v>
      </c>
      <c r="AB68" s="87">
        <f>IF(P68=0,0,VLOOKUP(SUM(O68+P68),SJZS_normativy!$A$4:$C$1075,2,0))/0.4</f>
        <v>0</v>
      </c>
      <c r="AC68" s="90">
        <f>SJMS_normativy!$I$5</f>
        <v>52</v>
      </c>
      <c r="AD68" s="44">
        <f>SJZS_normativy!$I$5</f>
        <v>52</v>
      </c>
      <c r="AE68" s="91">
        <f>SJZS_normativy!$I$5</f>
        <v>52</v>
      </c>
      <c r="AF68" s="90">
        <f>SJMS_normativy!$J$5</f>
        <v>34</v>
      </c>
      <c r="AG68" s="44">
        <f>SJZS_normativy!$J$5</f>
        <v>34</v>
      </c>
      <c r="AH68" s="91">
        <f>SJZS_normativy!$J$5</f>
        <v>34</v>
      </c>
      <c r="AI68" s="90">
        <f>SJMS_normativy!$K$5</f>
        <v>34</v>
      </c>
      <c r="AJ68" s="44">
        <f>SJZS_normativy!$K$5</f>
        <v>34</v>
      </c>
      <c r="AK68" s="91">
        <f>SJZS_normativy!$K$5</f>
        <v>34</v>
      </c>
      <c r="AL68" s="31"/>
      <c r="AM68" s="31"/>
      <c r="AN68" s="31"/>
      <c r="AO68" s="31"/>
      <c r="AP68" s="31"/>
      <c r="AQ68" s="31"/>
    </row>
    <row r="69" spans="1:43" ht="20.100000000000001" customHeight="1" thickBot="1" x14ac:dyDescent="0.25">
      <c r="A69" s="471">
        <v>52</v>
      </c>
      <c r="B69" s="465">
        <v>650039017</v>
      </c>
      <c r="C69" s="445">
        <v>4466</v>
      </c>
      <c r="D69" s="13" t="s">
        <v>346</v>
      </c>
      <c r="E69" s="71">
        <v>3141</v>
      </c>
      <c r="F69" s="253" t="s">
        <v>556</v>
      </c>
      <c r="G69" s="336">
        <v>256</v>
      </c>
      <c r="H69" s="21">
        <v>77</v>
      </c>
      <c r="I69" s="18">
        <v>83</v>
      </c>
      <c r="J69" s="176"/>
      <c r="K69" s="174"/>
      <c r="L69" s="175"/>
      <c r="M69" s="176"/>
      <c r="N69" s="174"/>
      <c r="O69" s="175"/>
      <c r="P69" s="85"/>
      <c r="Q69" s="245">
        <f>H69+K69+N69</f>
        <v>77</v>
      </c>
      <c r="R69" s="18">
        <f>I69+L69+O69</f>
        <v>83</v>
      </c>
      <c r="S69" s="85">
        <f>J69+M69+P69</f>
        <v>0</v>
      </c>
      <c r="T69" s="86">
        <f>VLOOKUP(H69,SJMS_normativy!$A$3:$B$334,2,0)</f>
        <v>37.305755399999995</v>
      </c>
      <c r="U69" s="17">
        <f>IF(I69=0,0,VLOOKUP(SUM(I69+J69),SJZS_normativy!$A$4:$C$1075,2,0))</f>
        <v>48.407386539864497</v>
      </c>
      <c r="V69" s="87">
        <f>IF(J69=0,0,VLOOKUP(SUM(I69+J69),SJZS_normativy!$A$4:$C$1075,2,0))</f>
        <v>0</v>
      </c>
      <c r="W69" s="86">
        <f>VLOOKUP(K69,SJMS_normativy!$A$3:$B$334,2,0)/0.6</f>
        <v>0</v>
      </c>
      <c r="X69" s="17">
        <f>IF(L69=0,0,VLOOKUP(SUM(L69+M69),SJZS_normativy!$A$4:$C$1075,2,0))/0.6</f>
        <v>0</v>
      </c>
      <c r="Y69" s="87">
        <f>IF(M69=0,0,VLOOKUP(SUM(L69+M69),SJZS_normativy!$A$4:$C$1075,2,0))/0.6</f>
        <v>0</v>
      </c>
      <c r="Z69" s="86">
        <f>VLOOKUP(N69,SJMS_normativy!$A$3:$B$334,2,0)/0.4</f>
        <v>0</v>
      </c>
      <c r="AA69" s="17">
        <f>IF(O69=0,0,VLOOKUP(SUM(O69+P69),SJZS_normativy!$A$4:$C$1075,2,0))/0.4</f>
        <v>0</v>
      </c>
      <c r="AB69" s="87">
        <f>IF(P69=0,0,VLOOKUP(SUM(O69+P69),SJZS_normativy!$A$4:$C$1075,2,0))/0.4</f>
        <v>0</v>
      </c>
      <c r="AC69" s="90">
        <f>SJMS_normativy!$I$5</f>
        <v>52</v>
      </c>
      <c r="AD69" s="44">
        <f>SJZS_normativy!$I$5</f>
        <v>52</v>
      </c>
      <c r="AE69" s="91">
        <f>SJZS_normativy!$I$5</f>
        <v>52</v>
      </c>
      <c r="AF69" s="90">
        <f>SJMS_normativy!$J$5</f>
        <v>34</v>
      </c>
      <c r="AG69" s="44">
        <f>SJZS_normativy!$J$5</f>
        <v>34</v>
      </c>
      <c r="AH69" s="91">
        <f>SJZS_normativy!$J$5</f>
        <v>34</v>
      </c>
      <c r="AI69" s="90">
        <f>SJMS_normativy!$K$5</f>
        <v>34</v>
      </c>
      <c r="AJ69" s="44">
        <f>SJZS_normativy!$K$5</f>
        <v>34</v>
      </c>
      <c r="AK69" s="91">
        <f>SJZS_normativy!$K$5</f>
        <v>34</v>
      </c>
      <c r="AL69" s="31"/>
      <c r="AM69" s="31"/>
      <c r="AN69" s="31"/>
      <c r="AO69" s="31"/>
      <c r="AP69" s="31"/>
      <c r="AQ69" s="31"/>
    </row>
    <row r="70" spans="1:43" ht="20.100000000000001" customHeight="1" thickBot="1" x14ac:dyDescent="0.25">
      <c r="A70" s="472"/>
      <c r="B70" s="446"/>
      <c r="C70" s="446"/>
      <c r="D70" s="127" t="s">
        <v>43</v>
      </c>
      <c r="E70" s="197"/>
      <c r="F70" s="131"/>
      <c r="G70" s="327"/>
      <c r="H70" s="95">
        <f t="shared" ref="H70:S70" si="20">SUM(H6:H69)</f>
        <v>1781</v>
      </c>
      <c r="I70" s="286">
        <f t="shared" si="20"/>
        <v>5331</v>
      </c>
      <c r="J70" s="148">
        <f t="shared" si="20"/>
        <v>52</v>
      </c>
      <c r="K70" s="95">
        <f t="shared" si="20"/>
        <v>749</v>
      </c>
      <c r="L70" s="286">
        <f t="shared" si="20"/>
        <v>238</v>
      </c>
      <c r="M70" s="148">
        <f t="shared" si="20"/>
        <v>12</v>
      </c>
      <c r="N70" s="95">
        <f t="shared" si="20"/>
        <v>684</v>
      </c>
      <c r="O70" s="286">
        <f t="shared" si="20"/>
        <v>220</v>
      </c>
      <c r="P70" s="148">
        <f t="shared" si="20"/>
        <v>12</v>
      </c>
      <c r="Q70" s="95">
        <f t="shared" si="20"/>
        <v>3214</v>
      </c>
      <c r="R70" s="286">
        <f t="shared" si="20"/>
        <v>5789</v>
      </c>
      <c r="S70" s="148">
        <f t="shared" si="20"/>
        <v>76</v>
      </c>
      <c r="T70" s="133" t="s">
        <v>308</v>
      </c>
      <c r="U70" s="134" t="s">
        <v>308</v>
      </c>
      <c r="V70" s="135" t="s">
        <v>308</v>
      </c>
      <c r="W70" s="133" t="s">
        <v>308</v>
      </c>
      <c r="X70" s="134" t="s">
        <v>308</v>
      </c>
      <c r="Y70" s="135" t="s">
        <v>308</v>
      </c>
      <c r="Z70" s="133" t="s">
        <v>308</v>
      </c>
      <c r="AA70" s="134" t="s">
        <v>308</v>
      </c>
      <c r="AB70" s="135" t="s">
        <v>308</v>
      </c>
      <c r="AC70" s="133" t="s">
        <v>308</v>
      </c>
      <c r="AD70" s="134" t="s">
        <v>308</v>
      </c>
      <c r="AE70" s="135" t="s">
        <v>308</v>
      </c>
      <c r="AF70" s="136" t="s">
        <v>308</v>
      </c>
      <c r="AG70" s="137" t="s">
        <v>308</v>
      </c>
      <c r="AH70" s="138" t="s">
        <v>308</v>
      </c>
      <c r="AI70" s="136" t="s">
        <v>308</v>
      </c>
      <c r="AJ70" s="137" t="s">
        <v>308</v>
      </c>
      <c r="AK70" s="138" t="s">
        <v>308</v>
      </c>
      <c r="AL70" s="31"/>
      <c r="AM70" s="31"/>
      <c r="AN70" s="31"/>
      <c r="AO70" s="31"/>
      <c r="AP70" s="31"/>
      <c r="AQ70" s="31"/>
    </row>
    <row r="71" spans="1:43" ht="20.100000000000001" customHeight="1" x14ac:dyDescent="0.2">
      <c r="Q71" s="30">
        <f>H70+K70+N70</f>
        <v>3214</v>
      </c>
      <c r="R71" s="30">
        <f>I70+L70+O70</f>
        <v>5789</v>
      </c>
      <c r="S71" s="30">
        <f>J70+M70+P70</f>
        <v>76</v>
      </c>
    </row>
    <row r="72" spans="1:43" ht="20.100000000000001" customHeight="1" x14ac:dyDescent="0.2"/>
    <row r="73" spans="1:43" ht="20.100000000000001" customHeight="1" x14ac:dyDescent="0.2"/>
    <row r="74" spans="1:43" ht="20.100000000000001" customHeight="1" x14ac:dyDescent="0.2"/>
    <row r="75" spans="1:43" ht="20.100000000000001" customHeight="1" x14ac:dyDescent="0.2"/>
    <row r="76" spans="1:43" ht="20.100000000000001" customHeight="1" x14ac:dyDescent="0.2"/>
    <row r="77" spans="1:43" ht="20.100000000000001" customHeight="1" x14ac:dyDescent="0.2"/>
    <row r="78" spans="1:43" ht="20.100000000000001" customHeight="1" x14ac:dyDescent="0.2"/>
    <row r="79" spans="1:43" ht="20.100000000000001" customHeight="1" x14ac:dyDescent="0.2"/>
    <row r="80" spans="1:43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</sheetData>
  <sortState xmlns:xlrd2="http://schemas.microsoft.com/office/spreadsheetml/2017/richdata2" ref="L82">
    <sortCondition ref="L82"/>
  </sortState>
  <mergeCells count="13">
    <mergeCell ref="H3:S3"/>
    <mergeCell ref="AC4:AE4"/>
    <mergeCell ref="AL4:AM4"/>
    <mergeCell ref="W4:Y4"/>
    <mergeCell ref="AI4:AK4"/>
    <mergeCell ref="Z4:AB4"/>
    <mergeCell ref="Q4:S4"/>
    <mergeCell ref="AF4:AH4"/>
    <mergeCell ref="AN4:AQ4"/>
    <mergeCell ref="H4:J4"/>
    <mergeCell ref="K4:M4"/>
    <mergeCell ref="N4:P4"/>
    <mergeCell ref="T4:V4"/>
  </mergeCells>
  <phoneticPr fontId="0" type="noConversion"/>
  <pageMargins left="0.39370078740157483" right="0.78740157480314965" top="0.98425196850393704" bottom="0.98425196850393704" header="0.51181102362204722" footer="0.51181102362204722"/>
  <pageSetup paperSize="8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03"/>
  <sheetViews>
    <sheetView workbookViewId="0">
      <pane xSplit="4" ySplit="5" topLeftCell="E47" activePane="bottomRight" state="frozen"/>
      <selection pane="topRight"/>
      <selection pane="bottomLeft"/>
      <selection pane="bottomRight" activeCell="F64" sqref="F64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3.425781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609</v>
      </c>
      <c r="B1" s="22"/>
      <c r="C1" s="22"/>
    </row>
    <row r="2" spans="1:19" ht="17.25" customHeight="1" x14ac:dyDescent="0.3">
      <c r="A2" s="69" t="s">
        <v>282</v>
      </c>
      <c r="B2" s="69"/>
      <c r="C2" s="24"/>
    </row>
    <row r="3" spans="1:19" ht="26.25" customHeight="1" thickBot="1" x14ac:dyDescent="0.3">
      <c r="B3" s="38"/>
      <c r="C3" s="26"/>
    </row>
    <row r="4" spans="1:19" ht="27" customHeight="1" thickBot="1" x14ac:dyDescent="0.3">
      <c r="A4" s="23" t="s">
        <v>240</v>
      </c>
      <c r="C4" s="26"/>
      <c r="D4" s="194" t="s">
        <v>372</v>
      </c>
      <c r="E4" s="65"/>
      <c r="F4" s="658" t="s">
        <v>291</v>
      </c>
      <c r="G4" s="657"/>
      <c r="H4" s="659"/>
      <c r="I4" s="658" t="s">
        <v>292</v>
      </c>
      <c r="J4" s="657"/>
      <c r="K4" s="659"/>
      <c r="L4" s="658" t="s">
        <v>293</v>
      </c>
      <c r="M4" s="657"/>
      <c r="N4" s="659"/>
      <c r="O4" s="658" t="s">
        <v>269</v>
      </c>
      <c r="P4" s="657"/>
      <c r="Q4" s="657"/>
      <c r="R4" s="659"/>
      <c r="S4" s="30"/>
    </row>
    <row r="5" spans="1:19" ht="49.5" customHeight="1" thickBot="1" x14ac:dyDescent="0.25">
      <c r="A5" s="98" t="s">
        <v>309</v>
      </c>
      <c r="B5" s="428" t="s">
        <v>587</v>
      </c>
      <c r="C5" s="4" t="s">
        <v>0</v>
      </c>
      <c r="D5" s="72" t="s">
        <v>1</v>
      </c>
      <c r="E5" s="78" t="s">
        <v>284</v>
      </c>
      <c r="F5" s="103" t="s">
        <v>294</v>
      </c>
      <c r="G5" s="74" t="s">
        <v>295</v>
      </c>
      <c r="H5" s="104" t="s">
        <v>296</v>
      </c>
      <c r="I5" s="103" t="s">
        <v>297</v>
      </c>
      <c r="J5" s="74" t="s">
        <v>298</v>
      </c>
      <c r="K5" s="104" t="s">
        <v>299</v>
      </c>
      <c r="L5" s="103" t="s">
        <v>300</v>
      </c>
      <c r="M5" s="74" t="s">
        <v>301</v>
      </c>
      <c r="N5" s="104" t="s">
        <v>302</v>
      </c>
      <c r="O5" s="103" t="s">
        <v>261</v>
      </c>
      <c r="P5" s="74" t="s">
        <v>268</v>
      </c>
      <c r="Q5" s="104" t="s">
        <v>267</v>
      </c>
      <c r="R5" s="149" t="s">
        <v>260</v>
      </c>
    </row>
    <row r="6" spans="1:19" ht="20.100000000000001" customHeight="1" x14ac:dyDescent="0.2">
      <c r="A6" s="474">
        <f>CL_stat!C6</f>
        <v>4411</v>
      </c>
      <c r="B6" s="290" t="str">
        <f>CL_stat!D6</f>
        <v>MŠ Česká Lípa,  A.Sovy 1740</v>
      </c>
      <c r="C6" s="20">
        <f>CL_stat!E6</f>
        <v>3141</v>
      </c>
      <c r="D6" s="458" t="str">
        <f>CL_stat!F6</f>
        <v>ŠJ Česká Lípa,  A.Sovy 1740/17 - výdejna</v>
      </c>
      <c r="E6" s="100">
        <f>SJMS_normativy!$F$5</f>
        <v>25931</v>
      </c>
      <c r="F6" s="101">
        <f>IF(CL_stat!H6=0,0,(12*1.348*(1/CL_stat!T6*CL_rozp!$E6)+CL_stat!AC6))</f>
        <v>0</v>
      </c>
      <c r="G6" s="29">
        <f>IF(CL_stat!I6=0,0,(12*1.348*(1/CL_stat!U6*CL_rozp!$E6)+CL_stat!AD6))</f>
        <v>0</v>
      </c>
      <c r="H6" s="102">
        <f>IF(CL_stat!J6=0,0,(12*1.348*(1/CL_stat!V6*CL_rozp!$E6)+CL_stat!AE6))</f>
        <v>0</v>
      </c>
      <c r="I6" s="101">
        <f>IF(CL_stat!K6=0,0,(12*1.348*(1/CL_stat!W6*CL_rozp!$E6)+CL_stat!AF6))</f>
        <v>0</v>
      </c>
      <c r="J6" s="29">
        <f>IF(CL_stat!L6=0,0,(12*1.348*(1/CL_stat!X6*CL_rozp!$E6)+CL_stat!AG6))</f>
        <v>0</v>
      </c>
      <c r="K6" s="102">
        <f>IF(CL_stat!M6=0,0,(12*1.348*(1/CL_stat!Y6*CL_rozp!$E6)+CL_stat!AH6))</f>
        <v>0</v>
      </c>
      <c r="L6" s="101">
        <f>IF(CL_stat!N6=0,0,(12*1.348*(1/CL_stat!Z6*CL_rozp!$E6)+CL_stat!AI6))</f>
        <v>5175.6907707560385</v>
      </c>
      <c r="M6" s="29">
        <f>IF(CL_stat!O6=0,0,(12*1.348*(1/CL_stat!AA6*CL_rozp!$E6)+CL_stat!AJ6))</f>
        <v>0</v>
      </c>
      <c r="N6" s="102">
        <f>IF(CL_stat!P6=0,0,(12*1.348*(1/CL_stat!AB6*CL_rozp!$E6)+CL_stat!AK6))</f>
        <v>0</v>
      </c>
      <c r="O6" s="101">
        <f>F6*CL_stat!H6+I6*CL_stat!K6+L6*CL_stat!N6</f>
        <v>263960.22930855799</v>
      </c>
      <c r="P6" s="29">
        <f>G6*CL_stat!I6+J6*CL_stat!L6+M6*CL_stat!O6</f>
        <v>0</v>
      </c>
      <c r="Q6" s="102">
        <f>H6*CL_stat!J6+K6*CL_stat!M6+N6*CL_stat!P6</f>
        <v>0</v>
      </c>
      <c r="R6" s="167">
        <f>SUM(O6:Q6)</f>
        <v>263960.22930855799</v>
      </c>
    </row>
    <row r="7" spans="1:19" ht="20.100000000000001" customHeight="1" x14ac:dyDescent="0.2">
      <c r="A7" s="10">
        <f>CL_stat!C7</f>
        <v>4411</v>
      </c>
      <c r="B7" s="5" t="str">
        <f>CL_stat!D7</f>
        <v>MŠ Česká Lípa,  A.Sovy 1740</v>
      </c>
      <c r="C7" s="11">
        <f>CL_stat!E7</f>
        <v>3141</v>
      </c>
      <c r="D7" s="254" t="str">
        <f>CL_stat!F7</f>
        <v>ŠJ Česká Lípa, Eliášova 1527 - výdejna</v>
      </c>
      <c r="E7" s="100">
        <f>SJMS_normativy!$F$5</f>
        <v>25931</v>
      </c>
      <c r="F7" s="101">
        <f>IF(CL_stat!H7=0,0,(12*1.348*(1/CL_stat!T7*CL_rozp!$E7)+CL_stat!AC7))</f>
        <v>0</v>
      </c>
      <c r="G7" s="29">
        <f>IF(CL_stat!I7=0,0,(12*1.348*(1/CL_stat!U7*CL_rozp!$E7)+CL_stat!AD7))</f>
        <v>0</v>
      </c>
      <c r="H7" s="102">
        <f>IF(CL_stat!J7=0,0,(12*1.348*(1/CL_stat!V7*CL_rozp!$E7)+CL_stat!AE7))</f>
        <v>0</v>
      </c>
      <c r="I7" s="101">
        <f>IF(CL_stat!K7=0,0,(12*1.348*(1/CL_stat!W7*CL_rozp!$E7)+CL_stat!AF7))</f>
        <v>0</v>
      </c>
      <c r="J7" s="29">
        <f>IF(CL_stat!L7=0,0,(12*1.348*(1/CL_stat!X7*CL_rozp!$E7)+CL_stat!AG7))</f>
        <v>0</v>
      </c>
      <c r="K7" s="102">
        <f>IF(CL_stat!M7=0,0,(12*1.348*(1/CL_stat!Y7*CL_rozp!$E7)+CL_stat!AH7))</f>
        <v>0</v>
      </c>
      <c r="L7" s="101">
        <f>IF(CL_stat!N7=0,0,(12*1.348*(1/CL_stat!Z7*CL_rozp!$E7)+CL_stat!AI7))</f>
        <v>5345.8525619479824</v>
      </c>
      <c r="M7" s="29">
        <f>IF(CL_stat!O7=0,0,(12*1.348*(1/CL_stat!AA7*CL_rozp!$E7)+CL_stat!AJ7))</f>
        <v>0</v>
      </c>
      <c r="N7" s="102">
        <f>IF(CL_stat!P7=0,0,(12*1.348*(1/CL_stat!AB7*CL_rozp!$E7)+CL_stat!AK7))</f>
        <v>0</v>
      </c>
      <c r="O7" s="101">
        <f>F7*CL_stat!H7+I7*CL_stat!K7+L7*CL_stat!N7</f>
        <v>245909.2178496072</v>
      </c>
      <c r="P7" s="29">
        <f>G7*CL_stat!I7+J7*CL_stat!L7+M7*CL_stat!O7</f>
        <v>0</v>
      </c>
      <c r="Q7" s="102">
        <f>H7*CL_stat!J7+K7*CL_stat!M7+N7*CL_stat!P7</f>
        <v>0</v>
      </c>
      <c r="R7" s="167">
        <f t="shared" ref="R7:R69" si="0">SUM(O7:Q7)</f>
        <v>245909.2178496072</v>
      </c>
    </row>
    <row r="8" spans="1:19" ht="20.100000000000001" customHeight="1" x14ac:dyDescent="0.2">
      <c r="A8" s="10">
        <f>CL_stat!C8</f>
        <v>4409</v>
      </c>
      <c r="B8" s="5" t="str">
        <f>CL_stat!D8</f>
        <v>MŠ Česká Lípa, Arbesova 411</v>
      </c>
      <c r="C8" s="11">
        <f>CL_stat!E8</f>
        <v>3141</v>
      </c>
      <c r="D8" s="253" t="str">
        <f>CL_stat!F8</f>
        <v>ŠJ Česká Lípa, Arbesova 411</v>
      </c>
      <c r="E8" s="100">
        <f>SJMS_normativy!$F$5</f>
        <v>25931</v>
      </c>
      <c r="F8" s="101">
        <f>IF(CL_stat!H8=0,0,(12*1.348*(1/CL_stat!T8*CL_rozp!$E8)+CL_stat!AC8))</f>
        <v>9951.0263565808928</v>
      </c>
      <c r="G8" s="29">
        <f>IF(CL_stat!I8=0,0,(12*1.348*(1/CL_stat!U8*CL_rozp!$E8)+CL_stat!AD8))</f>
        <v>0</v>
      </c>
      <c r="H8" s="102">
        <f>IF(CL_stat!J8=0,0,(12*1.348*(1/CL_stat!V8*CL_rozp!$E8)+CL_stat!AE8))</f>
        <v>0</v>
      </c>
      <c r="I8" s="101">
        <f>IF(CL_stat!K8=0,0,(12*1.348*(1/CL_stat!W8*CL_rozp!$E8)+CL_stat!AF8))</f>
        <v>0</v>
      </c>
      <c r="J8" s="29">
        <f>IF(CL_stat!L8=0,0,(12*1.348*(1/CL_stat!X8*CL_rozp!$E8)+CL_stat!AG8))</f>
        <v>0</v>
      </c>
      <c r="K8" s="102">
        <f>IF(CL_stat!M8=0,0,(12*1.348*(1/CL_stat!Y8*CL_rozp!$E8)+CL_stat!AH8))</f>
        <v>0</v>
      </c>
      <c r="L8" s="101">
        <f>IF(CL_stat!N8=0,0,(12*1.348*(1/CL_stat!Z8*CL_rozp!$E8)+CL_stat!AI8))</f>
        <v>0</v>
      </c>
      <c r="M8" s="29">
        <f>IF(CL_stat!O8=0,0,(12*1.348*(1/CL_stat!AA8*CL_rozp!$E8)+CL_stat!AJ8))</f>
        <v>0</v>
      </c>
      <c r="N8" s="102">
        <f>IF(CL_stat!P8=0,0,(12*1.348*(1/CL_stat!AB8*CL_rozp!$E8)+CL_stat!AK8))</f>
        <v>0</v>
      </c>
      <c r="O8" s="101">
        <f>F8*CL_stat!H8+I8*CL_stat!K8+L8*CL_stat!N8</f>
        <v>1214025.2155028689</v>
      </c>
      <c r="P8" s="29">
        <f>G8*CL_stat!I8+J8*CL_stat!L8+M8*CL_stat!O8</f>
        <v>0</v>
      </c>
      <c r="Q8" s="102">
        <f>H8*CL_stat!J8+K8*CL_stat!M8+N8*CL_stat!P8</f>
        <v>0</v>
      </c>
      <c r="R8" s="167">
        <f t="shared" si="0"/>
        <v>1214025.2155028689</v>
      </c>
    </row>
    <row r="9" spans="1:19" ht="20.100000000000001" customHeight="1" x14ac:dyDescent="0.2">
      <c r="A9" s="10">
        <f>CL_stat!C9</f>
        <v>4409</v>
      </c>
      <c r="B9" s="5" t="str">
        <f>CL_stat!D9</f>
        <v>MŠ Česká Lípa, Arbesova 411</v>
      </c>
      <c r="C9" s="11">
        <f>CL_stat!E9</f>
        <v>3141</v>
      </c>
      <c r="D9" s="254" t="str">
        <f>CL_stat!F9</f>
        <v>ŠJ Česká Lípa, Libchavská 107</v>
      </c>
      <c r="E9" s="100">
        <f>SJMS_normativy!$F$5</f>
        <v>25931</v>
      </c>
      <c r="F9" s="101">
        <f>IF(CL_stat!H9=0,0,(12*1.348*(1/CL_stat!T9*CL_rozp!$E9)+CL_stat!AC9))</f>
        <v>16573.45286931959</v>
      </c>
      <c r="G9" s="29">
        <f>IF(CL_stat!I9=0,0,(12*1.348*(1/CL_stat!U9*CL_rozp!$E9)+CL_stat!AD9))</f>
        <v>0</v>
      </c>
      <c r="H9" s="102">
        <f>IF(CL_stat!J9=0,0,(12*1.348*(1/CL_stat!V9*CL_rozp!$E9)+CL_stat!AE9))</f>
        <v>0</v>
      </c>
      <c r="I9" s="101">
        <f>IF(CL_stat!K9=0,0,(12*1.348*(1/CL_stat!W9*CL_rozp!$E9)+CL_stat!AF9))</f>
        <v>0</v>
      </c>
      <c r="J9" s="29">
        <f>IF(CL_stat!L9=0,0,(12*1.348*(1/CL_stat!X9*CL_rozp!$E9)+CL_stat!AG9))</f>
        <v>0</v>
      </c>
      <c r="K9" s="102">
        <f>IF(CL_stat!M9=0,0,(12*1.348*(1/CL_stat!Y9*CL_rozp!$E9)+CL_stat!AH9))</f>
        <v>0</v>
      </c>
      <c r="L9" s="101">
        <f>IF(CL_stat!N9=0,0,(12*1.348*(1/CL_stat!Z9*CL_rozp!$E9)+CL_stat!AI9))</f>
        <v>0</v>
      </c>
      <c r="M9" s="29">
        <f>IF(CL_stat!O9=0,0,(12*1.348*(1/CL_stat!AA9*CL_rozp!$E9)+CL_stat!AJ9))</f>
        <v>0</v>
      </c>
      <c r="N9" s="102">
        <f>IF(CL_stat!P9=0,0,(12*1.348*(1/CL_stat!AB9*CL_rozp!$E9)+CL_stat!AK9))</f>
        <v>0</v>
      </c>
      <c r="O9" s="101">
        <f>F9*CL_stat!H9+I9*CL_stat!K9+L9*CL_stat!N9</f>
        <v>331469.0573863918</v>
      </c>
      <c r="P9" s="29">
        <f>G9*CL_stat!I9+J9*CL_stat!L9+M9*CL_stat!O9</f>
        <v>0</v>
      </c>
      <c r="Q9" s="102">
        <f>H9*CL_stat!J9+K9*CL_stat!M9+N9*CL_stat!P9</f>
        <v>0</v>
      </c>
      <c r="R9" s="167">
        <f t="shared" si="0"/>
        <v>331469.0573863918</v>
      </c>
    </row>
    <row r="10" spans="1:19" ht="20.100000000000001" customHeight="1" x14ac:dyDescent="0.2">
      <c r="A10" s="10">
        <f>CL_stat!C10</f>
        <v>4409</v>
      </c>
      <c r="B10" s="5" t="str">
        <f>CL_stat!D10</f>
        <v>MŠ Česká Lípa, Arbesova 411</v>
      </c>
      <c r="C10" s="11">
        <f>CL_stat!E10</f>
        <v>3141</v>
      </c>
      <c r="D10" s="254" t="str">
        <f>CL_stat!F10</f>
        <v>ŠJ Česká Lípa, Roháče z Dubé 2513</v>
      </c>
      <c r="E10" s="100">
        <f>SJMS_normativy!$F$5</f>
        <v>25931</v>
      </c>
      <c r="F10" s="101">
        <f>IF(CL_stat!H10=0,0,(12*1.348*(1/CL_stat!T10*CL_rozp!$E10)+CL_stat!AC10))</f>
        <v>11594.434607289222</v>
      </c>
      <c r="G10" s="29">
        <f>IF(CL_stat!I10=0,0,(12*1.348*(1/CL_stat!U10*CL_rozp!$E10)+CL_stat!AD10))</f>
        <v>0</v>
      </c>
      <c r="H10" s="102">
        <f>IF(CL_stat!J10=0,0,(12*1.348*(1/CL_stat!V10*CL_rozp!$E10)+CL_stat!AE10))</f>
        <v>0</v>
      </c>
      <c r="I10" s="101">
        <f>IF(CL_stat!K10=0,0,(12*1.348*(1/CL_stat!W10*CL_rozp!$E10)+CL_stat!AF10))</f>
        <v>0</v>
      </c>
      <c r="J10" s="29">
        <f>IF(CL_stat!L10=0,0,(12*1.348*(1/CL_stat!X10*CL_rozp!$E10)+CL_stat!AG10))</f>
        <v>0</v>
      </c>
      <c r="K10" s="102">
        <f>IF(CL_stat!M10=0,0,(12*1.348*(1/CL_stat!Y10*CL_rozp!$E10)+CL_stat!AH10))</f>
        <v>0</v>
      </c>
      <c r="L10" s="101">
        <f>IF(CL_stat!N10=0,0,(12*1.348*(1/CL_stat!Z10*CL_rozp!$E10)+CL_stat!AI10))</f>
        <v>0</v>
      </c>
      <c r="M10" s="29">
        <f>IF(CL_stat!O10=0,0,(12*1.348*(1/CL_stat!AA10*CL_rozp!$E10)+CL_stat!AJ10))</f>
        <v>0</v>
      </c>
      <c r="N10" s="102">
        <f>IF(CL_stat!P10=0,0,(12*1.348*(1/CL_stat!AB10*CL_rozp!$E10)+CL_stat!AK10))</f>
        <v>0</v>
      </c>
      <c r="O10" s="101">
        <f>F10*CL_stat!H10+I10*CL_stat!K10+L10*CL_stat!N10</f>
        <v>823204.85711753473</v>
      </c>
      <c r="P10" s="29">
        <f>G10*CL_stat!I10+J10*CL_stat!L10+M10*CL_stat!O10</f>
        <v>0</v>
      </c>
      <c r="Q10" s="102">
        <f>H10*CL_stat!J10+K10*CL_stat!M10+N10*CL_stat!P10</f>
        <v>0</v>
      </c>
      <c r="R10" s="167">
        <f t="shared" si="0"/>
        <v>823204.85711753473</v>
      </c>
    </row>
    <row r="11" spans="1:19" ht="20.100000000000001" customHeight="1" x14ac:dyDescent="0.2">
      <c r="A11" s="10">
        <f>CL_stat!C11</f>
        <v>4407</v>
      </c>
      <c r="B11" s="5" t="str">
        <f>CL_stat!D11</f>
        <v>MŠ Česká Lípa, Bratří Čapků 2864</v>
      </c>
      <c r="C11" s="11">
        <f>CL_stat!E11</f>
        <v>3141</v>
      </c>
      <c r="D11" s="253" t="str">
        <f>CL_stat!F11</f>
        <v>ŠJ Česká Lípa, Bratří Čapků 2864</v>
      </c>
      <c r="E11" s="100">
        <f>SJMS_normativy!$F$5</f>
        <v>25931</v>
      </c>
      <c r="F11" s="101">
        <f>IF(CL_stat!H11=0,0,(12*1.348*(1/CL_stat!T11*CL_rozp!$E11)+CL_stat!AC11))</f>
        <v>10727.218180553609</v>
      </c>
      <c r="G11" s="29">
        <f>IF(CL_stat!I11=0,0,(12*1.348*(1/CL_stat!U11*CL_rozp!$E11)+CL_stat!AD11))</f>
        <v>0</v>
      </c>
      <c r="H11" s="102">
        <f>IF(CL_stat!J11=0,0,(12*1.348*(1/CL_stat!V11*CL_rozp!$E11)+CL_stat!AE11))</f>
        <v>0</v>
      </c>
      <c r="I11" s="101">
        <f>IF(CL_stat!K11=0,0,(12*1.348*(1/CL_stat!W11*CL_rozp!$E11)+CL_stat!AF11))</f>
        <v>0</v>
      </c>
      <c r="J11" s="29">
        <f>IF(CL_stat!L11=0,0,(12*1.348*(1/CL_stat!X11*CL_rozp!$E11)+CL_stat!AG11))</f>
        <v>0</v>
      </c>
      <c r="K11" s="102">
        <f>IF(CL_stat!M11=0,0,(12*1.348*(1/CL_stat!Y11*CL_rozp!$E11)+CL_stat!AH11))</f>
        <v>0</v>
      </c>
      <c r="L11" s="101">
        <f>IF(CL_stat!N11=0,0,(12*1.348*(1/CL_stat!Z11*CL_rozp!$E11)+CL_stat!AI11))</f>
        <v>0</v>
      </c>
      <c r="M11" s="29">
        <f>IF(CL_stat!O11=0,0,(12*1.348*(1/CL_stat!AA11*CL_rozp!$E11)+CL_stat!AJ11))</f>
        <v>0</v>
      </c>
      <c r="N11" s="102">
        <f>IF(CL_stat!P11=0,0,(12*1.348*(1/CL_stat!AB11*CL_rozp!$E11)+CL_stat!AK11))</f>
        <v>0</v>
      </c>
      <c r="O11" s="101">
        <f>F11*CL_stat!H11+I11*CL_stat!K11+L11*CL_stat!N11</f>
        <v>976176.85443037841</v>
      </c>
      <c r="P11" s="29">
        <f>G11*CL_stat!I11+J11*CL_stat!L11+M11*CL_stat!O11</f>
        <v>0</v>
      </c>
      <c r="Q11" s="102">
        <f>H11*CL_stat!J11+K11*CL_stat!M11+N11*CL_stat!P11</f>
        <v>0</v>
      </c>
      <c r="R11" s="167">
        <f t="shared" si="0"/>
        <v>976176.85443037841</v>
      </c>
    </row>
    <row r="12" spans="1:19" ht="20.100000000000001" customHeight="1" x14ac:dyDescent="0.2">
      <c r="A12" s="10">
        <f>CL_stat!C12</f>
        <v>4492</v>
      </c>
      <c r="B12" s="5" t="str">
        <f>CL_stat!D12</f>
        <v>MŠ Česká Lípa, Moskevská 2434</v>
      </c>
      <c r="C12" s="11">
        <f>CL_stat!E12</f>
        <v>3141</v>
      </c>
      <c r="D12" s="253" t="str">
        <f>CL_stat!F12</f>
        <v>ŠJ Česká Lípa, Moskevská 2434</v>
      </c>
      <c r="E12" s="100">
        <f>SJMS_normativy!$F$5</f>
        <v>25931</v>
      </c>
      <c r="F12" s="101">
        <f>IF(CL_stat!H12=0,0,(12*1.348*(1/CL_stat!T12*CL_rozp!$E12)+CL_stat!AC12))</f>
        <v>10911.597067894738</v>
      </c>
      <c r="G12" s="29">
        <f>IF(CL_stat!I12=0,0,(12*1.348*(1/CL_stat!U12*CL_rozp!$E12)+CL_stat!AD12))</f>
        <v>0</v>
      </c>
      <c r="H12" s="102">
        <f>IF(CL_stat!J12=0,0,(12*1.348*(1/CL_stat!V12*CL_rozp!$E12)+CL_stat!AE12))</f>
        <v>0</v>
      </c>
      <c r="I12" s="101">
        <f>IF(CL_stat!K12=0,0,(12*1.348*(1/CL_stat!W12*CL_rozp!$E12)+CL_stat!AF12))</f>
        <v>0</v>
      </c>
      <c r="J12" s="29">
        <f>IF(CL_stat!L12=0,0,(12*1.348*(1/CL_stat!X12*CL_rozp!$E12)+CL_stat!AG12))</f>
        <v>0</v>
      </c>
      <c r="K12" s="102">
        <f>IF(CL_stat!M12=0,0,(12*1.348*(1/CL_stat!Y12*CL_rozp!$E12)+CL_stat!AH12))</f>
        <v>0</v>
      </c>
      <c r="L12" s="101">
        <f>IF(CL_stat!N12=0,0,(12*1.348*(1/CL_stat!Z12*CL_rozp!$E12)+CL_stat!AI12))</f>
        <v>0</v>
      </c>
      <c r="M12" s="29">
        <f>IF(CL_stat!O12=0,0,(12*1.348*(1/CL_stat!AA12*CL_rozp!$E12)+CL_stat!AJ12))</f>
        <v>0</v>
      </c>
      <c r="N12" s="102">
        <f>IF(CL_stat!P12=0,0,(12*1.348*(1/CL_stat!AB12*CL_rozp!$E12)+CL_stat!AK12))</f>
        <v>0</v>
      </c>
      <c r="O12" s="101">
        <f>F12*CL_stat!H12+I12*CL_stat!K12+L12*CL_stat!N12</f>
        <v>938397.34783894743</v>
      </c>
      <c r="P12" s="29">
        <f>G12*CL_stat!I12+J12*CL_stat!L12+M12*CL_stat!O12</f>
        <v>0</v>
      </c>
      <c r="Q12" s="102">
        <f>H12*CL_stat!J12+K12*CL_stat!M12+N12*CL_stat!P12</f>
        <v>0</v>
      </c>
      <c r="R12" s="167">
        <f t="shared" si="0"/>
        <v>938397.34783894743</v>
      </c>
    </row>
    <row r="13" spans="1:19" ht="20.100000000000001" customHeight="1" x14ac:dyDescent="0.2">
      <c r="A13" s="10">
        <f>CL_stat!C13</f>
        <v>4408</v>
      </c>
      <c r="B13" s="5" t="str">
        <f>CL_stat!D13</f>
        <v>MŠ Česká Lípa, Severní 2214</v>
      </c>
      <c r="C13" s="11">
        <f>CL_stat!E13</f>
        <v>3141</v>
      </c>
      <c r="D13" s="253" t="str">
        <f>CL_stat!F13</f>
        <v>ŠJ Česká Lípa, Severní 2214</v>
      </c>
      <c r="E13" s="100">
        <f>SJMS_normativy!$F$5</f>
        <v>25931</v>
      </c>
      <c r="F13" s="101">
        <f>IF(CL_stat!H13=0,0,(12*1.348*(1/CL_stat!T13*CL_rozp!$E13)+CL_stat!AC13))</f>
        <v>9811.4091918840677</v>
      </c>
      <c r="G13" s="29">
        <f>IF(CL_stat!I13=0,0,(12*1.348*(1/CL_stat!U13*CL_rozp!$E13)+CL_stat!AD13))</f>
        <v>0</v>
      </c>
      <c r="H13" s="102">
        <f>IF(CL_stat!J13=0,0,(12*1.348*(1/CL_stat!V13*CL_rozp!$E13)+CL_stat!AE13))</f>
        <v>0</v>
      </c>
      <c r="I13" s="101">
        <f>IF(CL_stat!K13=0,0,(12*1.348*(1/CL_stat!W13*CL_rozp!$E13)+CL_stat!AF13))</f>
        <v>0</v>
      </c>
      <c r="J13" s="29">
        <f>IF(CL_stat!L13=0,0,(12*1.348*(1/CL_stat!X13*CL_rozp!$E13)+CL_stat!AG13))</f>
        <v>0</v>
      </c>
      <c r="K13" s="102">
        <f>IF(CL_stat!M13=0,0,(12*1.348*(1/CL_stat!Y13*CL_rozp!$E13)+CL_stat!AH13))</f>
        <v>0</v>
      </c>
      <c r="L13" s="101">
        <f>IF(CL_stat!N13=0,0,(12*1.348*(1/CL_stat!Z13*CL_rozp!$E13)+CL_stat!AI13))</f>
        <v>0</v>
      </c>
      <c r="M13" s="29">
        <f>IF(CL_stat!O13=0,0,(12*1.348*(1/CL_stat!AA13*CL_rozp!$E13)+CL_stat!AJ13))</f>
        <v>0</v>
      </c>
      <c r="N13" s="102">
        <f>IF(CL_stat!P13=0,0,(12*1.348*(1/CL_stat!AB13*CL_rozp!$E13)+CL_stat!AK13))</f>
        <v>0</v>
      </c>
      <c r="O13" s="101">
        <f>F13*CL_stat!H13+I13*CL_stat!K13+L13*CL_stat!N13</f>
        <v>1295106.0133286968</v>
      </c>
      <c r="P13" s="29">
        <f>G13*CL_stat!I13+J13*CL_stat!L13+M13*CL_stat!O13</f>
        <v>0</v>
      </c>
      <c r="Q13" s="102">
        <f>H13*CL_stat!J13+K13*CL_stat!M13+N13*CL_stat!P13</f>
        <v>0</v>
      </c>
      <c r="R13" s="167">
        <f t="shared" si="0"/>
        <v>1295106.0133286968</v>
      </c>
    </row>
    <row r="14" spans="1:19" ht="20.100000000000001" customHeight="1" x14ac:dyDescent="0.2">
      <c r="A14" s="10">
        <f>CL_stat!C14</f>
        <v>4423</v>
      </c>
      <c r="B14" s="5" t="str">
        <f>CL_stat!D14</f>
        <v>MŠ Česká Lípa, Svárovská 3315</v>
      </c>
      <c r="C14" s="11">
        <f>CL_stat!E14</f>
        <v>3141</v>
      </c>
      <c r="D14" s="253" t="str">
        <f>CL_stat!F14</f>
        <v>ŠJ Česká Lípa, Svárovská 3315</v>
      </c>
      <c r="E14" s="100">
        <f>SJMS_normativy!$F$5</f>
        <v>25931</v>
      </c>
      <c r="F14" s="101">
        <f>IF(CL_stat!H14=0,0,(12*1.348*(1/CL_stat!T14*CL_rozp!$E14)+CL_stat!AC14))</f>
        <v>11391.319228627581</v>
      </c>
      <c r="G14" s="29">
        <f>IF(CL_stat!I14=0,0,(12*1.348*(1/CL_stat!U14*CL_rozp!$E14)+CL_stat!AD14))</f>
        <v>0</v>
      </c>
      <c r="H14" s="102">
        <f>IF(CL_stat!J14=0,0,(12*1.348*(1/CL_stat!V14*CL_rozp!$E14)+CL_stat!AE14))</f>
        <v>0</v>
      </c>
      <c r="I14" s="101">
        <f>IF(CL_stat!K14=0,0,(12*1.348*(1/CL_stat!W14*CL_rozp!$E14)+CL_stat!AF14))</f>
        <v>0</v>
      </c>
      <c r="J14" s="29">
        <f>IF(CL_stat!L14=0,0,(12*1.348*(1/CL_stat!X14*CL_rozp!$E14)+CL_stat!AG14))</f>
        <v>0</v>
      </c>
      <c r="K14" s="102">
        <f>IF(CL_stat!M14=0,0,(12*1.348*(1/CL_stat!Y14*CL_rozp!$E14)+CL_stat!AH14))</f>
        <v>0</v>
      </c>
      <c r="L14" s="101">
        <f>IF(CL_stat!N14=0,0,(12*1.348*(1/CL_stat!Z14*CL_rozp!$E14)+CL_stat!AI14))</f>
        <v>0</v>
      </c>
      <c r="M14" s="29">
        <f>IF(CL_stat!O14=0,0,(12*1.348*(1/CL_stat!AA14*CL_rozp!$E14)+CL_stat!AJ14))</f>
        <v>0</v>
      </c>
      <c r="N14" s="102">
        <f>IF(CL_stat!P14=0,0,(12*1.348*(1/CL_stat!AB14*CL_rozp!$E14)+CL_stat!AK14))</f>
        <v>0</v>
      </c>
      <c r="O14" s="101">
        <f>F14*CL_stat!H14+I14*CL_stat!K14+L14*CL_stat!N14</f>
        <v>854348.94214706856</v>
      </c>
      <c r="P14" s="29">
        <f>G14*CL_stat!I14+J14*CL_stat!L14+M14*CL_stat!O14</f>
        <v>0</v>
      </c>
      <c r="Q14" s="102">
        <f>H14*CL_stat!J14+K14*CL_stat!M14+N14*CL_stat!P14</f>
        <v>0</v>
      </c>
      <c r="R14" s="167">
        <f t="shared" si="0"/>
        <v>854348.94214706856</v>
      </c>
    </row>
    <row r="15" spans="1:19" ht="20.100000000000001" customHeight="1" x14ac:dyDescent="0.2">
      <c r="A15" s="10">
        <f>CL_stat!C15</f>
        <v>4423</v>
      </c>
      <c r="B15" s="5" t="str">
        <f>CL_stat!D15</f>
        <v>MŠ Česká Lípa, Svárovská 3315</v>
      </c>
      <c r="C15" s="11">
        <f>CL_stat!E15</f>
        <v>3141</v>
      </c>
      <c r="D15" s="254" t="str">
        <f>CL_stat!F15</f>
        <v>ŠJ Česká Lípa, Dobranov 4</v>
      </c>
      <c r="E15" s="100">
        <f>SJMS_normativy!$F$5</f>
        <v>25931</v>
      </c>
      <c r="F15" s="101">
        <f>IF(CL_stat!H15=0,0,(12*1.348*(1/CL_stat!T15*CL_rozp!$E15)+CL_stat!AC15))</f>
        <v>16404.688468752393</v>
      </c>
      <c r="G15" s="29">
        <f>IF(CL_stat!I15=0,0,(12*1.348*(1/CL_stat!U15*CL_rozp!$E15)+CL_stat!AD15))</f>
        <v>0</v>
      </c>
      <c r="H15" s="102">
        <f>IF(CL_stat!J15=0,0,(12*1.348*(1/CL_stat!V15*CL_rozp!$E15)+CL_stat!AE15))</f>
        <v>0</v>
      </c>
      <c r="I15" s="101">
        <f>IF(CL_stat!K15=0,0,(12*1.348*(1/CL_stat!W15*CL_rozp!$E15)+CL_stat!AF15))</f>
        <v>0</v>
      </c>
      <c r="J15" s="29">
        <f>IF(CL_stat!L15=0,0,(12*1.348*(1/CL_stat!X15*CL_rozp!$E15)+CL_stat!AG15))</f>
        <v>0</v>
      </c>
      <c r="K15" s="102">
        <f>IF(CL_stat!M15=0,0,(12*1.348*(1/CL_stat!Y15*CL_rozp!$E15)+CL_stat!AH15))</f>
        <v>0</v>
      </c>
      <c r="L15" s="101">
        <f>IF(CL_stat!N15=0,0,(12*1.348*(1/CL_stat!Z15*CL_rozp!$E15)+CL_stat!AI15))</f>
        <v>0</v>
      </c>
      <c r="M15" s="29">
        <f>IF(CL_stat!O15=0,0,(12*1.348*(1/CL_stat!AA15*CL_rozp!$E15)+CL_stat!AJ15))</f>
        <v>0</v>
      </c>
      <c r="N15" s="102">
        <f>IF(CL_stat!P15=0,0,(12*1.348*(1/CL_stat!AB15*CL_rozp!$E15)+CL_stat!AK15))</f>
        <v>0</v>
      </c>
      <c r="O15" s="101">
        <f>F15*CL_stat!H15+I15*CL_stat!K15+L15*CL_stat!N15</f>
        <v>344498.45784380025</v>
      </c>
      <c r="P15" s="29">
        <f>G15*CL_stat!I15+J15*CL_stat!L15+M15*CL_stat!O15</f>
        <v>0</v>
      </c>
      <c r="Q15" s="102">
        <f>H15*CL_stat!J15+K15*CL_stat!M15+N15*CL_stat!P15</f>
        <v>0</v>
      </c>
      <c r="R15" s="167">
        <f t="shared" si="0"/>
        <v>344498.45784380025</v>
      </c>
    </row>
    <row r="16" spans="1:19" ht="20.100000000000001" customHeight="1" x14ac:dyDescent="0.2">
      <c r="A16" s="10">
        <f>CL_stat!C16</f>
        <v>4404</v>
      </c>
      <c r="B16" s="5" t="str">
        <f>CL_stat!D16</f>
        <v>MŠ Česká Lípa, Zhořelecká 2607</v>
      </c>
      <c r="C16" s="11">
        <f>CL_stat!E16</f>
        <v>3141</v>
      </c>
      <c r="D16" s="254" t="str">
        <f>CL_stat!F16</f>
        <v>ŠJ Česká Lípa, Brněnská 2599</v>
      </c>
      <c r="E16" s="100">
        <f>SJMS_normativy!$F$5</f>
        <v>25931</v>
      </c>
      <c r="F16" s="101">
        <f>IF(CL_stat!H16=0,0,(12*1.348*(1/CL_stat!T16*CL_rozp!$E16)+CL_stat!AC16))</f>
        <v>10950.846123439995</v>
      </c>
      <c r="G16" s="29">
        <f>IF(CL_stat!I16=0,0,(12*1.348*(1/CL_stat!U16*CL_rozp!$E16)+CL_stat!AD16))</f>
        <v>0</v>
      </c>
      <c r="H16" s="102">
        <f>IF(CL_stat!J16=0,0,(12*1.348*(1/CL_stat!V16*CL_rozp!$E16)+CL_stat!AE16))</f>
        <v>0</v>
      </c>
      <c r="I16" s="101">
        <f>IF(CL_stat!K16=0,0,(12*1.348*(1/CL_stat!W16*CL_rozp!$E16)+CL_stat!AF16))</f>
        <v>0</v>
      </c>
      <c r="J16" s="29">
        <f>IF(CL_stat!L16=0,0,(12*1.348*(1/CL_stat!X16*CL_rozp!$E16)+CL_stat!AG16))</f>
        <v>0</v>
      </c>
      <c r="K16" s="102">
        <f>IF(CL_stat!M16=0,0,(12*1.348*(1/CL_stat!Y16*CL_rozp!$E16)+CL_stat!AH16))</f>
        <v>0</v>
      </c>
      <c r="L16" s="101">
        <f>IF(CL_stat!N16=0,0,(12*1.348*(1/CL_stat!Z16*CL_rozp!$E16)+CL_stat!AI16))</f>
        <v>0</v>
      </c>
      <c r="M16" s="29">
        <f>IF(CL_stat!O16=0,0,(12*1.348*(1/CL_stat!AA16*CL_rozp!$E16)+CL_stat!AJ16))</f>
        <v>0</v>
      </c>
      <c r="N16" s="102">
        <f>IF(CL_stat!P16=0,0,(12*1.348*(1/CL_stat!AB16*CL_rozp!$E16)+CL_stat!AK16))</f>
        <v>0</v>
      </c>
      <c r="O16" s="101">
        <f>F16*CL_stat!H16+I16*CL_stat!K16+L16*CL_stat!N16</f>
        <v>930821.9204923996</v>
      </c>
      <c r="P16" s="29">
        <f>G16*CL_stat!I16+J16*CL_stat!L16+M16*CL_stat!O16</f>
        <v>0</v>
      </c>
      <c r="Q16" s="102">
        <f>H16*CL_stat!J16+K16*CL_stat!M16+N16*CL_stat!P16</f>
        <v>0</v>
      </c>
      <c r="R16" s="167">
        <f t="shared" si="0"/>
        <v>930821.9204923996</v>
      </c>
    </row>
    <row r="17" spans="1:18" ht="20.100000000000001" customHeight="1" x14ac:dyDescent="0.2">
      <c r="A17" s="10">
        <f>CL_stat!C17</f>
        <v>4404</v>
      </c>
      <c r="B17" s="5" t="str">
        <f>CL_stat!D17</f>
        <v>MŠ Česká Lípa, Zhořelecká 2607</v>
      </c>
      <c r="C17" s="11">
        <f>CL_stat!E17</f>
        <v>3141</v>
      </c>
      <c r="D17" s="254" t="str">
        <f>CL_stat!F17</f>
        <v>ŠJ Česká Lípa, Na Výsluní 2893</v>
      </c>
      <c r="E17" s="100">
        <f>SJMS_normativy!$F$5</f>
        <v>25931</v>
      </c>
      <c r="F17" s="101">
        <f>IF(CL_stat!H17=0,0,(12*1.348*(1/CL_stat!T17*CL_rozp!$E17)+CL_stat!AC17))</f>
        <v>13515.501019732967</v>
      </c>
      <c r="G17" s="29">
        <f>IF(CL_stat!I17=0,0,(12*1.348*(1/CL_stat!U17*CL_rozp!$E17)+CL_stat!AD17))</f>
        <v>0</v>
      </c>
      <c r="H17" s="102">
        <f>IF(CL_stat!J17=0,0,(12*1.348*(1/CL_stat!V17*CL_rozp!$E17)+CL_stat!AE17))</f>
        <v>0</v>
      </c>
      <c r="I17" s="101">
        <f>IF(CL_stat!K17=0,0,(12*1.348*(1/CL_stat!W17*CL_rozp!$E17)+CL_stat!AF17))</f>
        <v>0</v>
      </c>
      <c r="J17" s="29">
        <f>IF(CL_stat!L17=0,0,(12*1.348*(1/CL_stat!X17*CL_rozp!$E17)+CL_stat!AG17))</f>
        <v>0</v>
      </c>
      <c r="K17" s="102">
        <f>IF(CL_stat!M17=0,0,(12*1.348*(1/CL_stat!Y17*CL_rozp!$E17)+CL_stat!AH17))</f>
        <v>0</v>
      </c>
      <c r="L17" s="101">
        <f>IF(CL_stat!N17=0,0,(12*1.348*(1/CL_stat!Z17*CL_rozp!$E17)+CL_stat!AI17))</f>
        <v>0</v>
      </c>
      <c r="M17" s="29">
        <f>IF(CL_stat!O17=0,0,(12*1.348*(1/CL_stat!AA17*CL_rozp!$E17)+CL_stat!AJ17))</f>
        <v>0</v>
      </c>
      <c r="N17" s="102">
        <f>IF(CL_stat!P17=0,0,(12*1.348*(1/CL_stat!AB17*CL_rozp!$E17)+CL_stat!AK17))</f>
        <v>0</v>
      </c>
      <c r="O17" s="101">
        <f>F17*CL_stat!H17+I17*CL_stat!K17+L17*CL_stat!N17</f>
        <v>594682.04486825049</v>
      </c>
      <c r="P17" s="29">
        <f>G17*CL_stat!I17+J17*CL_stat!L17+M17*CL_stat!O17</f>
        <v>0</v>
      </c>
      <c r="Q17" s="102">
        <f>H17*CL_stat!J17+K17*CL_stat!M17+N17*CL_stat!P17</f>
        <v>0</v>
      </c>
      <c r="R17" s="167">
        <f t="shared" si="0"/>
        <v>594682.04486825049</v>
      </c>
    </row>
    <row r="18" spans="1:18" ht="20.100000000000001" customHeight="1" x14ac:dyDescent="0.2">
      <c r="A18" s="10">
        <f>CL_stat!C18</f>
        <v>4404</v>
      </c>
      <c r="B18" s="5" t="str">
        <f>CL_stat!D18</f>
        <v>MŠ Česká Lípa, Zhořelecká 2607</v>
      </c>
      <c r="C18" s="11">
        <f>CL_stat!E18</f>
        <v>3141</v>
      </c>
      <c r="D18" s="254" t="str">
        <f>CL_stat!F18</f>
        <v>ŠJ Česká Lípa, Východní 2737</v>
      </c>
      <c r="E18" s="100">
        <f>SJMS_normativy!$F$5</f>
        <v>25931</v>
      </c>
      <c r="F18" s="101">
        <f>IF(CL_stat!H18=0,0,(12*1.348*(1/CL_stat!T18*CL_rozp!$E18)+CL_stat!AC18))</f>
        <v>11758.09468023905</v>
      </c>
      <c r="G18" s="29">
        <f>IF(CL_stat!I18=0,0,(12*1.348*(1/CL_stat!U18*CL_rozp!$E18)+CL_stat!AD18))</f>
        <v>0</v>
      </c>
      <c r="H18" s="102">
        <f>IF(CL_stat!J18=0,0,(12*1.348*(1/CL_stat!V18*CL_rozp!$E18)+CL_stat!AE18))</f>
        <v>0</v>
      </c>
      <c r="I18" s="101">
        <f>IF(CL_stat!K18=0,0,(12*1.348*(1/CL_stat!W18*CL_rozp!$E18)+CL_stat!AF18))</f>
        <v>0</v>
      </c>
      <c r="J18" s="29">
        <f>IF(CL_stat!L18=0,0,(12*1.348*(1/CL_stat!X18*CL_rozp!$E18)+CL_stat!AG18))</f>
        <v>0</v>
      </c>
      <c r="K18" s="102">
        <f>IF(CL_stat!M18=0,0,(12*1.348*(1/CL_stat!Y18*CL_rozp!$E18)+CL_stat!AH18))</f>
        <v>0</v>
      </c>
      <c r="L18" s="101">
        <f>IF(CL_stat!N18=0,0,(12*1.348*(1/CL_stat!Z18*CL_rozp!$E18)+CL_stat!AI18))</f>
        <v>0</v>
      </c>
      <c r="M18" s="29">
        <f>IF(CL_stat!O18=0,0,(12*1.348*(1/CL_stat!AA18*CL_rozp!$E18)+CL_stat!AJ18))</f>
        <v>0</v>
      </c>
      <c r="N18" s="102">
        <f>IF(CL_stat!P18=0,0,(12*1.348*(1/CL_stat!AB18*CL_rozp!$E18)+CL_stat!AK18))</f>
        <v>0</v>
      </c>
      <c r="O18" s="101">
        <f>F18*CL_stat!H18+I18*CL_stat!K18+L18*CL_stat!N18</f>
        <v>799550.43825625535</v>
      </c>
      <c r="P18" s="29">
        <f>G18*CL_stat!I18+J18*CL_stat!L18+M18*CL_stat!O18</f>
        <v>0</v>
      </c>
      <c r="Q18" s="102">
        <f>H18*CL_stat!J18+K18*CL_stat!M18+N18*CL_stat!P18</f>
        <v>0</v>
      </c>
      <c r="R18" s="167">
        <f t="shared" si="0"/>
        <v>799550.43825625535</v>
      </c>
    </row>
    <row r="19" spans="1:18" ht="20.100000000000001" customHeight="1" x14ac:dyDescent="0.2">
      <c r="A19" s="10">
        <f>CL_stat!C19</f>
        <v>4404</v>
      </c>
      <c r="B19" s="5" t="str">
        <f>CL_stat!D19</f>
        <v>MŠ Česká Lípa, Zhořelecká 2607</v>
      </c>
      <c r="C19" s="11">
        <f>CL_stat!E19</f>
        <v>3141</v>
      </c>
      <c r="D19" s="253" t="str">
        <f>CL_stat!F19</f>
        <v>ŠJ Česká Lípa, Zhořelecká 2607</v>
      </c>
      <c r="E19" s="100">
        <f>SJMS_normativy!$F$5</f>
        <v>25931</v>
      </c>
      <c r="F19" s="101">
        <f>IF(CL_stat!H19=0,0,(12*1.348*(1/CL_stat!T19*CL_rozp!$E19)+CL_stat!AC19))</f>
        <v>11073.599172946229</v>
      </c>
      <c r="G19" s="29">
        <f>IF(CL_stat!I19=0,0,(12*1.348*(1/CL_stat!U19*CL_rozp!$E19)+CL_stat!AD19))</f>
        <v>0</v>
      </c>
      <c r="H19" s="102">
        <f>IF(CL_stat!J19=0,0,(12*1.348*(1/CL_stat!V19*CL_rozp!$E19)+CL_stat!AE19))</f>
        <v>0</v>
      </c>
      <c r="I19" s="101">
        <f>IF(CL_stat!K19=0,0,(12*1.348*(1/CL_stat!W19*CL_rozp!$E19)+CL_stat!AF19))</f>
        <v>0</v>
      </c>
      <c r="J19" s="29">
        <f>IF(CL_stat!L19=0,0,(12*1.348*(1/CL_stat!X19*CL_rozp!$E19)+CL_stat!AG19))</f>
        <v>0</v>
      </c>
      <c r="K19" s="102">
        <f>IF(CL_stat!M19=0,0,(12*1.348*(1/CL_stat!Y19*CL_rozp!$E19)+CL_stat!AH19))</f>
        <v>0</v>
      </c>
      <c r="L19" s="101">
        <f>IF(CL_stat!N19=0,0,(12*1.348*(1/CL_stat!Z19*CL_rozp!$E19)+CL_stat!AI19))</f>
        <v>0</v>
      </c>
      <c r="M19" s="29">
        <f>IF(CL_stat!O19=0,0,(12*1.348*(1/CL_stat!AA19*CL_rozp!$E19)+CL_stat!AJ19))</f>
        <v>0</v>
      </c>
      <c r="N19" s="102">
        <f>IF(CL_stat!P19=0,0,(12*1.348*(1/CL_stat!AB19*CL_rozp!$E19)+CL_stat!AK19))</f>
        <v>0</v>
      </c>
      <c r="O19" s="101">
        <f>F19*CL_stat!H19+I19*CL_stat!K19+L19*CL_stat!N19</f>
        <v>908035.13218159077</v>
      </c>
      <c r="P19" s="29">
        <f>G19*CL_stat!I19+J19*CL_stat!L19+M19*CL_stat!O19</f>
        <v>0</v>
      </c>
      <c r="Q19" s="102">
        <f>H19*CL_stat!J19+K19*CL_stat!M19+N19*CL_stat!P19</f>
        <v>0</v>
      </c>
      <c r="R19" s="167">
        <f t="shared" si="0"/>
        <v>908035.13218159077</v>
      </c>
    </row>
    <row r="20" spans="1:18" ht="20.100000000000001" customHeight="1" x14ac:dyDescent="0.2">
      <c r="A20" s="10">
        <f>CL_stat!C20</f>
        <v>4480</v>
      </c>
      <c r="B20" s="5" t="str">
        <f>CL_stat!D20</f>
        <v>ŠJ Česká Lípa, 28. října 2733</v>
      </c>
      <c r="C20" s="11">
        <f>CL_stat!E20</f>
        <v>3141</v>
      </c>
      <c r="D20" s="253" t="str">
        <f>CL_stat!F20</f>
        <v>ŠJ Česká Lípa, 28. října 2733</v>
      </c>
      <c r="E20" s="100">
        <f>SJMS_normativy!$F$5</f>
        <v>25931</v>
      </c>
      <c r="F20" s="101">
        <f>IF(CL_stat!H20=0,0,(12*1.348*(1/CL_stat!T20*CL_rozp!$E20)+CL_stat!AC20))</f>
        <v>0</v>
      </c>
      <c r="G20" s="29">
        <f>IF(CL_stat!I20=0,0,(12*1.348*(1/CL_stat!U20*CL_rozp!$E20)+CL_stat!AD20))</f>
        <v>5669.060180939945</v>
      </c>
      <c r="H20" s="102">
        <f>IF(CL_stat!J20=0,0,(12*1.348*(1/CL_stat!V20*CL_rozp!$E20)+CL_stat!AE20))</f>
        <v>5669.060180939945</v>
      </c>
      <c r="I20" s="101">
        <f>IF(CL_stat!K20=0,0,(12*1.348*(1/CL_stat!W20*CL_rozp!$E20)+CL_stat!AF20))</f>
        <v>10498.549101170114</v>
      </c>
      <c r="J20" s="29">
        <f>IF(CL_stat!L20=0,0,(12*1.348*(1/CL_stat!X20*CL_rozp!$E20)+CL_stat!AG20))</f>
        <v>0</v>
      </c>
      <c r="K20" s="102">
        <f>IF(CL_stat!M20=0,0,(12*1.348*(1/CL_stat!Y20*CL_rozp!$E20)+CL_stat!AH20))</f>
        <v>0</v>
      </c>
      <c r="L20" s="101">
        <f>IF(CL_stat!N20=0,0,(12*1.348*(1/CL_stat!Z20*CL_rozp!$E20)+CL_stat!AI20))</f>
        <v>0</v>
      </c>
      <c r="M20" s="29">
        <f>IF(CL_stat!O20=0,0,(12*1.348*(1/CL_stat!AA20*CL_rozp!$E20)+CL_stat!AJ20))</f>
        <v>0</v>
      </c>
      <c r="N20" s="102">
        <f>IF(CL_stat!P20=0,0,(12*1.348*(1/CL_stat!AB20*CL_rozp!$E20)+CL_stat!AK20))</f>
        <v>0</v>
      </c>
      <c r="O20" s="101">
        <f>F20*CL_stat!H20+I20*CL_stat!K20+L20*CL_stat!N20</f>
        <v>157478.2365175517</v>
      </c>
      <c r="P20" s="29">
        <f>G20*CL_stat!I20+J20*CL_stat!L20+M20*CL_stat!O20</f>
        <v>3441119.5298305466</v>
      </c>
      <c r="Q20" s="102">
        <f>H20*CL_stat!J20+K20*CL_stat!M20+N20*CL_stat!P20</f>
        <v>175740.8656091383</v>
      </c>
      <c r="R20" s="167">
        <f t="shared" si="0"/>
        <v>3774338.6319572367</v>
      </c>
    </row>
    <row r="21" spans="1:18" ht="20.100000000000001" customHeight="1" x14ac:dyDescent="0.2">
      <c r="A21" s="10">
        <f>CL_stat!C21</f>
        <v>4439</v>
      </c>
      <c r="B21" s="5" t="str">
        <f>CL_stat!D21</f>
        <v>ZŠ a MŠ Česká Lípa, Jižní 1903</v>
      </c>
      <c r="C21" s="11">
        <f>CL_stat!E21</f>
        <v>3141</v>
      </c>
      <c r="D21" s="253" t="str">
        <f>CL_stat!F21</f>
        <v>ŠJ Česká Lípa, Jižní 1903</v>
      </c>
      <c r="E21" s="100">
        <f>SJMS_normativy!$F$5</f>
        <v>25931</v>
      </c>
      <c r="F21" s="101">
        <f>IF(CL_stat!H21=0,0,(12*1.348*(1/CL_stat!T21*CL_rozp!$E21)+CL_stat!AC21))</f>
        <v>11594.434607289222</v>
      </c>
      <c r="G21" s="29">
        <f>IF(CL_stat!I21=0,0,(12*1.348*(1/CL_stat!U21*CL_rozp!$E21)+CL_stat!AD21))</f>
        <v>6821.724275474251</v>
      </c>
      <c r="H21" s="102">
        <f>IF(CL_stat!J21=0,0,(12*1.348*(1/CL_stat!V21*CL_rozp!$E21)+CL_stat!AE21))</f>
        <v>0</v>
      </c>
      <c r="I21" s="101">
        <f>IF(CL_stat!K21=0,0,(12*1.348*(1/CL_stat!W21*CL_rozp!$E21)+CL_stat!AF21))</f>
        <v>0</v>
      </c>
      <c r="J21" s="29">
        <f>IF(CL_stat!L21=0,0,(12*1.348*(1/CL_stat!X21*CL_rozp!$E21)+CL_stat!AG21))</f>
        <v>0</v>
      </c>
      <c r="K21" s="102">
        <f>IF(CL_stat!M21=0,0,(12*1.348*(1/CL_stat!Y21*CL_rozp!$E21)+CL_stat!AH21))</f>
        <v>0</v>
      </c>
      <c r="L21" s="101">
        <f>IF(CL_stat!N21=0,0,(12*1.348*(1/CL_stat!Z21*CL_rozp!$E21)+CL_stat!AI21))</f>
        <v>0</v>
      </c>
      <c r="M21" s="29">
        <f>IF(CL_stat!O21=0,0,(12*1.348*(1/CL_stat!AA21*CL_rozp!$E21)+CL_stat!AJ21))</f>
        <v>0</v>
      </c>
      <c r="N21" s="102">
        <f>IF(CL_stat!P21=0,0,(12*1.348*(1/CL_stat!AB21*CL_rozp!$E21)+CL_stat!AK21))</f>
        <v>0</v>
      </c>
      <c r="O21" s="101">
        <f>F21*CL_stat!H21+I21*CL_stat!K21+L21*CL_stat!N21</f>
        <v>823204.85711753473</v>
      </c>
      <c r="P21" s="29">
        <f>G21*CL_stat!I21+J21*CL_stat!L21+M21*CL_stat!O21</f>
        <v>1712252.793144037</v>
      </c>
      <c r="Q21" s="102">
        <f>H21*CL_stat!J21+K21*CL_stat!M21+N21*CL_stat!P21</f>
        <v>0</v>
      </c>
      <c r="R21" s="167">
        <f t="shared" si="0"/>
        <v>2535457.6502615716</v>
      </c>
    </row>
    <row r="22" spans="1:18" ht="20.100000000000001" customHeight="1" x14ac:dyDescent="0.2">
      <c r="A22" s="10">
        <f>CL_stat!C22</f>
        <v>4438</v>
      </c>
      <c r="B22" s="5" t="str">
        <f>CL_stat!D22</f>
        <v>ZŠ Česká Lípa, A. Sovy 3056</v>
      </c>
      <c r="C22" s="11">
        <f>CL_stat!E22</f>
        <v>3141</v>
      </c>
      <c r="D22" s="253" t="str">
        <f>CL_stat!F22</f>
        <v>ŠJ Česká Lípa, A. Sovy 1795</v>
      </c>
      <c r="E22" s="100">
        <f>SJMS_normativy!$F$5</f>
        <v>25931</v>
      </c>
      <c r="F22" s="101">
        <f>IF(CL_stat!H22=0,0,(12*1.348*(1/CL_stat!T22*CL_rozp!$E22)+CL_stat!AC22))</f>
        <v>0</v>
      </c>
      <c r="G22" s="29">
        <f>IF(CL_stat!I22=0,0,(12*1.348*(1/CL_stat!U22*CL_rozp!$E22)+CL_stat!AD22))</f>
        <v>6189.0590669845669</v>
      </c>
      <c r="H22" s="102">
        <f>IF(CL_stat!J22=0,0,(12*1.348*(1/CL_stat!V22*CL_rozp!$E22)+CL_stat!AE22))</f>
        <v>0</v>
      </c>
      <c r="I22" s="101">
        <f>IF(CL_stat!K22=0,0,(12*1.348*(1/CL_stat!W22*CL_rozp!$E22)+CL_stat!AF22))</f>
        <v>7746.5361561340578</v>
      </c>
      <c r="J22" s="29">
        <f>IF(CL_stat!L22=0,0,(12*1.348*(1/CL_stat!X22*CL_rozp!$E22)+CL_stat!AG22))</f>
        <v>0</v>
      </c>
      <c r="K22" s="102">
        <f>IF(CL_stat!M22=0,0,(12*1.348*(1/CL_stat!Y22*CL_rozp!$E22)+CL_stat!AH22))</f>
        <v>0</v>
      </c>
      <c r="L22" s="101">
        <f>IF(CL_stat!N22=0,0,(12*1.348*(1/CL_stat!Z22*CL_rozp!$E22)+CL_stat!AI22))</f>
        <v>0</v>
      </c>
      <c r="M22" s="29">
        <f>IF(CL_stat!O22=0,0,(12*1.348*(1/CL_stat!AA22*CL_rozp!$E22)+CL_stat!AJ22))</f>
        <v>0</v>
      </c>
      <c r="N22" s="102">
        <f>IF(CL_stat!P22=0,0,(12*1.348*(1/CL_stat!AB22*CL_rozp!$E22)+CL_stat!AK22))</f>
        <v>0</v>
      </c>
      <c r="O22" s="101">
        <f>F22*CL_stat!H22+I22*CL_stat!K22+L22*CL_stat!N22</f>
        <v>395073.34396283695</v>
      </c>
      <c r="P22" s="29">
        <f>G22*CL_stat!I22+J22*CL_stat!L22+M22*CL_stat!O22</f>
        <v>2525136.0993297035</v>
      </c>
      <c r="Q22" s="102">
        <f>H22*CL_stat!J22+K22*CL_stat!M22+N22*CL_stat!P22</f>
        <v>0</v>
      </c>
      <c r="R22" s="167">
        <f t="shared" si="0"/>
        <v>2920209.4432925405</v>
      </c>
    </row>
    <row r="23" spans="1:18" ht="20.100000000000001" customHeight="1" x14ac:dyDescent="0.2">
      <c r="A23" s="10">
        <f>CL_stat!C23</f>
        <v>4455</v>
      </c>
      <c r="B23" s="5" t="str">
        <f>CL_stat!D23</f>
        <v xml:space="preserve">ZŠ Česká Lípa, Mánesova 1526 </v>
      </c>
      <c r="C23" s="11">
        <f>CL_stat!E23</f>
        <v>3141</v>
      </c>
      <c r="D23" s="253" t="str">
        <f>CL_stat!F23</f>
        <v>ŠJ Česká Lípa, Eliášova 2427</v>
      </c>
      <c r="E23" s="100">
        <f>SJMS_normativy!$F$5</f>
        <v>25931</v>
      </c>
      <c r="F23" s="101">
        <f>IF(CL_stat!H23=0,0,(12*1.348*(1/CL_stat!T23*CL_rozp!$E23)+CL_stat!AC23))</f>
        <v>0</v>
      </c>
      <c r="G23" s="29">
        <f>IF(CL_stat!I23=0,0,(12*1.348*(1/CL_stat!U23*CL_rozp!$E23)+CL_stat!AD23))</f>
        <v>6168.3374594004908</v>
      </c>
      <c r="H23" s="102">
        <f>IF(CL_stat!J23=0,0,(12*1.348*(1/CL_stat!V23*CL_rozp!$E23)+CL_stat!AE23))</f>
        <v>0</v>
      </c>
      <c r="I23" s="101">
        <f>IF(CL_stat!K23=0,0,(12*1.348*(1/CL_stat!W23*CL_rozp!$E23)+CL_stat!AF23))</f>
        <v>8001.7788429219745</v>
      </c>
      <c r="J23" s="29">
        <f>IF(CL_stat!L23=0,0,(12*1.348*(1/CL_stat!X23*CL_rozp!$E23)+CL_stat!AG23))</f>
        <v>0</v>
      </c>
      <c r="K23" s="102">
        <f>IF(CL_stat!M23=0,0,(12*1.348*(1/CL_stat!Y23*CL_rozp!$E23)+CL_stat!AH23))</f>
        <v>0</v>
      </c>
      <c r="L23" s="101">
        <f>IF(CL_stat!N23=0,0,(12*1.348*(1/CL_stat!Z23*CL_rozp!$E23)+CL_stat!AI23))</f>
        <v>0</v>
      </c>
      <c r="M23" s="29">
        <f>IF(CL_stat!O23=0,0,(12*1.348*(1/CL_stat!AA23*CL_rozp!$E23)+CL_stat!AJ23))</f>
        <v>0</v>
      </c>
      <c r="N23" s="102">
        <f>IF(CL_stat!P23=0,0,(12*1.348*(1/CL_stat!AB23*CL_rozp!$E23)+CL_stat!AK23))</f>
        <v>0</v>
      </c>
      <c r="O23" s="101">
        <f>F23*CL_stat!H23+I23*CL_stat!K23+L23*CL_stat!N23</f>
        <v>368081.82677441085</v>
      </c>
      <c r="P23" s="29">
        <f>G23*CL_stat!I23+J23*CL_stat!L23+M23*CL_stat!O23</f>
        <v>2559860.0456512035</v>
      </c>
      <c r="Q23" s="102">
        <f>H23*CL_stat!J23+K23*CL_stat!M23+N23*CL_stat!P23</f>
        <v>0</v>
      </c>
      <c r="R23" s="167">
        <f t="shared" si="0"/>
        <v>2927941.8724256144</v>
      </c>
    </row>
    <row r="24" spans="1:18" ht="20.100000000000001" customHeight="1" x14ac:dyDescent="0.2">
      <c r="A24" s="10">
        <f>CL_stat!C24</f>
        <v>4440</v>
      </c>
      <c r="B24" s="5" t="str">
        <f>CL_stat!D24</f>
        <v>ZŠ Česká Lípa, Partyzánská 1053</v>
      </c>
      <c r="C24" s="11">
        <f>CL_stat!E24</f>
        <v>3141</v>
      </c>
      <c r="D24" s="253" t="str">
        <f>CL_stat!F24</f>
        <v xml:space="preserve">ŠJ Česká Lípa, Husova 2966 </v>
      </c>
      <c r="E24" s="100">
        <f>SJMS_normativy!$F$5</f>
        <v>25931</v>
      </c>
      <c r="F24" s="101">
        <f>IF(CL_stat!H24=0,0,(12*1.348*(1/CL_stat!T24*CL_rozp!$E24)+CL_stat!AC24))</f>
        <v>0</v>
      </c>
      <c r="G24" s="29">
        <f>IF(CL_stat!I24=0,0,(12*1.348*(1/CL_stat!U24*CL_rozp!$E24)+CL_stat!AD24))</f>
        <v>6320.0197331758645</v>
      </c>
      <c r="H24" s="102">
        <f>IF(CL_stat!J24=0,0,(12*1.348*(1/CL_stat!V24*CL_rozp!$E24)+CL_stat!AE24))</f>
        <v>0</v>
      </c>
      <c r="I24" s="101">
        <f>IF(CL_stat!K24=0,0,(12*1.348*(1/CL_stat!W24*CL_rozp!$E24)+CL_stat!AF24))</f>
        <v>7795.3626445483997</v>
      </c>
      <c r="J24" s="29">
        <f>IF(CL_stat!L24=0,0,(12*1.348*(1/CL_stat!X24*CL_rozp!$E24)+CL_stat!AG24))</f>
        <v>0</v>
      </c>
      <c r="K24" s="102">
        <f>IF(CL_stat!M24=0,0,(12*1.348*(1/CL_stat!Y24*CL_rozp!$E24)+CL_stat!AH24))</f>
        <v>0</v>
      </c>
      <c r="L24" s="101">
        <f>IF(CL_stat!N24=0,0,(12*1.348*(1/CL_stat!Z24*CL_rozp!$E24)+CL_stat!AI24))</f>
        <v>0</v>
      </c>
      <c r="M24" s="29">
        <f>IF(CL_stat!O24=0,0,(12*1.348*(1/CL_stat!AA24*CL_rozp!$E24)+CL_stat!AJ24))</f>
        <v>0</v>
      </c>
      <c r="N24" s="102">
        <f>IF(CL_stat!P24=0,0,(12*1.348*(1/CL_stat!AB24*CL_rozp!$E24)+CL_stat!AK24))</f>
        <v>0</v>
      </c>
      <c r="O24" s="101">
        <f>F24*CL_stat!H24+I24*CL_stat!K24+L24*CL_stat!N24</f>
        <v>389768.13222741999</v>
      </c>
      <c r="P24" s="29">
        <f>G24*CL_stat!I24+J24*CL_stat!L24+M24*CL_stat!O24</f>
        <v>2319447.2420755425</v>
      </c>
      <c r="Q24" s="102">
        <f>H24*CL_stat!J24+K24*CL_stat!M24+N24*CL_stat!P24</f>
        <v>0</v>
      </c>
      <c r="R24" s="167">
        <f t="shared" si="0"/>
        <v>2709215.3743029623</v>
      </c>
    </row>
    <row r="25" spans="1:18" ht="20.100000000000001" customHeight="1" x14ac:dyDescent="0.2">
      <c r="A25" s="10">
        <f>CL_stat!C25</f>
        <v>4442</v>
      </c>
      <c r="B25" s="5" t="str">
        <f>CL_stat!D25</f>
        <v>ZŠ Česká Lípa, Pátova 406</v>
      </c>
      <c r="C25" s="11">
        <f>CL_stat!E25</f>
        <v>3141</v>
      </c>
      <c r="D25" s="253" t="str">
        <f>CL_stat!F25</f>
        <v>ŠJ Česká Lípa, Pátova 406/1</v>
      </c>
      <c r="E25" s="100">
        <f>SJMS_normativy!$F$5</f>
        <v>25931</v>
      </c>
      <c r="F25" s="101">
        <f>IF(CL_stat!H25=0,0,(12*1.348*(1/CL_stat!T25*CL_rozp!$E25)+CL_stat!AC25))</f>
        <v>0</v>
      </c>
      <c r="G25" s="29">
        <f>IF(CL_stat!I25=0,0,(12*1.348*(1/CL_stat!U25*CL_rozp!$E25)+CL_stat!AD25))</f>
        <v>7135.4521154722725</v>
      </c>
      <c r="H25" s="102">
        <f>IF(CL_stat!J25=0,0,(12*1.348*(1/CL_stat!V25*CL_rozp!$E25)+CL_stat!AE25))</f>
        <v>0</v>
      </c>
      <c r="I25" s="101">
        <f>IF(CL_stat!K25=0,0,(12*1.348*(1/CL_stat!W25*CL_rozp!$E25)+CL_stat!AF25))</f>
        <v>0</v>
      </c>
      <c r="J25" s="29">
        <f>IF(CL_stat!L25=0,0,(12*1.348*(1/CL_stat!X25*CL_rozp!$E25)+CL_stat!AG25))</f>
        <v>0</v>
      </c>
      <c r="K25" s="102">
        <f>IF(CL_stat!M25=0,0,(12*1.348*(1/CL_stat!Y25*CL_rozp!$E25)+CL_stat!AH25))</f>
        <v>0</v>
      </c>
      <c r="L25" s="101">
        <f>IF(CL_stat!N25=0,0,(12*1.348*(1/CL_stat!Z25*CL_rozp!$E25)+CL_stat!AI25))</f>
        <v>0</v>
      </c>
      <c r="M25" s="29">
        <f>IF(CL_stat!O25=0,0,(12*1.348*(1/CL_stat!AA25*CL_rozp!$E25)+CL_stat!AJ25))</f>
        <v>0</v>
      </c>
      <c r="N25" s="102">
        <f>IF(CL_stat!P25=0,0,(12*1.348*(1/CL_stat!AB25*CL_rozp!$E25)+CL_stat!AK25))</f>
        <v>0</v>
      </c>
      <c r="O25" s="101">
        <f>F25*CL_stat!H25+I25*CL_stat!K25+L25*CL_stat!N25</f>
        <v>0</v>
      </c>
      <c r="P25" s="29">
        <f>G25*CL_stat!I25+J25*CL_stat!L25+M25*CL_stat!O25</f>
        <v>1441361.327325399</v>
      </c>
      <c r="Q25" s="102">
        <f>H25*CL_stat!J25+K25*CL_stat!M25+N25*CL_stat!P25</f>
        <v>0</v>
      </c>
      <c r="R25" s="167">
        <f t="shared" si="0"/>
        <v>1441361.327325399</v>
      </c>
    </row>
    <row r="26" spans="1:18" ht="20.100000000000001" customHeight="1" x14ac:dyDescent="0.2">
      <c r="A26" s="10">
        <f>CL_stat!C26</f>
        <v>4436</v>
      </c>
      <c r="B26" s="5" t="str">
        <f>CL_stat!D26</f>
        <v>ZŠ Česká Lípa, Školní 2520</v>
      </c>
      <c r="C26" s="11">
        <f>CL_stat!E26</f>
        <v>3141</v>
      </c>
      <c r="D26" s="253" t="str">
        <f>CL_stat!F26</f>
        <v>ŠJ Česká Lípa, Školní 2520</v>
      </c>
      <c r="E26" s="100">
        <f>SJMS_normativy!$F$5</f>
        <v>25931</v>
      </c>
      <c r="F26" s="101">
        <f>IF(CL_stat!H26=0,0,(12*1.348*(1/CL_stat!T26*CL_rozp!$E26)+CL_stat!AC26))</f>
        <v>0</v>
      </c>
      <c r="G26" s="29">
        <f>IF(CL_stat!I26=0,0,(12*1.348*(1/CL_stat!U26*CL_rozp!$E26)+CL_stat!AD26))</f>
        <v>6592.808928627167</v>
      </c>
      <c r="H26" s="102">
        <f>IF(CL_stat!J26=0,0,(12*1.348*(1/CL_stat!V26*CL_rozp!$E26)+CL_stat!AE26))</f>
        <v>0</v>
      </c>
      <c r="I26" s="101">
        <f>IF(CL_stat!K26=0,0,(12*1.348*(1/CL_stat!W26*CL_rozp!$E26)+CL_stat!AF26))</f>
        <v>0</v>
      </c>
      <c r="J26" s="29">
        <f>IF(CL_stat!L26=0,0,(12*1.348*(1/CL_stat!X26*CL_rozp!$E26)+CL_stat!AG26))</f>
        <v>0</v>
      </c>
      <c r="K26" s="102">
        <f>IF(CL_stat!M26=0,0,(12*1.348*(1/CL_stat!Y26*CL_rozp!$E26)+CL_stat!AH26))</f>
        <v>0</v>
      </c>
      <c r="L26" s="101">
        <f>IF(CL_stat!N26=0,0,(12*1.348*(1/CL_stat!Z26*CL_rozp!$E26)+CL_stat!AI26))</f>
        <v>0</v>
      </c>
      <c r="M26" s="29">
        <f>IF(CL_stat!O26=0,0,(12*1.348*(1/CL_stat!AA26*CL_rozp!$E26)+CL_stat!AJ26))</f>
        <v>0</v>
      </c>
      <c r="N26" s="102">
        <f>IF(CL_stat!P26=0,0,(12*1.348*(1/CL_stat!AB26*CL_rozp!$E26)+CL_stat!AK26))</f>
        <v>0</v>
      </c>
      <c r="O26" s="101">
        <f>F26*CL_stat!H26+I26*CL_stat!K26+L26*CL_stat!N26</f>
        <v>0</v>
      </c>
      <c r="P26" s="29">
        <f>G26*CL_stat!I26+J26*CL_stat!L26+M26*CL_stat!O26</f>
        <v>1958064.2518022687</v>
      </c>
      <c r="Q26" s="102">
        <f>H26*CL_stat!J26+K26*CL_stat!M26+N26*CL_stat!P26</f>
        <v>0</v>
      </c>
      <c r="R26" s="167">
        <f t="shared" si="0"/>
        <v>1958064.2518022687</v>
      </c>
    </row>
    <row r="27" spans="1:18" ht="20.100000000000001" customHeight="1" x14ac:dyDescent="0.2">
      <c r="A27" s="10">
        <f>CL_stat!C27</f>
        <v>4454</v>
      </c>
      <c r="B27" s="5" t="str">
        <f>CL_stat!D27</f>
        <v>ZŠ Česká Lípa, Šluknovská 2904</v>
      </c>
      <c r="C27" s="11">
        <f>CL_stat!E27</f>
        <v>3141</v>
      </c>
      <c r="D27" s="253" t="str">
        <f>CL_stat!F27</f>
        <v>ZŠ Česká Lípa, Šluknovská 2904</v>
      </c>
      <c r="E27" s="100">
        <f>SJMS_normativy!$F$5</f>
        <v>25931</v>
      </c>
      <c r="F27" s="101">
        <f>IF(CL_stat!H27=0,0,(12*1.348*(1/CL_stat!T27*CL_rozp!$E27)+CL_stat!AC27))</f>
        <v>0</v>
      </c>
      <c r="G27" s="29">
        <f>IF(CL_stat!I27=0,0,(12*1.348*(1/CL_stat!U27*CL_rozp!$E27)+CL_stat!AD27))</f>
        <v>5955.9504492347933</v>
      </c>
      <c r="H27" s="102">
        <f>IF(CL_stat!J27=0,0,(12*1.348*(1/CL_stat!V27*CL_rozp!$E27)+CL_stat!AE27))</f>
        <v>5955.9504492347933</v>
      </c>
      <c r="I27" s="101">
        <f>IF(CL_stat!K27=0,0,(12*1.348*(1/CL_stat!W27*CL_rozp!$E27)+CL_stat!AF27))</f>
        <v>0</v>
      </c>
      <c r="J27" s="29">
        <f>IF(CL_stat!L27=0,0,(12*1.348*(1/CL_stat!X27*CL_rozp!$E27)+CL_stat!AG27))</f>
        <v>0</v>
      </c>
      <c r="K27" s="102">
        <f>IF(CL_stat!M27=0,0,(12*1.348*(1/CL_stat!Y27*CL_rozp!$E27)+CL_stat!AH27))</f>
        <v>0</v>
      </c>
      <c r="L27" s="101">
        <f>IF(CL_stat!N27=0,0,(12*1.348*(1/CL_stat!Z27*CL_rozp!$E27)+CL_stat!AI27))</f>
        <v>0</v>
      </c>
      <c r="M27" s="29">
        <f>IF(CL_stat!O27=0,0,(12*1.348*(1/CL_stat!AA27*CL_rozp!$E27)+CL_stat!AJ27))</f>
        <v>0</v>
      </c>
      <c r="N27" s="102">
        <f>IF(CL_stat!P27=0,0,(12*1.348*(1/CL_stat!AB27*CL_rozp!$E27)+CL_stat!AK27))</f>
        <v>0</v>
      </c>
      <c r="O27" s="101">
        <f>F27*CL_stat!H27+I27*CL_stat!K27+L27*CL_stat!N27</f>
        <v>0</v>
      </c>
      <c r="P27" s="29">
        <f>G27*CL_stat!I27+J27*CL_stat!L27+M27*CL_stat!O27</f>
        <v>2829076.4633865268</v>
      </c>
      <c r="Q27" s="102">
        <f>H27*CL_stat!J27+K27*CL_stat!M27+N27*CL_stat!P27</f>
        <v>125074.95943393066</v>
      </c>
      <c r="R27" s="167">
        <f t="shared" si="0"/>
        <v>2954151.4228204573</v>
      </c>
    </row>
    <row r="28" spans="1:18" ht="20.100000000000001" customHeight="1" x14ac:dyDescent="0.2">
      <c r="A28" s="10">
        <f>CL_stat!C28</f>
        <v>4479</v>
      </c>
      <c r="B28" s="5" t="str">
        <f>CL_stat!D28</f>
        <v>ZŠ, Prakt. škola a MŠ Česká Lípa, Moskevská 679</v>
      </c>
      <c r="C28" s="11">
        <f>CL_stat!E28</f>
        <v>3141</v>
      </c>
      <c r="D28" s="254" t="str">
        <f>CL_stat!F28</f>
        <v>ŠJ výdejna,Jižní 1970,ČL - výdejna</v>
      </c>
      <c r="E28" s="100">
        <f>SJMS_normativy!$F$5</f>
        <v>25931</v>
      </c>
      <c r="F28" s="101">
        <f>IF(CL_stat!H28=0,0,(12*1.348*(1/CL_stat!T28*CL_rozp!$E28)+CL_stat!AC28))</f>
        <v>0</v>
      </c>
      <c r="G28" s="29">
        <f>IF(CL_stat!I28=0,0,(12*1.348*(1/CL_stat!U28*CL_rozp!$E28)+CL_stat!AD28))</f>
        <v>0</v>
      </c>
      <c r="H28" s="102">
        <f>IF(CL_stat!J28=0,0,(12*1.348*(1/CL_stat!V28*CL_rozp!$E28)+CL_stat!AE28))</f>
        <v>0</v>
      </c>
      <c r="I28" s="101">
        <f>IF(CL_stat!K28=0,0,(12*1.348*(1/CL_stat!W28*CL_rozp!$E28)+CL_stat!AF28))</f>
        <v>0</v>
      </c>
      <c r="J28" s="29">
        <f>IF(CL_stat!L28=0,0,(12*1.348*(1/CL_stat!X28*CL_rozp!$E28)+CL_stat!AG28))</f>
        <v>0</v>
      </c>
      <c r="K28" s="102">
        <f>IF(CL_stat!M28=0,0,(12*1.348*(1/CL_stat!Y28*CL_rozp!$E28)+CL_stat!AH28))</f>
        <v>0</v>
      </c>
      <c r="L28" s="101">
        <f>IF(CL_stat!N28=0,0,(12*1.348*(1/CL_stat!Z28*CL_rozp!$E28)+CL_stat!AI28))</f>
        <v>7110.0391991251417</v>
      </c>
      <c r="M28" s="29">
        <f>IF(CL_stat!O28=0,0,(12*1.348*(1/CL_stat!AA28*CL_rozp!$E28)+CL_stat!AJ28))</f>
        <v>3798.4255151960438</v>
      </c>
      <c r="N28" s="102">
        <f>IF(CL_stat!P28=0,0,(12*1.348*(1/CL_stat!AB28*CL_rozp!$E28)+CL_stat!AK28))</f>
        <v>3798.4255151960438</v>
      </c>
      <c r="O28" s="101">
        <f>F28*CL_stat!H28+I28*CL_stat!K28+L28*CL_stat!N28</f>
        <v>71100.39199125141</v>
      </c>
      <c r="P28" s="29">
        <f>G28*CL_stat!I28+J28*CL_stat!L28+M28*CL_stat!O28</f>
        <v>182324.42472941009</v>
      </c>
      <c r="Q28" s="102">
        <f>H28*CL_stat!J28+K28*CL_stat!M28+N28*CL_stat!P28</f>
        <v>45581.106182352523</v>
      </c>
      <c r="R28" s="167">
        <f t="shared" si="0"/>
        <v>299005.922903014</v>
      </c>
    </row>
    <row r="29" spans="1:18" ht="20.100000000000001" customHeight="1" x14ac:dyDescent="0.2">
      <c r="A29" s="10">
        <f>CL_stat!C29</f>
        <v>4479</v>
      </c>
      <c r="B29" s="5" t="str">
        <f>CL_stat!D29</f>
        <v>ZŠ, Prakt. škola a MŠ Česká Lípa, Moskevská 679</v>
      </c>
      <c r="C29" s="11">
        <f>CL_stat!E29</f>
        <v>3141</v>
      </c>
      <c r="D29" s="254" t="str">
        <f>CL_stat!F29</f>
        <v xml:space="preserve">ŠJ Česká Lípa, Nerudova 627 </v>
      </c>
      <c r="E29" s="100">
        <f>SJMS_normativy!$F$5</f>
        <v>25931</v>
      </c>
      <c r="F29" s="101">
        <f>IF(CL_stat!H29=0,0,(12*1.348*(1/CL_stat!T29*CL_rozp!$E29)+CL_stat!AC29))</f>
        <v>17109.180759600855</v>
      </c>
      <c r="G29" s="29">
        <f>IF(CL_stat!I29=0,0,(12*1.348*(1/CL_stat!U29*CL_rozp!$E29)+CL_stat!AD29))</f>
        <v>9382.2675907837238</v>
      </c>
      <c r="H29" s="102">
        <f>IF(CL_stat!J29=0,0,(12*1.348*(1/CL_stat!V29*CL_rozp!$E29)+CL_stat!AE29))</f>
        <v>0</v>
      </c>
      <c r="I29" s="101">
        <f>IF(CL_stat!K29=0,0,(12*1.348*(1/CL_stat!W29*CL_rozp!$E29)+CL_stat!AF29))</f>
        <v>10648.058798687711</v>
      </c>
      <c r="J29" s="29">
        <f>IF(CL_stat!L29=0,0,(12*1.348*(1/CL_stat!X29*CL_rozp!$E29)+CL_stat!AG29))</f>
        <v>5680.6382727940654</v>
      </c>
      <c r="K29" s="102">
        <f>IF(CL_stat!M29=0,0,(12*1.348*(1/CL_stat!Y29*CL_rozp!$E29)+CL_stat!AH29))</f>
        <v>5680.6382727940654</v>
      </c>
      <c r="L29" s="101">
        <f>IF(CL_stat!N29=0,0,(12*1.348*(1/CL_stat!Z29*CL_rozp!$E29)+CL_stat!AI29))</f>
        <v>0</v>
      </c>
      <c r="M29" s="29">
        <f>IF(CL_stat!O29=0,0,(12*1.348*(1/CL_stat!AA29*CL_rozp!$E29)+CL_stat!AJ29))</f>
        <v>0</v>
      </c>
      <c r="N29" s="102">
        <f>IF(CL_stat!P29=0,0,(12*1.348*(1/CL_stat!AB29*CL_rozp!$E29)+CL_stat!AK29))</f>
        <v>0</v>
      </c>
      <c r="O29" s="101">
        <f>F29*CL_stat!H29+I29*CL_stat!K29+L29*CL_stat!N29</f>
        <v>397336.66090009164</v>
      </c>
      <c r="P29" s="29">
        <f>G29*CL_stat!I29+J29*CL_stat!L29+M29*CL_stat!O29</f>
        <v>854371.22772270604</v>
      </c>
      <c r="Q29" s="102">
        <f>H29*CL_stat!J29+K29*CL_stat!M29+N29*CL_stat!P29</f>
        <v>68167.659273528785</v>
      </c>
      <c r="R29" s="167">
        <f t="shared" si="0"/>
        <v>1319875.5478963263</v>
      </c>
    </row>
    <row r="30" spans="1:18" ht="20.100000000000001" customHeight="1" x14ac:dyDescent="0.2">
      <c r="A30" s="10">
        <f>CL_stat!C30</f>
        <v>4485</v>
      </c>
      <c r="B30" s="5" t="str">
        <f>CL_stat!D30</f>
        <v>MŠ Blíževedly 55</v>
      </c>
      <c r="C30" s="11">
        <f>CL_stat!E30</f>
        <v>3141</v>
      </c>
      <c r="D30" s="253" t="str">
        <f>CL_stat!F30</f>
        <v>ŠJ Blíževedly 55</v>
      </c>
      <c r="E30" s="100">
        <f>SJMS_normativy!$F$5</f>
        <v>25931</v>
      </c>
      <c r="F30" s="101">
        <f>IF(CL_stat!H30=0,0,(12*1.348*(1/CL_stat!T30*CL_rozp!$E30)+CL_stat!AC30))</f>
        <v>14456.265460710627</v>
      </c>
      <c r="G30" s="29">
        <f>IF(CL_stat!I30=0,0,(12*1.348*(1/CL_stat!U30*CL_rozp!$E30)+CL_stat!AD30))</f>
        <v>0</v>
      </c>
      <c r="H30" s="102">
        <f>IF(CL_stat!J30=0,0,(12*1.348*(1/CL_stat!V30*CL_rozp!$E30)+CL_stat!AE30))</f>
        <v>0</v>
      </c>
      <c r="I30" s="101">
        <f>IF(CL_stat!K30=0,0,(12*1.348*(1/CL_stat!W30*CL_rozp!$E30)+CL_stat!AF30))</f>
        <v>9467.1347912575839</v>
      </c>
      <c r="J30" s="29">
        <f>IF(CL_stat!L30=0,0,(12*1.348*(1/CL_stat!X30*CL_rozp!$E30)+CL_stat!AG30))</f>
        <v>6862.3696363475665</v>
      </c>
      <c r="K30" s="102">
        <f>IF(CL_stat!M30=0,0,(12*1.348*(1/CL_stat!Y30*CL_rozp!$E30)+CL_stat!AH30))</f>
        <v>0</v>
      </c>
      <c r="L30" s="101">
        <f>IF(CL_stat!N30=0,0,(12*1.348*(1/CL_stat!Z30*CL_rozp!$E30)+CL_stat!AI30))</f>
        <v>0</v>
      </c>
      <c r="M30" s="29">
        <f>IF(CL_stat!O30=0,0,(12*1.348*(1/CL_stat!AA30*CL_rozp!$E30)+CL_stat!AJ30))</f>
        <v>0</v>
      </c>
      <c r="N30" s="102">
        <f>IF(CL_stat!P30=0,0,(12*1.348*(1/CL_stat!AB30*CL_rozp!$E30)+CL_stat!AK30))</f>
        <v>0</v>
      </c>
      <c r="O30" s="101">
        <f>F30*CL_stat!H30+I30*CL_stat!K30+L30*CL_stat!N30</f>
        <v>742647.66090631159</v>
      </c>
      <c r="P30" s="29">
        <f>G30*CL_stat!I30+J30*CL_stat!L30+M30*CL_stat!O30</f>
        <v>185283.98018138431</v>
      </c>
      <c r="Q30" s="102">
        <f>H30*CL_stat!J30+K30*CL_stat!M30+N30*CL_stat!P30</f>
        <v>0</v>
      </c>
      <c r="R30" s="167">
        <f t="shared" si="0"/>
        <v>927931.64108769596</v>
      </c>
    </row>
    <row r="31" spans="1:18" ht="20.100000000000001" customHeight="1" x14ac:dyDescent="0.2">
      <c r="A31" s="10">
        <f>CL_stat!C31</f>
        <v>4435</v>
      </c>
      <c r="B31" s="5" t="str">
        <f>CL_stat!D31</f>
        <v>ZŠ a MŠ Brniště 101</v>
      </c>
      <c r="C31" s="11">
        <f>CL_stat!E31</f>
        <v>3141</v>
      </c>
      <c r="D31" s="254" t="str">
        <f>CL_stat!F31</f>
        <v>ŠJ Brniště č.p. 28</v>
      </c>
      <c r="E31" s="100">
        <f>SJMS_normativy!$F$5</f>
        <v>25931</v>
      </c>
      <c r="F31" s="101">
        <f>IF(CL_stat!H31=0,0,(12*1.348*(1/CL_stat!T31*CL_rozp!$E31)+CL_stat!AC31))</f>
        <v>12906.226926890096</v>
      </c>
      <c r="G31" s="29">
        <f>IF(CL_stat!I31=0,0,(12*1.348*(1/CL_stat!U31*CL_rozp!$E31)+CL_stat!AD31))</f>
        <v>0</v>
      </c>
      <c r="H31" s="102">
        <f>IF(CL_stat!J31=0,0,(12*1.348*(1/CL_stat!V31*CL_rozp!$E31)+CL_stat!AE31))</f>
        <v>0</v>
      </c>
      <c r="I31" s="101">
        <f>IF(CL_stat!K31=0,0,(12*1.348*(1/CL_stat!W31*CL_rozp!$E31)+CL_stat!AF31))</f>
        <v>0</v>
      </c>
      <c r="J31" s="29">
        <f>IF(CL_stat!L31=0,0,(12*1.348*(1/CL_stat!X31*CL_rozp!$E31)+CL_stat!AG31))</f>
        <v>5608.7903590656451</v>
      </c>
      <c r="K31" s="102">
        <f>IF(CL_stat!M31=0,0,(12*1.348*(1/CL_stat!Y31*CL_rozp!$E31)+CL_stat!AH31))</f>
        <v>0</v>
      </c>
      <c r="L31" s="101">
        <f>IF(CL_stat!N31=0,0,(12*1.348*(1/CL_stat!Z31*CL_rozp!$E31)+CL_stat!AI31))</f>
        <v>0</v>
      </c>
      <c r="M31" s="29">
        <f>IF(CL_stat!O31=0,0,(12*1.348*(1/CL_stat!AA31*CL_rozp!$E31)+CL_stat!AJ31))</f>
        <v>0</v>
      </c>
      <c r="N31" s="102">
        <f>IF(CL_stat!P31=0,0,(12*1.348*(1/CL_stat!AB31*CL_rozp!$E31)+CL_stat!AK31))</f>
        <v>0</v>
      </c>
      <c r="O31" s="101">
        <f>F31*CL_stat!H31+I31*CL_stat!K31+L31*CL_stat!N31</f>
        <v>658217.57327139494</v>
      </c>
      <c r="P31" s="29">
        <f>G31*CL_stat!I31+J31*CL_stat!L31+M31*CL_stat!O31</f>
        <v>353353.79262113565</v>
      </c>
      <c r="Q31" s="102">
        <f>H31*CL_stat!J31+K31*CL_stat!M31+N31*CL_stat!P31</f>
        <v>0</v>
      </c>
      <c r="R31" s="167">
        <f t="shared" si="0"/>
        <v>1011571.3658925307</v>
      </c>
    </row>
    <row r="32" spans="1:18" ht="20.100000000000001" customHeight="1" x14ac:dyDescent="0.2">
      <c r="A32" s="10">
        <f>CL_stat!C32</f>
        <v>4435</v>
      </c>
      <c r="B32" s="5" t="str">
        <f>CL_stat!D32</f>
        <v>ZŠ a MŠ Brniště 101</v>
      </c>
      <c r="C32" s="11">
        <f>CL_stat!E32</f>
        <v>3141</v>
      </c>
      <c r="D32" s="254" t="str">
        <f>CL_stat!F32</f>
        <v>ŠJ Brniště 101 - výdejna</v>
      </c>
      <c r="E32" s="100">
        <f>SJMS_normativy!$F$5</f>
        <v>25931</v>
      </c>
      <c r="F32" s="101">
        <f>IF(CL_stat!H32=0,0,(12*1.348*(1/CL_stat!T32*CL_rozp!$E32)+CL_stat!AC32))</f>
        <v>0</v>
      </c>
      <c r="G32" s="29">
        <f>IF(CL_stat!I32=0,0,(12*1.348*(1/CL_stat!U32*CL_rozp!$E32)+CL_stat!AD32))</f>
        <v>0</v>
      </c>
      <c r="H32" s="102">
        <f>IF(CL_stat!J32=0,0,(12*1.348*(1/CL_stat!V32*CL_rozp!$E32)+CL_stat!AE32))</f>
        <v>0</v>
      </c>
      <c r="I32" s="101">
        <f>IF(CL_stat!K32=0,0,(12*1.348*(1/CL_stat!W32*CL_rozp!$E32)+CL_stat!AF32))</f>
        <v>0</v>
      </c>
      <c r="J32" s="29">
        <f>IF(CL_stat!L32=0,0,(12*1.348*(1/CL_stat!X32*CL_rozp!$E32)+CL_stat!AG32))</f>
        <v>0</v>
      </c>
      <c r="K32" s="102">
        <f>IF(CL_stat!M32=0,0,(12*1.348*(1/CL_stat!Y32*CL_rozp!$E32)+CL_stat!AH32))</f>
        <v>0</v>
      </c>
      <c r="L32" s="101">
        <f>IF(CL_stat!N32=0,0,(12*1.348*(1/CL_stat!Z32*CL_rozp!$E32)+CL_stat!AI32))</f>
        <v>0</v>
      </c>
      <c r="M32" s="29">
        <f>IF(CL_stat!O32=0,0,(12*1.348*(1/CL_stat!AA32*CL_rozp!$E32)+CL_stat!AJ32))</f>
        <v>3886.8205192575465</v>
      </c>
      <c r="N32" s="102">
        <f>IF(CL_stat!P32=0,0,(12*1.348*(1/CL_stat!AB32*CL_rozp!$E32)+CL_stat!AK32))</f>
        <v>0</v>
      </c>
      <c r="O32" s="101">
        <f>F32*CL_stat!H32+I32*CL_stat!K32+L32*CL_stat!N32</f>
        <v>0</v>
      </c>
      <c r="P32" s="29">
        <f>G32*CL_stat!I32+J32*CL_stat!L32+M32*CL_stat!O32</f>
        <v>213775.12855916505</v>
      </c>
      <c r="Q32" s="102">
        <f>H32*CL_stat!J32+K32*CL_stat!M32+N32*CL_stat!P32</f>
        <v>0</v>
      </c>
      <c r="R32" s="167">
        <f t="shared" si="0"/>
        <v>213775.12855916505</v>
      </c>
    </row>
    <row r="33" spans="1:18" ht="20.100000000000001" customHeight="1" x14ac:dyDescent="0.2">
      <c r="A33" s="10">
        <f>CL_stat!C33</f>
        <v>4412</v>
      </c>
      <c r="B33" s="5" t="str">
        <f>CL_stat!D33</f>
        <v>MŠ Doksy, Libušina 838</v>
      </c>
      <c r="C33" s="11">
        <f>CL_stat!E33</f>
        <v>3141</v>
      </c>
      <c r="D33" s="253" t="str">
        <f>CL_stat!F33</f>
        <v>ŠJ Doksy, Libušina 838</v>
      </c>
      <c r="E33" s="100">
        <f>SJMS_normativy!$F$5</f>
        <v>25931</v>
      </c>
      <c r="F33" s="101">
        <f>IF(CL_stat!H33=0,0,(12*1.348*(1/CL_stat!T33*CL_rozp!$E33)+CL_stat!AC33))</f>
        <v>13331.631404869959</v>
      </c>
      <c r="G33" s="29">
        <f>IF(CL_stat!I33=0,0,(12*1.348*(1/CL_stat!U33*CL_rozp!$E33)+CL_stat!AD33))</f>
        <v>0</v>
      </c>
      <c r="H33" s="102">
        <f>IF(CL_stat!J33=0,0,(12*1.348*(1/CL_stat!V33*CL_rozp!$E33)+CL_stat!AE33))</f>
        <v>0</v>
      </c>
      <c r="I33" s="101">
        <f>IF(CL_stat!K33=0,0,(12*1.348*(1/CL_stat!W33*CL_rozp!$E33)+CL_stat!AF33))</f>
        <v>0</v>
      </c>
      <c r="J33" s="29">
        <f>IF(CL_stat!L33=0,0,(12*1.348*(1/CL_stat!X33*CL_rozp!$E33)+CL_stat!AG33))</f>
        <v>0</v>
      </c>
      <c r="K33" s="102">
        <f>IF(CL_stat!M33=0,0,(12*1.348*(1/CL_stat!Y33*CL_rozp!$E33)+CL_stat!AH33))</f>
        <v>0</v>
      </c>
      <c r="L33" s="101">
        <f>IF(CL_stat!N33=0,0,(12*1.348*(1/CL_stat!Z33*CL_rozp!$E33)+CL_stat!AI33))</f>
        <v>0</v>
      </c>
      <c r="M33" s="29">
        <f>IF(CL_stat!O33=0,0,(12*1.348*(1/CL_stat!AA33*CL_rozp!$E33)+CL_stat!AJ33))</f>
        <v>0</v>
      </c>
      <c r="N33" s="102">
        <f>IF(CL_stat!P33=0,0,(12*1.348*(1/CL_stat!AB33*CL_rozp!$E33)+CL_stat!AK33))</f>
        <v>0</v>
      </c>
      <c r="O33" s="101">
        <f>F33*CL_stat!H33+I33*CL_stat!K33+L33*CL_stat!N33</f>
        <v>613255.04462401813</v>
      </c>
      <c r="P33" s="29">
        <f>G33*CL_stat!I33+J33*CL_stat!L33+M33*CL_stat!O33</f>
        <v>0</v>
      </c>
      <c r="Q33" s="102">
        <f>H33*CL_stat!J33+K33*CL_stat!M33+N33*CL_stat!P33</f>
        <v>0</v>
      </c>
      <c r="R33" s="167">
        <f t="shared" si="0"/>
        <v>613255.04462401813</v>
      </c>
    </row>
    <row r="34" spans="1:18" ht="20.100000000000001" customHeight="1" x14ac:dyDescent="0.2">
      <c r="A34" s="10">
        <f>CL_stat!C34</f>
        <v>4413</v>
      </c>
      <c r="B34" s="5" t="str">
        <f>CL_stat!D34</f>
        <v>MŠ Doksy, Pražská 836</v>
      </c>
      <c r="C34" s="11">
        <f>CL_stat!E34</f>
        <v>3141</v>
      </c>
      <c r="D34" s="253" t="str">
        <f>CL_stat!F34</f>
        <v>ŠJ Doksy, Pražská 836</v>
      </c>
      <c r="E34" s="100">
        <f>SJMS_normativy!$F$5</f>
        <v>25931</v>
      </c>
      <c r="F34" s="101">
        <f>IF(CL_stat!H34=0,0,(12*1.348*(1/CL_stat!T34*CL_rozp!$E34)+CL_stat!AC34))</f>
        <v>9904.1265895120832</v>
      </c>
      <c r="G34" s="29">
        <f>IF(CL_stat!I34=0,0,(12*1.348*(1/CL_stat!U34*CL_rozp!$E34)+CL_stat!AD34))</f>
        <v>11013.161184367436</v>
      </c>
      <c r="H34" s="102">
        <f>IF(CL_stat!J34=0,0,(12*1.348*(1/CL_stat!V34*CL_rozp!$E34)+CL_stat!AE34))</f>
        <v>0</v>
      </c>
      <c r="I34" s="101">
        <f>IF(CL_stat!K34=0,0,(12*1.348*(1/CL_stat!W34*CL_rozp!$E34)+CL_stat!AF34))</f>
        <v>0</v>
      </c>
      <c r="J34" s="29">
        <f>IF(CL_stat!L34=0,0,(12*1.348*(1/CL_stat!X34*CL_rozp!$E34)+CL_stat!AG34))</f>
        <v>0</v>
      </c>
      <c r="K34" s="102">
        <f>IF(CL_stat!M34=0,0,(12*1.348*(1/CL_stat!Y34*CL_rozp!$E34)+CL_stat!AH34))</f>
        <v>0</v>
      </c>
      <c r="L34" s="101">
        <f>IF(CL_stat!N34=0,0,(12*1.348*(1/CL_stat!Z34*CL_rozp!$E34)+CL_stat!AI34))</f>
        <v>0</v>
      </c>
      <c r="M34" s="29">
        <f>IF(CL_stat!O34=0,0,(12*1.348*(1/CL_stat!AA34*CL_rozp!$E34)+CL_stat!AJ34))</f>
        <v>0</v>
      </c>
      <c r="N34" s="102">
        <f>IF(CL_stat!P34=0,0,(12*1.348*(1/CL_stat!AB34*CL_rozp!$E34)+CL_stat!AK34))</f>
        <v>0</v>
      </c>
      <c r="O34" s="101">
        <f>F34*CL_stat!H34+I34*CL_stat!K34+L34*CL_stat!N34</f>
        <v>1238015.8236890105</v>
      </c>
      <c r="P34" s="29">
        <f>G34*CL_stat!I34+J34*CL_stat!L34+M34*CL_stat!O34</f>
        <v>385460.64145286026</v>
      </c>
      <c r="Q34" s="102">
        <f>H34*CL_stat!J34+K34*CL_stat!M34+N34*CL_stat!P34</f>
        <v>0</v>
      </c>
      <c r="R34" s="167">
        <f t="shared" si="0"/>
        <v>1623476.4651418708</v>
      </c>
    </row>
    <row r="35" spans="1:18" ht="20.100000000000001" customHeight="1" x14ac:dyDescent="0.2">
      <c r="A35" s="10">
        <f>CL_stat!C35</f>
        <v>4429</v>
      </c>
      <c r="B35" s="5" t="str">
        <f>CL_stat!D35</f>
        <v>ZŠ a MŠ Doksy-Staré Splavy, Jezerní 74</v>
      </c>
      <c r="C35" s="11">
        <f>CL_stat!E35</f>
        <v>3141</v>
      </c>
      <c r="D35" s="253" t="str">
        <f>CL_stat!F35</f>
        <v>ŠJ a MŠ Doksy-Staré Splavy, Jezerní 74</v>
      </c>
      <c r="E35" s="100">
        <f>SJMS_normativy!$F$5</f>
        <v>25931</v>
      </c>
      <c r="F35" s="101">
        <f>IF(CL_stat!H35=0,0,(12*1.348*(1/CL_stat!T35*CL_rozp!$E35)+CL_stat!AC35))</f>
        <v>16925.502017597017</v>
      </c>
      <c r="G35" s="29">
        <f>IF(CL_stat!I35=0,0,(12*1.348*(1/CL_stat!U35*CL_rozp!$E35)+CL_stat!AD35))</f>
        <v>11432.616060579281</v>
      </c>
      <c r="H35" s="102">
        <f>IF(CL_stat!J35=0,0,(12*1.348*(1/CL_stat!V35*CL_rozp!$E35)+CL_stat!AE35))</f>
        <v>0</v>
      </c>
      <c r="I35" s="101">
        <f>IF(CL_stat!K35=0,0,(12*1.348*(1/CL_stat!W35*CL_rozp!$E35)+CL_stat!AF35))</f>
        <v>0</v>
      </c>
      <c r="J35" s="29">
        <f>IF(CL_stat!L35=0,0,(12*1.348*(1/CL_stat!X35*CL_rozp!$E35)+CL_stat!AG35))</f>
        <v>0</v>
      </c>
      <c r="K35" s="102">
        <f>IF(CL_stat!M35=0,0,(12*1.348*(1/CL_stat!Y35*CL_rozp!$E35)+CL_stat!AH35))</f>
        <v>0</v>
      </c>
      <c r="L35" s="101">
        <f>IF(CL_stat!N35=0,0,(12*1.348*(1/CL_stat!Z35*CL_rozp!$E35)+CL_stat!AI35))</f>
        <v>0</v>
      </c>
      <c r="M35" s="29">
        <f>IF(CL_stat!O35=0,0,(12*1.348*(1/CL_stat!AA35*CL_rozp!$E35)+CL_stat!AJ35))</f>
        <v>0</v>
      </c>
      <c r="N35" s="102">
        <f>IF(CL_stat!P35=0,0,(12*1.348*(1/CL_stat!AB35*CL_rozp!$E35)+CL_stat!AK35))</f>
        <v>0</v>
      </c>
      <c r="O35" s="101">
        <f>F35*CL_stat!H35+I35*CL_stat!K35+L35*CL_stat!N35</f>
        <v>304659.03631674632</v>
      </c>
      <c r="P35" s="29">
        <f>G35*CL_stat!I35+J35*CL_stat!L35+M35*CL_stat!O35</f>
        <v>342978.48181737843</v>
      </c>
      <c r="Q35" s="102">
        <f>H35*CL_stat!J35+K35*CL_stat!M35+N35*CL_stat!P35</f>
        <v>0</v>
      </c>
      <c r="R35" s="167">
        <f t="shared" si="0"/>
        <v>647637.51813412481</v>
      </c>
    </row>
    <row r="36" spans="1:18" ht="20.100000000000001" customHeight="1" x14ac:dyDescent="0.2">
      <c r="A36" s="10">
        <f>CL_stat!C36</f>
        <v>4452</v>
      </c>
      <c r="B36" s="5" t="str">
        <f>CL_stat!D36</f>
        <v xml:space="preserve">ZŠ Doksy, Valdštejnská 253 </v>
      </c>
      <c r="C36" s="11">
        <f>CL_stat!E36</f>
        <v>3141</v>
      </c>
      <c r="D36" s="253" t="str">
        <f>CL_stat!F36</f>
        <v xml:space="preserve">ŠJ Doksy, Valdštejnská 253 </v>
      </c>
      <c r="E36" s="100">
        <f>SJMS_normativy!$F$5</f>
        <v>25931</v>
      </c>
      <c r="F36" s="101">
        <f>IF(CL_stat!H36=0,0,(12*1.348*(1/CL_stat!T36*CL_rozp!$E36)+CL_stat!AC36))</f>
        <v>0</v>
      </c>
      <c r="G36" s="29">
        <f>IF(CL_stat!I36=0,0,(12*1.348*(1/CL_stat!U36*CL_rozp!$E36)+CL_stat!AD36))</f>
        <v>6721.0512305614466</v>
      </c>
      <c r="H36" s="102">
        <f>IF(CL_stat!J36=0,0,(12*1.348*(1/CL_stat!V36*CL_rozp!$E36)+CL_stat!AE36))</f>
        <v>0</v>
      </c>
      <c r="I36" s="101">
        <f>IF(CL_stat!K36=0,0,(12*1.348*(1/CL_stat!W36*CL_rozp!$E36)+CL_stat!AF36))</f>
        <v>0</v>
      </c>
      <c r="J36" s="29">
        <f>IF(CL_stat!L36=0,0,(12*1.348*(1/CL_stat!X36*CL_rozp!$E36)+CL_stat!AG36))</f>
        <v>0</v>
      </c>
      <c r="K36" s="102">
        <f>IF(CL_stat!M36=0,0,(12*1.348*(1/CL_stat!Y36*CL_rozp!$E36)+CL_stat!AH36))</f>
        <v>0</v>
      </c>
      <c r="L36" s="101">
        <f>IF(CL_stat!N36=0,0,(12*1.348*(1/CL_stat!Z36*CL_rozp!$E36)+CL_stat!AI36))</f>
        <v>0</v>
      </c>
      <c r="M36" s="29">
        <f>IF(CL_stat!O36=0,0,(12*1.348*(1/CL_stat!AA36*CL_rozp!$E36)+CL_stat!AJ36))</f>
        <v>0</v>
      </c>
      <c r="N36" s="102">
        <f>IF(CL_stat!P36=0,0,(12*1.348*(1/CL_stat!AB36*CL_rozp!$E36)+CL_stat!AK36))</f>
        <v>0</v>
      </c>
      <c r="O36" s="101">
        <f>F36*CL_stat!H36+I36*CL_stat!K36+L36*CL_stat!N36</f>
        <v>0</v>
      </c>
      <c r="P36" s="29">
        <f>G36*CL_stat!I36+J36*CL_stat!L36+M36*CL_stat!O36</f>
        <v>1814683.8322515907</v>
      </c>
      <c r="Q36" s="102">
        <f>H36*CL_stat!J36+K36*CL_stat!M36+N36*CL_stat!P36</f>
        <v>0</v>
      </c>
      <c r="R36" s="167">
        <f t="shared" si="0"/>
        <v>1814683.8322515907</v>
      </c>
    </row>
    <row r="37" spans="1:18" ht="20.100000000000001" customHeight="1" x14ac:dyDescent="0.2">
      <c r="A37" s="10">
        <f>CL_stat!C37</f>
        <v>4414</v>
      </c>
      <c r="B37" s="5" t="str">
        <f>CL_stat!D37</f>
        <v>MŠ Dubá, Luční 28</v>
      </c>
      <c r="C37" s="11">
        <f>CL_stat!E37</f>
        <v>3141</v>
      </c>
      <c r="D37" s="253" t="str">
        <f>CL_stat!F37</f>
        <v>ŠJ Dubá, Luční 28 - výdejna</v>
      </c>
      <c r="E37" s="100">
        <f>SJMS_normativy!$F$5</f>
        <v>25931</v>
      </c>
      <c r="F37" s="101">
        <f>IF(CL_stat!H37=0,0,(12*1.348*(1/CL_stat!T37*CL_rozp!$E37)+CL_stat!AC37))</f>
        <v>0</v>
      </c>
      <c r="G37" s="29">
        <f>IF(CL_stat!I37=0,0,(12*1.348*(1/CL_stat!U37*CL_rozp!$E37)+CL_stat!AD37))</f>
        <v>0</v>
      </c>
      <c r="H37" s="102">
        <f>IF(CL_stat!J37=0,0,(12*1.348*(1/CL_stat!V37*CL_rozp!$E37)+CL_stat!AE37))</f>
        <v>0</v>
      </c>
      <c r="I37" s="101">
        <f>IF(CL_stat!K37=0,0,(12*1.348*(1/CL_stat!W37*CL_rozp!$E37)+CL_stat!AF37))</f>
        <v>0</v>
      </c>
      <c r="J37" s="29">
        <f>IF(CL_stat!L37=0,0,(12*1.348*(1/CL_stat!X37*CL_rozp!$E37)+CL_stat!AG37))</f>
        <v>0</v>
      </c>
      <c r="K37" s="102">
        <f>IF(CL_stat!M37=0,0,(12*1.348*(1/CL_stat!Y37*CL_rozp!$E37)+CL_stat!AH37))</f>
        <v>0</v>
      </c>
      <c r="L37" s="101">
        <f>IF(CL_stat!N37=0,0,(12*1.348*(1/CL_stat!Z37*CL_rozp!$E37)+CL_stat!AI37))</f>
        <v>4716.4378720956202</v>
      </c>
      <c r="M37" s="29">
        <f>IF(CL_stat!O37=0,0,(12*1.348*(1/CL_stat!AA37*CL_rozp!$E37)+CL_stat!AJ37))</f>
        <v>0</v>
      </c>
      <c r="N37" s="102">
        <f>IF(CL_stat!P37=0,0,(12*1.348*(1/CL_stat!AB37*CL_rozp!$E37)+CL_stat!AK37))</f>
        <v>0</v>
      </c>
      <c r="O37" s="101">
        <f>F37*CL_stat!H37+I37*CL_stat!K37+L37*CL_stat!N37</f>
        <v>320717.77530250215</v>
      </c>
      <c r="P37" s="29">
        <f>G37*CL_stat!I37+J37*CL_stat!L37+M37*CL_stat!O37</f>
        <v>0</v>
      </c>
      <c r="Q37" s="102">
        <f>H37*CL_stat!J37+K37*CL_stat!M37+N37*CL_stat!P37</f>
        <v>0</v>
      </c>
      <c r="R37" s="167">
        <f t="shared" si="0"/>
        <v>320717.77530250215</v>
      </c>
    </row>
    <row r="38" spans="1:18" ht="20.100000000000001" customHeight="1" x14ac:dyDescent="0.2">
      <c r="A38" s="10">
        <f>CL_stat!C38</f>
        <v>4444</v>
      </c>
      <c r="B38" s="5" t="str">
        <f>CL_stat!D38</f>
        <v>ZŠ Dubá, Dlouhá 113</v>
      </c>
      <c r="C38" s="11">
        <f>CL_stat!E38</f>
        <v>3141</v>
      </c>
      <c r="D38" s="253" t="str">
        <f>CL_stat!F38</f>
        <v>ŠJ Dubá, Dlouhá 113</v>
      </c>
      <c r="E38" s="100">
        <f>SJMS_normativy!$F$5</f>
        <v>25931</v>
      </c>
      <c r="F38" s="101">
        <f>IF(CL_stat!H38=0,0,(12*1.348*(1/CL_stat!T38*CL_rozp!$E38)+CL_stat!AC38))</f>
        <v>0</v>
      </c>
      <c r="G38" s="29">
        <f>IF(CL_stat!I38=0,0,(12*1.348*(1/CL_stat!U38*CL_rozp!$E38)+CL_stat!AD38))</f>
        <v>7204.1953006824751</v>
      </c>
      <c r="H38" s="102">
        <f>IF(CL_stat!J38=0,0,(12*1.348*(1/CL_stat!V38*CL_rozp!$E38)+CL_stat!AE38))</f>
        <v>0</v>
      </c>
      <c r="I38" s="101">
        <f>IF(CL_stat!K38=0,0,(12*1.348*(1/CL_stat!W38*CL_rozp!$E38)+CL_stat!AF38))</f>
        <v>7057.6568081434289</v>
      </c>
      <c r="J38" s="29">
        <f>IF(CL_stat!L38=0,0,(12*1.348*(1/CL_stat!X38*CL_rozp!$E38)+CL_stat!AG38))</f>
        <v>5680.6382727940654</v>
      </c>
      <c r="K38" s="102">
        <f>IF(CL_stat!M38=0,0,(12*1.348*(1/CL_stat!Y38*CL_rozp!$E38)+CL_stat!AH38))</f>
        <v>0</v>
      </c>
      <c r="L38" s="101">
        <f>IF(CL_stat!N38=0,0,(12*1.348*(1/CL_stat!Z38*CL_rozp!$E38)+CL_stat!AI38))</f>
        <v>0</v>
      </c>
      <c r="M38" s="29">
        <f>IF(CL_stat!O38=0,0,(12*1.348*(1/CL_stat!AA38*CL_rozp!$E38)+CL_stat!AJ38))</f>
        <v>0</v>
      </c>
      <c r="N38" s="102">
        <f>IF(CL_stat!P38=0,0,(12*1.348*(1/CL_stat!AB38*CL_rozp!$E38)+CL_stat!AK38))</f>
        <v>0</v>
      </c>
      <c r="O38" s="101">
        <f>F38*CL_stat!H38+I38*CL_stat!K38+L38*CL_stat!N38</f>
        <v>479920.66295375314</v>
      </c>
      <c r="P38" s="29">
        <f>G38*CL_stat!I38+J38*CL_stat!L38+M38*CL_stat!O38</f>
        <v>1731247.9893993617</v>
      </c>
      <c r="Q38" s="102">
        <f>H38*CL_stat!J38+K38*CL_stat!M38+N38*CL_stat!P38</f>
        <v>0</v>
      </c>
      <c r="R38" s="167">
        <f t="shared" si="0"/>
        <v>2211168.6523531149</v>
      </c>
    </row>
    <row r="39" spans="1:18" ht="20.100000000000001" customHeight="1" x14ac:dyDescent="0.2">
      <c r="A39" s="10">
        <f>CL_stat!C39</f>
        <v>4445</v>
      </c>
      <c r="B39" s="5" t="str">
        <f>CL_stat!D39</f>
        <v>ZŠ a MŠ Dubnice 240</v>
      </c>
      <c r="C39" s="11">
        <f>CL_stat!E39</f>
        <v>3141</v>
      </c>
      <c r="D39" s="253" t="str">
        <f>CL_stat!F39</f>
        <v xml:space="preserve">ŠJ Dubnice 243 </v>
      </c>
      <c r="E39" s="100">
        <f>SJMS_normativy!$F$5</f>
        <v>25931</v>
      </c>
      <c r="F39" s="101">
        <f>IF(CL_stat!H39=0,0,(12*1.348*(1/CL_stat!T39*CL_rozp!$E39)+CL_stat!AC39))</f>
        <v>15626.45680738265</v>
      </c>
      <c r="G39" s="29">
        <f>IF(CL_stat!I39=0,0,(12*1.348*(1/CL_stat!U39*CL_rozp!$E39)+CL_stat!AD39))</f>
        <v>10830.973530462243</v>
      </c>
      <c r="H39" s="102">
        <f>IF(CL_stat!J39=0,0,(12*1.348*(1/CL_stat!V39*CL_rozp!$E39)+CL_stat!AE39))</f>
        <v>0</v>
      </c>
      <c r="I39" s="101">
        <f>IF(CL_stat!K39=0,0,(12*1.348*(1/CL_stat!W39*CL_rozp!$E39)+CL_stat!AF39))</f>
        <v>0</v>
      </c>
      <c r="J39" s="29">
        <f>IF(CL_stat!L39=0,0,(12*1.348*(1/CL_stat!X39*CL_rozp!$E39)+CL_stat!AG39))</f>
        <v>0</v>
      </c>
      <c r="K39" s="102">
        <f>IF(CL_stat!M39=0,0,(12*1.348*(1/CL_stat!Y39*CL_rozp!$E39)+CL_stat!AH39))</f>
        <v>0</v>
      </c>
      <c r="L39" s="101">
        <f>IF(CL_stat!N39=0,0,(12*1.348*(1/CL_stat!Z39*CL_rozp!$E39)+CL_stat!AI39))</f>
        <v>0</v>
      </c>
      <c r="M39" s="29">
        <f>IF(CL_stat!O39=0,0,(12*1.348*(1/CL_stat!AA39*CL_rozp!$E39)+CL_stat!AJ39))</f>
        <v>0</v>
      </c>
      <c r="N39" s="102">
        <f>IF(CL_stat!P39=0,0,(12*1.348*(1/CL_stat!AB39*CL_rozp!$E39)+CL_stat!AK39))</f>
        <v>0</v>
      </c>
      <c r="O39" s="101">
        <f>F39*CL_stat!H39+I39*CL_stat!K39+L39*CL_stat!N39</f>
        <v>406287.87699194893</v>
      </c>
      <c r="P39" s="29">
        <f>G39*CL_stat!I39+J39*CL_stat!L39+M39*CL_stat!O39</f>
        <v>400746.02062710299</v>
      </c>
      <c r="Q39" s="102">
        <f>H39*CL_stat!J39+K39*CL_stat!M39+N39*CL_stat!P39</f>
        <v>0</v>
      </c>
      <c r="R39" s="167">
        <f t="shared" si="0"/>
        <v>807033.89761905186</v>
      </c>
    </row>
    <row r="40" spans="1:18" ht="20.100000000000001" customHeight="1" x14ac:dyDescent="0.2">
      <c r="A40" s="10">
        <f>CL_stat!C40</f>
        <v>4446</v>
      </c>
      <c r="B40" s="5" t="str">
        <f>CL_stat!D40</f>
        <v>ZŠ a MŠ Holany 45</v>
      </c>
      <c r="C40" s="11">
        <f>CL_stat!E40</f>
        <v>3141</v>
      </c>
      <c r="D40" s="253" t="str">
        <f>CL_stat!F40</f>
        <v>ZŠ a MŠ Holany 45 - výdejna</v>
      </c>
      <c r="E40" s="100">
        <f>SJMS_normativy!$F$5</f>
        <v>25931</v>
      </c>
      <c r="F40" s="101">
        <f>IF(CL_stat!H40=0,0,(12*1.348*(1/CL_stat!T40*CL_rozp!$E40)+CL_stat!AC40))</f>
        <v>0</v>
      </c>
      <c r="G40" s="29">
        <f>IF(CL_stat!I40=0,0,(12*1.348*(1/CL_stat!U40*CL_rozp!$E40)+CL_stat!AD40))</f>
        <v>0</v>
      </c>
      <c r="H40" s="102">
        <f>IF(CL_stat!J40=0,0,(12*1.348*(1/CL_stat!V40*CL_rozp!$E40)+CL_stat!AE40))</f>
        <v>0</v>
      </c>
      <c r="I40" s="101">
        <f>IF(CL_stat!K40=0,0,(12*1.348*(1/CL_stat!W40*CL_rozp!$E40)+CL_stat!AF40))</f>
        <v>0</v>
      </c>
      <c r="J40" s="29">
        <f>IF(CL_stat!L40=0,0,(12*1.348*(1/CL_stat!X40*CL_rozp!$E40)+CL_stat!AG40))</f>
        <v>0</v>
      </c>
      <c r="K40" s="102">
        <f>IF(CL_stat!M40=0,0,(12*1.348*(1/CL_stat!Y40*CL_rozp!$E40)+CL_stat!AH40))</f>
        <v>0</v>
      </c>
      <c r="L40" s="101">
        <f>IF(CL_stat!N40=0,0,(12*1.348*(1/CL_stat!Z40*CL_rozp!$E40)+CL_stat!AI40))</f>
        <v>6322.7565275050556</v>
      </c>
      <c r="M40" s="29">
        <f>IF(CL_stat!O40=0,0,(12*1.348*(1/CL_stat!AA40*CL_rozp!$E40)+CL_stat!AJ40))</f>
        <v>4586.2464242317119</v>
      </c>
      <c r="N40" s="102">
        <f>IF(CL_stat!P40=0,0,(12*1.348*(1/CL_stat!AB40*CL_rozp!$E40)+CL_stat!AK40))</f>
        <v>0</v>
      </c>
      <c r="O40" s="101">
        <f>F40*CL_stat!H40+I40*CL_stat!K40+L40*CL_stat!N40</f>
        <v>158068.9131876264</v>
      </c>
      <c r="P40" s="29">
        <f>G40*CL_stat!I40+J40*CL_stat!L40+M40*CL_stat!O40</f>
        <v>123828.65345425621</v>
      </c>
      <c r="Q40" s="102">
        <f>H40*CL_stat!J40+K40*CL_stat!M40+N40*CL_stat!P40</f>
        <v>0</v>
      </c>
      <c r="R40" s="167">
        <f t="shared" si="0"/>
        <v>281897.56664188264</v>
      </c>
    </row>
    <row r="41" spans="1:18" ht="20.100000000000001" customHeight="1" x14ac:dyDescent="0.2">
      <c r="A41" s="10">
        <f>CL_stat!C41</f>
        <v>4431</v>
      </c>
      <c r="B41" s="5" t="str">
        <f>CL_stat!D41</f>
        <v>ZŠ a MŠ Horní Libchava 196</v>
      </c>
      <c r="C41" s="11">
        <f>CL_stat!E41</f>
        <v>3141</v>
      </c>
      <c r="D41" s="253" t="str">
        <f>CL_stat!F41</f>
        <v>ŠJ Horní Libchava 196</v>
      </c>
      <c r="E41" s="100">
        <f>SJMS_normativy!$F$5</f>
        <v>25931</v>
      </c>
      <c r="F41" s="101">
        <f>IF(CL_stat!H41=0,0,(12*1.348*(1/CL_stat!T41*CL_rozp!$E41)+CL_stat!AC41))</f>
        <v>13422.531128896462</v>
      </c>
      <c r="G41" s="29">
        <f>IF(CL_stat!I41=0,0,(12*1.348*(1/CL_stat!U41*CL_rozp!$E41)+CL_stat!AD41))</f>
        <v>9993.1865139846013</v>
      </c>
      <c r="H41" s="102">
        <f>IF(CL_stat!J41=0,0,(12*1.348*(1/CL_stat!V41*CL_rozp!$E41)+CL_stat!AE41))</f>
        <v>0</v>
      </c>
      <c r="I41" s="101">
        <f>IF(CL_stat!K41=0,0,(12*1.348*(1/CL_stat!W41*CL_rozp!$E41)+CL_stat!AF41))</f>
        <v>0</v>
      </c>
      <c r="J41" s="29">
        <f>IF(CL_stat!L41=0,0,(12*1.348*(1/CL_stat!X41*CL_rozp!$E41)+CL_stat!AG41))</f>
        <v>0</v>
      </c>
      <c r="K41" s="102">
        <f>IF(CL_stat!M41=0,0,(12*1.348*(1/CL_stat!Y41*CL_rozp!$E41)+CL_stat!AH41))</f>
        <v>0</v>
      </c>
      <c r="L41" s="101">
        <f>IF(CL_stat!N41=0,0,(12*1.348*(1/CL_stat!Z41*CL_rozp!$E41)+CL_stat!AI41))</f>
        <v>0</v>
      </c>
      <c r="M41" s="29">
        <f>IF(CL_stat!O41=0,0,(12*1.348*(1/CL_stat!AA41*CL_rozp!$E41)+CL_stat!AJ41))</f>
        <v>0</v>
      </c>
      <c r="N41" s="102">
        <f>IF(CL_stat!P41=0,0,(12*1.348*(1/CL_stat!AB41*CL_rozp!$E41)+CL_stat!AK41))</f>
        <v>0</v>
      </c>
      <c r="O41" s="101">
        <f>F41*CL_stat!H41+I41*CL_stat!K41+L41*CL_stat!N41</f>
        <v>604013.90080034081</v>
      </c>
      <c r="P41" s="29">
        <f>G41*CL_stat!I41+J41*CL_stat!L41+M41*CL_stat!O41</f>
        <v>489666.13918524544</v>
      </c>
      <c r="Q41" s="102">
        <f>H41*CL_stat!J41+K41*CL_stat!M41+N41*CL_stat!P41</f>
        <v>0</v>
      </c>
      <c r="R41" s="167">
        <f t="shared" si="0"/>
        <v>1093680.0399855862</v>
      </c>
    </row>
    <row r="42" spans="1:18" ht="20.100000000000001" customHeight="1" x14ac:dyDescent="0.2">
      <c r="A42" s="10">
        <f>CL_stat!C42</f>
        <v>4416</v>
      </c>
      <c r="B42" s="5" t="str">
        <f>CL_stat!D42</f>
        <v>MŠ Horní Police, Křižíkova 183</v>
      </c>
      <c r="C42" s="11">
        <f>CL_stat!E42</f>
        <v>3141</v>
      </c>
      <c r="D42" s="253" t="str">
        <f>CL_stat!F42</f>
        <v>ŠJ Horní Police, Křižíkova 183</v>
      </c>
      <c r="E42" s="100">
        <f>SJMS_normativy!$F$5</f>
        <v>25931</v>
      </c>
      <c r="F42" s="101">
        <f>IF(CL_stat!H42=0,0,(12*1.348*(1/CL_stat!T42*CL_rozp!$E42)+CL_stat!AC42))</f>
        <v>13707.895955124575</v>
      </c>
      <c r="G42" s="29">
        <f>IF(CL_stat!I42=0,0,(12*1.348*(1/CL_stat!U42*CL_rozp!$E42)+CL_stat!AD42))</f>
        <v>0</v>
      </c>
      <c r="H42" s="102">
        <f>IF(CL_stat!J42=0,0,(12*1.348*(1/CL_stat!V42*CL_rozp!$E42)+CL_stat!AE42))</f>
        <v>0</v>
      </c>
      <c r="I42" s="101">
        <f>IF(CL_stat!K42=0,0,(12*1.348*(1/CL_stat!W42*CL_rozp!$E42)+CL_stat!AF42))</f>
        <v>0</v>
      </c>
      <c r="J42" s="29">
        <f>IF(CL_stat!L42=0,0,(12*1.348*(1/CL_stat!X42*CL_rozp!$E42)+CL_stat!AG42))</f>
        <v>0</v>
      </c>
      <c r="K42" s="102">
        <f>IF(CL_stat!M42=0,0,(12*1.348*(1/CL_stat!Y42*CL_rozp!$E42)+CL_stat!AH42))</f>
        <v>0</v>
      </c>
      <c r="L42" s="101">
        <f>IF(CL_stat!N42=0,0,(12*1.348*(1/CL_stat!Z42*CL_rozp!$E42)+CL_stat!AI42))</f>
        <v>0</v>
      </c>
      <c r="M42" s="29">
        <f>IF(CL_stat!O42=0,0,(12*1.348*(1/CL_stat!AA42*CL_rozp!$E42)+CL_stat!AJ42))</f>
        <v>0</v>
      </c>
      <c r="N42" s="102">
        <f>IF(CL_stat!P42=0,0,(12*1.348*(1/CL_stat!AB42*CL_rozp!$E42)+CL_stat!AK42))</f>
        <v>0</v>
      </c>
      <c r="O42" s="101">
        <f>F42*CL_stat!H42+I42*CL_stat!K42+L42*CL_stat!N42</f>
        <v>575731.6301152322</v>
      </c>
      <c r="P42" s="29">
        <f>G42*CL_stat!I42+J42*CL_stat!L42+M42*CL_stat!O42</f>
        <v>0</v>
      </c>
      <c r="Q42" s="102">
        <f>H42*CL_stat!J42+K42*CL_stat!M42+N42*CL_stat!P42</f>
        <v>0</v>
      </c>
      <c r="R42" s="167">
        <f t="shared" si="0"/>
        <v>575731.6301152322</v>
      </c>
    </row>
    <row r="43" spans="1:18" ht="20.100000000000001" customHeight="1" x14ac:dyDescent="0.2">
      <c r="A43" s="10">
        <f>CL_stat!C43</f>
        <v>4447</v>
      </c>
      <c r="B43" s="5" t="str">
        <f>CL_stat!D43</f>
        <v>ZŠ Horní Police, 9. května 2</v>
      </c>
      <c r="C43" s="11">
        <f>CL_stat!E43</f>
        <v>3141</v>
      </c>
      <c r="D43" s="253" t="str">
        <f>CL_stat!F43</f>
        <v>ŠJ Horní Police, 9. května 2</v>
      </c>
      <c r="E43" s="100">
        <f>SJMS_normativy!$F$5</f>
        <v>25931</v>
      </c>
      <c r="F43" s="101">
        <f>IF(CL_stat!H43=0,0,(12*1.348*(1/CL_stat!T43*CL_rozp!$E43)+CL_stat!AC43))</f>
        <v>0</v>
      </c>
      <c r="G43" s="29">
        <f>IF(CL_stat!I43=0,0,(12*1.348*(1/CL_stat!U43*CL_rozp!$E43)+CL_stat!AD43))</f>
        <v>8376.5295912232923</v>
      </c>
      <c r="H43" s="102">
        <f>IF(CL_stat!J43=0,0,(12*1.348*(1/CL_stat!V43*CL_rozp!$E43)+CL_stat!AE43))</f>
        <v>0</v>
      </c>
      <c r="I43" s="101">
        <f>IF(CL_stat!K43=0,0,(12*1.348*(1/CL_stat!W43*CL_rozp!$E43)+CL_stat!AF43))</f>
        <v>0</v>
      </c>
      <c r="J43" s="29">
        <f>IF(CL_stat!L43=0,0,(12*1.348*(1/CL_stat!X43*CL_rozp!$E43)+CL_stat!AG43))</f>
        <v>0</v>
      </c>
      <c r="K43" s="102">
        <f>IF(CL_stat!M43=0,0,(12*1.348*(1/CL_stat!Y43*CL_rozp!$E43)+CL_stat!AH43))</f>
        <v>0</v>
      </c>
      <c r="L43" s="101">
        <f>IF(CL_stat!N43=0,0,(12*1.348*(1/CL_stat!Z43*CL_rozp!$E43)+CL_stat!AI43))</f>
        <v>0</v>
      </c>
      <c r="M43" s="29">
        <f>IF(CL_stat!O43=0,0,(12*1.348*(1/CL_stat!AA43*CL_rozp!$E43)+CL_stat!AJ43))</f>
        <v>0</v>
      </c>
      <c r="N43" s="102">
        <f>IF(CL_stat!P43=0,0,(12*1.348*(1/CL_stat!AB43*CL_rozp!$E43)+CL_stat!AK43))</f>
        <v>0</v>
      </c>
      <c r="O43" s="101">
        <f>F43*CL_stat!H43+I43*CL_stat!K43+L43*CL_stat!N43</f>
        <v>0</v>
      </c>
      <c r="P43" s="29">
        <f>G43*CL_stat!I43+J43*CL_stat!L43+M43*CL_stat!O43</f>
        <v>820899.89993988269</v>
      </c>
      <c r="Q43" s="102">
        <f>H43*CL_stat!J43+K43*CL_stat!M43+N43*CL_stat!P43</f>
        <v>0</v>
      </c>
      <c r="R43" s="167">
        <f t="shared" si="0"/>
        <v>820899.89993988269</v>
      </c>
    </row>
    <row r="44" spans="1:18" ht="20.100000000000001" customHeight="1" x14ac:dyDescent="0.2">
      <c r="A44" s="10">
        <f>CL_stat!C44</f>
        <v>4449</v>
      </c>
      <c r="B44" s="5" t="str">
        <f>CL_stat!D44</f>
        <v>ZŠ a MŠ Jestřebí 105</v>
      </c>
      <c r="C44" s="11">
        <f>CL_stat!E44</f>
        <v>3141</v>
      </c>
      <c r="D44" s="254" t="str">
        <f>CL_stat!F44</f>
        <v xml:space="preserve">ŠJ Jestřebí 18 </v>
      </c>
      <c r="E44" s="100">
        <f>SJMS_normativy!$F$5</f>
        <v>25931</v>
      </c>
      <c r="F44" s="101">
        <f>IF(CL_stat!H44=0,0,(12*1.348*(1/CL_stat!T44*CL_rozp!$E44)+CL_stat!AC44))</f>
        <v>14573.725990586139</v>
      </c>
      <c r="G44" s="29">
        <f>IF(CL_stat!I44=0,0,(12*1.348*(1/CL_stat!U44*CL_rozp!$E44)+CL_stat!AD44))</f>
        <v>9127.5739472098412</v>
      </c>
      <c r="H44" s="102">
        <f>IF(CL_stat!J44=0,0,(12*1.348*(1/CL_stat!V44*CL_rozp!$E44)+CL_stat!AE44))</f>
        <v>0</v>
      </c>
      <c r="I44" s="101">
        <f>IF(CL_stat!K44=0,0,(12*1.348*(1/CL_stat!W44*CL_rozp!$E44)+CL_stat!AF44))</f>
        <v>0</v>
      </c>
      <c r="J44" s="29">
        <f>IF(CL_stat!L44=0,0,(12*1.348*(1/CL_stat!X44*CL_rozp!$E44)+CL_stat!AG44))</f>
        <v>0</v>
      </c>
      <c r="K44" s="102">
        <f>IF(CL_stat!M44=0,0,(12*1.348*(1/CL_stat!Y44*CL_rozp!$E44)+CL_stat!AH44))</f>
        <v>0</v>
      </c>
      <c r="L44" s="101">
        <f>IF(CL_stat!N44=0,0,(12*1.348*(1/CL_stat!Z44*CL_rozp!$E44)+CL_stat!AI44))</f>
        <v>0</v>
      </c>
      <c r="M44" s="29">
        <f>IF(CL_stat!O44=0,0,(12*1.348*(1/CL_stat!AA44*CL_rozp!$E44)+CL_stat!AJ44))</f>
        <v>0</v>
      </c>
      <c r="N44" s="102">
        <f>IF(CL_stat!P44=0,0,(12*1.348*(1/CL_stat!AB44*CL_rozp!$E44)+CL_stat!AK44))</f>
        <v>0</v>
      </c>
      <c r="O44" s="101">
        <f>F44*CL_stat!H44+I44*CL_stat!K44+L44*CL_stat!N44</f>
        <v>495506.68367992871</v>
      </c>
      <c r="P44" s="29">
        <f>G44*CL_stat!I44+J44*CL_stat!L44+M44*CL_stat!O44</f>
        <v>629802.60235747905</v>
      </c>
      <c r="Q44" s="102">
        <f>H44*CL_stat!J44+K44*CL_stat!M44+N44*CL_stat!P44</f>
        <v>0</v>
      </c>
      <c r="R44" s="167">
        <f t="shared" si="0"/>
        <v>1125309.2860374078</v>
      </c>
    </row>
    <row r="45" spans="1:18" ht="20.100000000000001" customHeight="1" x14ac:dyDescent="0.2">
      <c r="A45" s="10">
        <f>CL_stat!C45</f>
        <v>4401</v>
      </c>
      <c r="B45" s="5" t="str">
        <f>CL_stat!D45</f>
        <v>MŠ Kravaře, Úštěcká 43</v>
      </c>
      <c r="C45" s="11">
        <f>CL_stat!E45</f>
        <v>3141</v>
      </c>
      <c r="D45" s="253" t="str">
        <f>CL_stat!F45</f>
        <v>ŠJ Kravaře, Úštěcká 43 - výdejna</v>
      </c>
      <c r="E45" s="100">
        <f>SJMS_normativy!$F$5</f>
        <v>25931</v>
      </c>
      <c r="F45" s="101">
        <f>IF(CL_stat!H45=0,0,(12*1.348*(1/CL_stat!T45*CL_rozp!$E45)+CL_stat!AC45))</f>
        <v>0</v>
      </c>
      <c r="G45" s="29">
        <f>IF(CL_stat!I45=0,0,(12*1.348*(1/CL_stat!U45*CL_rozp!$E45)+CL_stat!AD45))</f>
        <v>0</v>
      </c>
      <c r="H45" s="102">
        <f>IF(CL_stat!J45=0,0,(12*1.348*(1/CL_stat!V45*CL_rozp!$E45)+CL_stat!AE45))</f>
        <v>0</v>
      </c>
      <c r="I45" s="101">
        <f>IF(CL_stat!K45=0,0,(12*1.348*(1/CL_stat!W45*CL_rozp!$E45)+CL_stat!AF45))</f>
        <v>0</v>
      </c>
      <c r="J45" s="29">
        <f>IF(CL_stat!L45=0,0,(12*1.348*(1/CL_stat!X45*CL_rozp!$E45)+CL_stat!AG45))</f>
        <v>0</v>
      </c>
      <c r="K45" s="102">
        <f>IF(CL_stat!M45=0,0,(12*1.348*(1/CL_stat!Y45*CL_rozp!$E45)+CL_stat!AH45))</f>
        <v>0</v>
      </c>
      <c r="L45" s="101">
        <f>IF(CL_stat!N45=0,0,(12*1.348*(1/CL_stat!Z45*CL_rozp!$E45)+CL_stat!AI45))</f>
        <v>5345.8525619479824</v>
      </c>
      <c r="M45" s="29">
        <f>IF(CL_stat!O45=0,0,(12*1.348*(1/CL_stat!AA45*CL_rozp!$E45)+CL_stat!AJ45))</f>
        <v>0</v>
      </c>
      <c r="N45" s="102">
        <f>IF(CL_stat!P45=0,0,(12*1.348*(1/CL_stat!AB45*CL_rozp!$E45)+CL_stat!AK45))</f>
        <v>0</v>
      </c>
      <c r="O45" s="101">
        <f>F45*CL_stat!H45+I45*CL_stat!K45+L45*CL_stat!N45</f>
        <v>245909.2178496072</v>
      </c>
      <c r="P45" s="29">
        <f>G45*CL_stat!I45+J45*CL_stat!L45+M45*CL_stat!O45</f>
        <v>0</v>
      </c>
      <c r="Q45" s="102">
        <f>H45*CL_stat!J45+K45*CL_stat!M45+N45*CL_stat!P45</f>
        <v>0</v>
      </c>
      <c r="R45" s="167">
        <f t="shared" si="0"/>
        <v>245909.2178496072</v>
      </c>
    </row>
    <row r="46" spans="1:18" ht="20.100000000000001" customHeight="1" x14ac:dyDescent="0.2">
      <c r="A46" s="10">
        <f>CL_stat!C46</f>
        <v>4453</v>
      </c>
      <c r="B46" s="5" t="str">
        <f>CL_stat!D46</f>
        <v>ZŠ Kravaře, Školní 115</v>
      </c>
      <c r="C46" s="11">
        <f>CL_stat!E46</f>
        <v>3141</v>
      </c>
      <c r="D46" s="253" t="str">
        <f>CL_stat!F46</f>
        <v>ŠJ Kravaře, Školní 115</v>
      </c>
      <c r="E46" s="100">
        <f>SJMS_normativy!$F$5</f>
        <v>25931</v>
      </c>
      <c r="F46" s="101">
        <f>IF(CL_stat!H46=0,0,(12*1.348*(1/CL_stat!T46*CL_rozp!$E46)+CL_stat!AC46))</f>
        <v>0</v>
      </c>
      <c r="G46" s="29">
        <f>IF(CL_stat!I46=0,0,(12*1.348*(1/CL_stat!U46*CL_rozp!$E46)+CL_stat!AD46))</f>
        <v>7823.0320863817715</v>
      </c>
      <c r="H46" s="102">
        <f>IF(CL_stat!J46=0,0,(12*1.348*(1/CL_stat!V46*CL_rozp!$E46)+CL_stat!AE46))</f>
        <v>0</v>
      </c>
      <c r="I46" s="101">
        <f>IF(CL_stat!K46=0,0,(12*1.348*(1/CL_stat!W46*CL_rozp!$E46)+CL_stat!AF46))</f>
        <v>8001.7788429219745</v>
      </c>
      <c r="J46" s="29">
        <f>IF(CL_stat!L46=0,0,(12*1.348*(1/CL_stat!X46*CL_rozp!$E46)+CL_stat!AG46))</f>
        <v>0</v>
      </c>
      <c r="K46" s="102">
        <f>IF(CL_stat!M46=0,0,(12*1.348*(1/CL_stat!Y46*CL_rozp!$E46)+CL_stat!AH46))</f>
        <v>0</v>
      </c>
      <c r="L46" s="101">
        <f>IF(CL_stat!N46=0,0,(12*1.348*(1/CL_stat!Z46*CL_rozp!$E46)+CL_stat!AI46))</f>
        <v>0</v>
      </c>
      <c r="M46" s="29">
        <f>IF(CL_stat!O46=0,0,(12*1.348*(1/CL_stat!AA46*CL_rozp!$E46)+CL_stat!AJ46))</f>
        <v>0</v>
      </c>
      <c r="N46" s="102">
        <f>IF(CL_stat!P46=0,0,(12*1.348*(1/CL_stat!AB46*CL_rozp!$E46)+CL_stat!AK46))</f>
        <v>0</v>
      </c>
      <c r="O46" s="101">
        <f>F46*CL_stat!H46+I46*CL_stat!K46+L46*CL_stat!N46</f>
        <v>368081.82677441085</v>
      </c>
      <c r="P46" s="29">
        <f>G46*CL_stat!I46+J46*CL_stat!L46+M46*CL_stat!O46</f>
        <v>1032640.2354023939</v>
      </c>
      <c r="Q46" s="102">
        <f>H46*CL_stat!J46+K46*CL_stat!M46+N46*CL_stat!P46</f>
        <v>0</v>
      </c>
      <c r="R46" s="167">
        <f t="shared" si="0"/>
        <v>1400722.0621768048</v>
      </c>
    </row>
    <row r="47" spans="1:18" ht="20.100000000000001" customHeight="1" x14ac:dyDescent="0.2">
      <c r="A47" s="10">
        <f>CL_stat!C47</f>
        <v>4467</v>
      </c>
      <c r="B47" s="5" t="str">
        <f>CL_stat!D47</f>
        <v>ZŠ a MŠ Mimoň, Mírová 81</v>
      </c>
      <c r="C47" s="11">
        <f>CL_stat!E47</f>
        <v>3141</v>
      </c>
      <c r="D47" s="253" t="str">
        <f>CL_stat!F47</f>
        <v>ŠJ Mimoň, Mírová 81</v>
      </c>
      <c r="E47" s="100">
        <f>SJMS_normativy!$F$5</f>
        <v>25931</v>
      </c>
      <c r="F47" s="101">
        <f>IF(CL_stat!H47=0,0,(12*1.348*(1/CL_stat!T47*CL_rozp!$E47)+CL_stat!AC47))</f>
        <v>0</v>
      </c>
      <c r="G47" s="29">
        <f>IF(CL_stat!I47=0,0,(12*1.348*(1/CL_stat!U47*CL_rozp!$E47)+CL_stat!AD47))</f>
        <v>7063.7206986511765</v>
      </c>
      <c r="H47" s="102">
        <f>IF(CL_stat!J47=0,0,(12*1.348*(1/CL_stat!V47*CL_rozp!$E47)+CL_stat!AE47))</f>
        <v>0</v>
      </c>
      <c r="I47" s="101">
        <f>IF(CL_stat!K47=0,0,(12*1.348*(1/CL_stat!W47*CL_rozp!$E47)+CL_stat!AF47))</f>
        <v>5919.743229223659</v>
      </c>
      <c r="J47" s="29">
        <f>IF(CL_stat!L47=0,0,(12*1.348*(1/CL_stat!X47*CL_rozp!$E47)+CL_stat!AG47))</f>
        <v>0</v>
      </c>
      <c r="K47" s="102">
        <f>IF(CL_stat!M47=0,0,(12*1.348*(1/CL_stat!Y47*CL_rozp!$E47)+CL_stat!AH47))</f>
        <v>0</v>
      </c>
      <c r="L47" s="101">
        <f>IF(CL_stat!N47=0,0,(12*1.348*(1/CL_stat!Z47*CL_rozp!$E47)+CL_stat!AI47))</f>
        <v>0</v>
      </c>
      <c r="M47" s="29">
        <f>IF(CL_stat!O47=0,0,(12*1.348*(1/CL_stat!AA47*CL_rozp!$E47)+CL_stat!AJ47))</f>
        <v>0</v>
      </c>
      <c r="N47" s="102">
        <f>IF(CL_stat!P47=0,0,(12*1.348*(1/CL_stat!AB47*CL_rozp!$E47)+CL_stat!AK47))</f>
        <v>0</v>
      </c>
      <c r="O47" s="101">
        <f>F47*CL_stat!H47+I47*CL_stat!K47+L47*CL_stat!N47</f>
        <v>757727.13334062835</v>
      </c>
      <c r="P47" s="29">
        <f>G47*CL_stat!I47+J47*CL_stat!L47+M47*CL_stat!O47</f>
        <v>1497508.7881140495</v>
      </c>
      <c r="Q47" s="102">
        <f>H47*CL_stat!J47+K47*CL_stat!M47+N47*CL_stat!P47</f>
        <v>0</v>
      </c>
      <c r="R47" s="167">
        <f t="shared" si="0"/>
        <v>2255235.9214546778</v>
      </c>
    </row>
    <row r="48" spans="1:18" ht="20.100000000000001" customHeight="1" x14ac:dyDescent="0.2">
      <c r="A48" s="10">
        <f>CL_stat!C48</f>
        <v>4467</v>
      </c>
      <c r="B48" s="5" t="str">
        <f>CL_stat!D48</f>
        <v>ZŠ a MŠ Mimoň, Mírová 81</v>
      </c>
      <c r="C48" s="11">
        <f>CL_stat!E48</f>
        <v>3141</v>
      </c>
      <c r="D48" s="254" t="str">
        <f>CL_stat!F48</f>
        <v xml:space="preserve">ŠJ Mimoň, Letná 236 - výdejna </v>
      </c>
      <c r="E48" s="100">
        <f>SJMS_normativy!$F$5</f>
        <v>25931</v>
      </c>
      <c r="F48" s="101">
        <f>IF(CL_stat!H48=0,0,(12*1.348*(1/CL_stat!T48*CL_rozp!$E48)+CL_stat!AC48))</f>
        <v>0</v>
      </c>
      <c r="G48" s="29">
        <f>IF(CL_stat!I48=0,0,(12*1.348*(1/CL_stat!U48*CL_rozp!$E48)+CL_stat!AD48))</f>
        <v>0</v>
      </c>
      <c r="H48" s="102">
        <f>IF(CL_stat!J48=0,0,(12*1.348*(1/CL_stat!V48*CL_rozp!$E48)+CL_stat!AE48))</f>
        <v>0</v>
      </c>
      <c r="I48" s="101">
        <f>IF(CL_stat!K48=0,0,(12*1.348*(1/CL_stat!W48*CL_rozp!$E48)+CL_stat!AF48))</f>
        <v>0</v>
      </c>
      <c r="J48" s="29">
        <f>IF(CL_stat!L48=0,0,(12*1.348*(1/CL_stat!X48*CL_rozp!$E48)+CL_stat!AG48))</f>
        <v>0</v>
      </c>
      <c r="K48" s="102">
        <f>IF(CL_stat!M48=0,0,(12*1.348*(1/CL_stat!Y48*CL_rozp!$E48)+CL_stat!AH48))</f>
        <v>0</v>
      </c>
      <c r="L48" s="101">
        <f>IF(CL_stat!N48=0,0,(12*1.348*(1/CL_stat!Z48*CL_rozp!$E48)+CL_stat!AI48))</f>
        <v>4459.6949352367119</v>
      </c>
      <c r="M48" s="29">
        <f>IF(CL_stat!O48=0,0,(12*1.348*(1/CL_stat!AA48*CL_rozp!$E48)+CL_stat!AJ48))</f>
        <v>0</v>
      </c>
      <c r="N48" s="102">
        <f>IF(CL_stat!P48=0,0,(12*1.348*(1/CL_stat!AB48*CL_rozp!$E48)+CL_stat!AK48))</f>
        <v>0</v>
      </c>
      <c r="O48" s="101">
        <f>F48*CL_stat!H48+I48*CL_stat!K48+L48*CL_stat!N48</f>
        <v>361235.28975417366</v>
      </c>
      <c r="P48" s="29">
        <f>G48*CL_stat!I48+J48*CL_stat!L48+M48*CL_stat!O48</f>
        <v>0</v>
      </c>
      <c r="Q48" s="102">
        <f>H48*CL_stat!J48+K48*CL_stat!M48+N48*CL_stat!P48</f>
        <v>0</v>
      </c>
      <c r="R48" s="167">
        <f t="shared" si="0"/>
        <v>361235.28975417366</v>
      </c>
    </row>
    <row r="49" spans="1:18" ht="20.100000000000001" customHeight="1" x14ac:dyDescent="0.2">
      <c r="A49" s="10">
        <f>CL_stat!C49</f>
        <v>4467</v>
      </c>
      <c r="B49" s="5" t="str">
        <f>CL_stat!D49</f>
        <v>ZŠ a MŠ Mimoň, Mírová 81</v>
      </c>
      <c r="C49" s="11">
        <f>CL_stat!E49</f>
        <v>3141</v>
      </c>
      <c r="D49" s="254" t="str">
        <f>CL_stat!F49</f>
        <v>ŠJ Mimoň, Komenského 101 - výdejna</v>
      </c>
      <c r="E49" s="100">
        <f>SJMS_normativy!$F$5</f>
        <v>25931</v>
      </c>
      <c r="F49" s="101">
        <f>IF(CL_stat!H49=0,0,(12*1.348*(1/CL_stat!T49*CL_rozp!$E49)+CL_stat!AC49))</f>
        <v>0</v>
      </c>
      <c r="G49" s="29">
        <f>IF(CL_stat!I49=0,0,(12*1.348*(1/CL_stat!U49*CL_rozp!$E49)+CL_stat!AD49))</f>
        <v>0</v>
      </c>
      <c r="H49" s="102">
        <f>IF(CL_stat!J49=0,0,(12*1.348*(1/CL_stat!V49*CL_rozp!$E49)+CL_stat!AE49))</f>
        <v>0</v>
      </c>
      <c r="I49" s="101">
        <f>IF(CL_stat!K49=0,0,(12*1.348*(1/CL_stat!W49*CL_rozp!$E49)+CL_stat!AF49))</f>
        <v>0</v>
      </c>
      <c r="J49" s="29">
        <f>IF(CL_stat!L49=0,0,(12*1.348*(1/CL_stat!X49*CL_rozp!$E49)+CL_stat!AG49))</f>
        <v>0</v>
      </c>
      <c r="K49" s="102">
        <f>IF(CL_stat!M49=0,0,(12*1.348*(1/CL_stat!Y49*CL_rozp!$E49)+CL_stat!AH49))</f>
        <v>0</v>
      </c>
      <c r="L49" s="101">
        <f>IF(CL_stat!N49=0,0,(12*1.348*(1/CL_stat!Z49*CL_rozp!$E49)+CL_stat!AI49))</f>
        <v>5310.2974764104301</v>
      </c>
      <c r="M49" s="29">
        <f>IF(CL_stat!O49=0,0,(12*1.348*(1/CL_stat!AA49*CL_rozp!$E49)+CL_stat!AJ49))</f>
        <v>0</v>
      </c>
      <c r="N49" s="102">
        <f>IF(CL_stat!P49=0,0,(12*1.348*(1/CL_stat!AB49*CL_rozp!$E49)+CL_stat!AK49))</f>
        <v>0</v>
      </c>
      <c r="O49" s="101">
        <f>F49*CL_stat!H49+I49*CL_stat!K49+L49*CL_stat!N49</f>
        <v>249583.9813912902</v>
      </c>
      <c r="P49" s="29">
        <f>G49*CL_stat!I49+J49*CL_stat!L49+M49*CL_stat!O49</f>
        <v>0</v>
      </c>
      <c r="Q49" s="102">
        <f>H49*CL_stat!J49+K49*CL_stat!M49+N49*CL_stat!P49</f>
        <v>0</v>
      </c>
      <c r="R49" s="167">
        <f t="shared" si="0"/>
        <v>249583.9813912902</v>
      </c>
    </row>
    <row r="50" spans="1:18" ht="20.100000000000001" customHeight="1" x14ac:dyDescent="0.2">
      <c r="A50" s="10">
        <f>CL_stat!C50</f>
        <v>4460</v>
      </c>
      <c r="B50" s="5" t="str">
        <f>CL_stat!D50</f>
        <v>ZŠ a MŠ Mimoň, Pod Ralskem 572</v>
      </c>
      <c r="C50" s="11">
        <f>CL_stat!E50</f>
        <v>3141</v>
      </c>
      <c r="D50" s="253" t="str">
        <f>CL_stat!F50</f>
        <v>ŠJ Mimoň, Pod Ralskem 572</v>
      </c>
      <c r="E50" s="100">
        <f>SJMS_normativy!$F$5</f>
        <v>25931</v>
      </c>
      <c r="F50" s="101">
        <f>IF(CL_stat!H50=0,0,(12*1.348*(1/CL_stat!T50*CL_rozp!$E50)+CL_stat!AC50))</f>
        <v>0</v>
      </c>
      <c r="G50" s="29">
        <f>IF(CL_stat!I50=0,0,(12*1.348*(1/CL_stat!U50*CL_rozp!$E50)+CL_stat!AD50))</f>
        <v>6503.0191015607006</v>
      </c>
      <c r="H50" s="102">
        <f>IF(CL_stat!J50=0,0,(12*1.348*(1/CL_stat!V50*CL_rozp!$E50)+CL_stat!AE50))</f>
        <v>0</v>
      </c>
      <c r="I50" s="101">
        <f>IF(CL_stat!K50=0,0,(12*1.348*(1/CL_stat!W50*CL_rozp!$E50)+CL_stat!AF50))</f>
        <v>6201.598453790506</v>
      </c>
      <c r="J50" s="29">
        <f>IF(CL_stat!L50=0,0,(12*1.348*(1/CL_stat!X50*CL_rozp!$E50)+CL_stat!AG50))</f>
        <v>0</v>
      </c>
      <c r="K50" s="102">
        <f>IF(CL_stat!M50=0,0,(12*1.348*(1/CL_stat!Y50*CL_rozp!$E50)+CL_stat!AH50))</f>
        <v>0</v>
      </c>
      <c r="L50" s="101">
        <f>IF(CL_stat!N50=0,0,(12*1.348*(1/CL_stat!Z50*CL_rozp!$E50)+CL_stat!AI50))</f>
        <v>0</v>
      </c>
      <c r="M50" s="29">
        <f>IF(CL_stat!O50=0,0,(12*1.348*(1/CL_stat!AA50*CL_rozp!$E50)+CL_stat!AJ50))</f>
        <v>0</v>
      </c>
      <c r="N50" s="102">
        <f>IF(CL_stat!P50=0,0,(12*1.348*(1/CL_stat!AB50*CL_rozp!$E50)+CL_stat!AK50))</f>
        <v>0</v>
      </c>
      <c r="O50" s="101">
        <f>F50*CL_stat!H50+I50*CL_stat!K50+L50*CL_stat!N50</f>
        <v>644966.2391942126</v>
      </c>
      <c r="P50" s="29">
        <f>G50*CL_stat!I50+J50*CL_stat!L50+M50*CL_stat!O50</f>
        <v>2067960.0742963029</v>
      </c>
      <c r="Q50" s="102">
        <f>H50*CL_stat!J50+K50*CL_stat!M50+N50*CL_stat!P50</f>
        <v>0</v>
      </c>
      <c r="R50" s="167">
        <f t="shared" si="0"/>
        <v>2712926.3134905156</v>
      </c>
    </row>
    <row r="51" spans="1:18" ht="20.100000000000001" customHeight="1" x14ac:dyDescent="0.2">
      <c r="A51" s="10">
        <f>CL_stat!C51</f>
        <v>4460</v>
      </c>
      <c r="B51" s="5" t="str">
        <f>CL_stat!D51</f>
        <v>ZŠ a MŠ Mimoň, Pod Ralskem 572</v>
      </c>
      <c r="C51" s="11">
        <f>CL_stat!E51</f>
        <v>3141</v>
      </c>
      <c r="D51" s="254" t="str">
        <f>CL_stat!F51</f>
        <v>ŠJ Mimoň, Eliášova 637 - výdejna</v>
      </c>
      <c r="E51" s="100">
        <f>SJMS_normativy!$F$5</f>
        <v>25931</v>
      </c>
      <c r="F51" s="101">
        <f>IF(CL_stat!H51=0,0,(12*1.348*(1/CL_stat!T51*CL_rozp!$E51)+CL_stat!AC51))</f>
        <v>0</v>
      </c>
      <c r="G51" s="29">
        <f>IF(CL_stat!I51=0,0,(12*1.348*(1/CL_stat!U51*CL_rozp!$E51)+CL_stat!AD51))</f>
        <v>0</v>
      </c>
      <c r="H51" s="102">
        <f>IF(CL_stat!J51=0,0,(12*1.348*(1/CL_stat!V51*CL_rozp!$E51)+CL_stat!AE51))</f>
        <v>0</v>
      </c>
      <c r="I51" s="101">
        <f>IF(CL_stat!K51=0,0,(12*1.348*(1/CL_stat!W51*CL_rozp!$E51)+CL_stat!AF51))</f>
        <v>0</v>
      </c>
      <c r="J51" s="29">
        <f>IF(CL_stat!L51=0,0,(12*1.348*(1/CL_stat!X51*CL_rozp!$E51)+CL_stat!AG51))</f>
        <v>0</v>
      </c>
      <c r="K51" s="102">
        <f>IF(CL_stat!M51=0,0,(12*1.348*(1/CL_stat!Y51*CL_rozp!$E51)+CL_stat!AH51))</f>
        <v>0</v>
      </c>
      <c r="L51" s="101">
        <f>IF(CL_stat!N51=0,0,(12*1.348*(1/CL_stat!Z51*CL_rozp!$E51)+CL_stat!AI51))</f>
        <v>4145.7323025270043</v>
      </c>
      <c r="M51" s="29">
        <f>IF(CL_stat!O51=0,0,(12*1.348*(1/CL_stat!AA51*CL_rozp!$E51)+CL_stat!AJ51))</f>
        <v>0</v>
      </c>
      <c r="N51" s="102">
        <f>IF(CL_stat!P51=0,0,(12*1.348*(1/CL_stat!AB51*CL_rozp!$E51)+CL_stat!AK51))</f>
        <v>0</v>
      </c>
      <c r="O51" s="101">
        <f>F51*CL_stat!H51+I51*CL_stat!K51+L51*CL_stat!N51</f>
        <v>431156.15946280846</v>
      </c>
      <c r="P51" s="29">
        <f>G51*CL_stat!I51+J51*CL_stat!L51+M51*CL_stat!O51</f>
        <v>0</v>
      </c>
      <c r="Q51" s="102">
        <f>H51*CL_stat!J51+K51*CL_stat!M51+N51*CL_stat!P51</f>
        <v>0</v>
      </c>
      <c r="R51" s="167">
        <f t="shared" si="0"/>
        <v>431156.15946280846</v>
      </c>
    </row>
    <row r="52" spans="1:18" ht="20.100000000000001" customHeight="1" x14ac:dyDescent="0.2">
      <c r="A52" s="10">
        <f>CL_stat!C52</f>
        <v>4418</v>
      </c>
      <c r="B52" s="5" t="str">
        <f>CL_stat!D52</f>
        <v>MŠ Noviny pod Ralskem 116</v>
      </c>
      <c r="C52" s="11">
        <f>CL_stat!E52</f>
        <v>3141</v>
      </c>
      <c r="D52" s="253" t="str">
        <f>CL_stat!F52</f>
        <v>ŠJ Noviny pod Ralskem 116</v>
      </c>
      <c r="E52" s="100">
        <f>SJMS_normativy!$F$5</f>
        <v>25931</v>
      </c>
      <c r="F52" s="101">
        <f>IF(CL_stat!H52=0,0,(12*1.348*(1/CL_stat!T52*CL_rozp!$E52)+CL_stat!AC52))</f>
        <v>16746.993478514443</v>
      </c>
      <c r="G52" s="29">
        <f>IF(CL_stat!I52=0,0,(12*1.348*(1/CL_stat!U52*CL_rozp!$E52)+CL_stat!AD52))</f>
        <v>0</v>
      </c>
      <c r="H52" s="102">
        <f>IF(CL_stat!J52=0,0,(12*1.348*(1/CL_stat!V52*CL_rozp!$E52)+CL_stat!AE52))</f>
        <v>0</v>
      </c>
      <c r="I52" s="101">
        <f>IF(CL_stat!K52=0,0,(12*1.348*(1/CL_stat!W52*CL_rozp!$E52)+CL_stat!AF52))</f>
        <v>0</v>
      </c>
      <c r="J52" s="29">
        <f>IF(CL_stat!L52=0,0,(12*1.348*(1/CL_stat!X52*CL_rozp!$E52)+CL_stat!AG52))</f>
        <v>0</v>
      </c>
      <c r="K52" s="102">
        <f>IF(CL_stat!M52=0,0,(12*1.348*(1/CL_stat!Y52*CL_rozp!$E52)+CL_stat!AH52))</f>
        <v>0</v>
      </c>
      <c r="L52" s="101">
        <f>IF(CL_stat!N52=0,0,(12*1.348*(1/CL_stat!Z52*CL_rozp!$E52)+CL_stat!AI52))</f>
        <v>0</v>
      </c>
      <c r="M52" s="29">
        <f>IF(CL_stat!O52=0,0,(12*1.348*(1/CL_stat!AA52*CL_rozp!$E52)+CL_stat!AJ52))</f>
        <v>0</v>
      </c>
      <c r="N52" s="102">
        <f>IF(CL_stat!P52=0,0,(12*1.348*(1/CL_stat!AB52*CL_rozp!$E52)+CL_stat!AK52))</f>
        <v>0</v>
      </c>
      <c r="O52" s="101">
        <f>F52*CL_stat!H52+I52*CL_stat!K52+L52*CL_stat!N52</f>
        <v>318192.87609177444</v>
      </c>
      <c r="P52" s="29">
        <f>G52*CL_stat!I52+J52*CL_stat!L52+M52*CL_stat!O52</f>
        <v>0</v>
      </c>
      <c r="Q52" s="102">
        <f>H52*CL_stat!J52+K52*CL_stat!M52+N52*CL_stat!P52</f>
        <v>0</v>
      </c>
      <c r="R52" s="167">
        <f t="shared" si="0"/>
        <v>318192.87609177444</v>
      </c>
    </row>
    <row r="53" spans="1:18" ht="20.100000000000001" customHeight="1" x14ac:dyDescent="0.2">
      <c r="A53" s="10">
        <f>CL_stat!C53</f>
        <v>4432</v>
      </c>
      <c r="B53" s="5" t="str">
        <f>CL_stat!D53</f>
        <v>ZŠ a MŠ Nový Oldřichov 86</v>
      </c>
      <c r="C53" s="11">
        <f>CL_stat!E53</f>
        <v>3141</v>
      </c>
      <c r="D53" s="253" t="str">
        <f>CL_stat!F53</f>
        <v>ŠJ Nový Oldřichov 86</v>
      </c>
      <c r="E53" s="100">
        <f>SJMS_normativy!$F$5</f>
        <v>25931</v>
      </c>
      <c r="F53" s="101">
        <f>IF(CL_stat!H53=0,0,(12*1.348*(1/CL_stat!T53*CL_rozp!$E53)+CL_stat!AC53))</f>
        <v>15925.279715975046</v>
      </c>
      <c r="G53" s="29">
        <f>IF(CL_stat!I53=0,0,(12*1.348*(1/CL_stat!U53*CL_rozp!$E53)+CL_stat!AD53))</f>
        <v>11432.616060579281</v>
      </c>
      <c r="H53" s="102">
        <f>IF(CL_stat!J53=0,0,(12*1.348*(1/CL_stat!V53*CL_rozp!$E53)+CL_stat!AE53))</f>
        <v>0</v>
      </c>
      <c r="I53" s="101">
        <f>IF(CL_stat!K53=0,0,(12*1.348*(1/CL_stat!W53*CL_rozp!$E53)+CL_stat!AF53))</f>
        <v>0</v>
      </c>
      <c r="J53" s="29">
        <f>IF(CL_stat!L53=0,0,(12*1.348*(1/CL_stat!X53*CL_rozp!$E53)+CL_stat!AG53))</f>
        <v>0</v>
      </c>
      <c r="K53" s="102">
        <f>IF(CL_stat!M53=0,0,(12*1.348*(1/CL_stat!Y53*CL_rozp!$E53)+CL_stat!AH53))</f>
        <v>0</v>
      </c>
      <c r="L53" s="101">
        <f>IF(CL_stat!N53=0,0,(12*1.348*(1/CL_stat!Z53*CL_rozp!$E53)+CL_stat!AI53))</f>
        <v>0</v>
      </c>
      <c r="M53" s="29">
        <f>IF(CL_stat!O53=0,0,(12*1.348*(1/CL_stat!AA53*CL_rozp!$E53)+CL_stat!AJ53))</f>
        <v>0</v>
      </c>
      <c r="N53" s="102">
        <f>IF(CL_stat!P53=0,0,(12*1.348*(1/CL_stat!AB53*CL_rozp!$E53)+CL_stat!AK53))</f>
        <v>0</v>
      </c>
      <c r="O53" s="101">
        <f>F53*CL_stat!H53+I53*CL_stat!K53+L53*CL_stat!N53</f>
        <v>382206.71318340109</v>
      </c>
      <c r="P53" s="29">
        <f>G53*CL_stat!I53+J53*CL_stat!L53+M53*CL_stat!O53</f>
        <v>342978.48181737843</v>
      </c>
      <c r="Q53" s="102">
        <f>H53*CL_stat!J53+K53*CL_stat!M53+N53*CL_stat!P53</f>
        <v>0</v>
      </c>
      <c r="R53" s="167">
        <f t="shared" si="0"/>
        <v>725185.19500077958</v>
      </c>
    </row>
    <row r="54" spans="1:18" ht="20.100000000000001" customHeight="1" x14ac:dyDescent="0.2">
      <c r="A54" s="10">
        <f>CL_stat!C54</f>
        <v>4459</v>
      </c>
      <c r="B54" s="5" t="str">
        <f>CL_stat!D54</f>
        <v>ZŠ a MŠ Okna 3</v>
      </c>
      <c r="C54" s="11">
        <f>CL_stat!E54</f>
        <v>3141</v>
      </c>
      <c r="D54" s="254" t="str">
        <f>CL_stat!F54</f>
        <v>ŠJ Okna 81</v>
      </c>
      <c r="E54" s="100">
        <f>SJMS_normativy!$F$5</f>
        <v>25931</v>
      </c>
      <c r="F54" s="101">
        <f>IF(CL_stat!H54=0,0,(12*1.348*(1/CL_stat!T54*CL_rozp!$E54)+CL_stat!AC54))</f>
        <v>15342.892275992202</v>
      </c>
      <c r="G54" s="29">
        <f>IF(CL_stat!I54=0,0,(12*1.348*(1/CL_stat!U54*CL_rozp!$E54)+CL_stat!AD54))</f>
        <v>9094.3125528337514</v>
      </c>
      <c r="H54" s="102">
        <f>IF(CL_stat!J54=0,0,(12*1.348*(1/CL_stat!V54*CL_rozp!$E54)+CL_stat!AE54))</f>
        <v>0</v>
      </c>
      <c r="I54" s="101">
        <f>IF(CL_stat!K54=0,0,(12*1.348*(1/CL_stat!W54*CL_rozp!$E54)+CL_stat!AF54))</f>
        <v>9946.8717215917532</v>
      </c>
      <c r="J54" s="29">
        <f>IF(CL_stat!L54=0,0,(12*1.348*(1/CL_stat!X54*CL_rozp!$E54)+CL_stat!AG54))</f>
        <v>0</v>
      </c>
      <c r="K54" s="102">
        <f>IF(CL_stat!M54=0,0,(12*1.348*(1/CL_stat!Y54*CL_rozp!$E54)+CL_stat!AH54))</f>
        <v>0</v>
      </c>
      <c r="L54" s="101">
        <f>IF(CL_stat!N54=0,0,(12*1.348*(1/CL_stat!Z54*CL_rozp!$E54)+CL_stat!AI54))</f>
        <v>0</v>
      </c>
      <c r="M54" s="29">
        <f>IF(CL_stat!O54=0,0,(12*1.348*(1/CL_stat!AA54*CL_rozp!$E54)+CL_stat!AJ54))</f>
        <v>0</v>
      </c>
      <c r="N54" s="102">
        <f>IF(CL_stat!P54=0,0,(12*1.348*(1/CL_stat!AB54*CL_rozp!$E54)+CL_stat!AK54))</f>
        <v>0</v>
      </c>
      <c r="O54" s="101">
        <f>F54*CL_stat!H54+I54*CL_stat!K54+L54*CL_stat!N54</f>
        <v>628538.41815961676</v>
      </c>
      <c r="P54" s="29">
        <f>G54*CL_stat!I54+J54*CL_stat!L54+M54*CL_stat!O54</f>
        <v>636601.87869836262</v>
      </c>
      <c r="Q54" s="102">
        <f>H54*CL_stat!J54+K54*CL_stat!M54+N54*CL_stat!P54</f>
        <v>0</v>
      </c>
      <c r="R54" s="167">
        <f t="shared" si="0"/>
        <v>1265140.2968579794</v>
      </c>
    </row>
    <row r="55" spans="1:18" ht="20.100000000000001" customHeight="1" x14ac:dyDescent="0.2">
      <c r="A55" s="10">
        <f>CL_stat!C55</f>
        <v>4459</v>
      </c>
      <c r="B55" s="5" t="str">
        <f>CL_stat!D55</f>
        <v>ZŠ a MŠ Okna 3</v>
      </c>
      <c r="C55" s="11">
        <f>CL_stat!E55</f>
        <v>3141</v>
      </c>
      <c r="D55" s="254" t="str">
        <f>CL_stat!F55</f>
        <v>ŠJ Okna 13 výdejna</v>
      </c>
      <c r="E55" s="100">
        <f>SJMS_normativy!$F$5</f>
        <v>25931</v>
      </c>
      <c r="F55" s="101">
        <f>IF(CL_stat!H55=0,0,(12*1.348*(1/CL_stat!T55*CL_rozp!$E55)+CL_stat!AC55))</f>
        <v>0</v>
      </c>
      <c r="G55" s="29">
        <f>IF(CL_stat!I55=0,0,(12*1.348*(1/CL_stat!U55*CL_rozp!$E55)+CL_stat!AD55))</f>
        <v>0</v>
      </c>
      <c r="H55" s="102">
        <f>IF(CL_stat!J55=0,0,(12*1.348*(1/CL_stat!V55*CL_rozp!$E55)+CL_stat!AE55))</f>
        <v>0</v>
      </c>
      <c r="I55" s="101">
        <f>IF(CL_stat!K55=0,0,(12*1.348*(1/CL_stat!W55*CL_rozp!$E55)+CL_stat!AF55))</f>
        <v>0</v>
      </c>
      <c r="J55" s="29">
        <f>IF(CL_stat!L55=0,0,(12*1.348*(1/CL_stat!X55*CL_rozp!$E55)+CL_stat!AG55))</f>
        <v>0</v>
      </c>
      <c r="K55" s="102">
        <f>IF(CL_stat!M55=0,0,(12*1.348*(1/CL_stat!Y55*CL_rozp!$E55)+CL_stat!AH55))</f>
        <v>0</v>
      </c>
      <c r="L55" s="101">
        <f>IF(CL_stat!N55=0,0,(12*1.348*(1/CL_stat!Z55*CL_rozp!$E55)+CL_stat!AI55))</f>
        <v>0</v>
      </c>
      <c r="M55" s="29">
        <f>IF(CL_stat!O55=0,0,(12*1.348*(1/CL_stat!AA55*CL_rozp!$E55)+CL_stat!AJ55))</f>
        <v>3988.3027065940159</v>
      </c>
      <c r="N55" s="102">
        <f>IF(CL_stat!P55=0,0,(12*1.348*(1/CL_stat!AB55*CL_rozp!$E55)+CL_stat!AK55))</f>
        <v>0</v>
      </c>
      <c r="O55" s="101">
        <f>F55*CL_stat!H55+I55*CL_stat!K55+L55*CL_stat!N55</f>
        <v>0</v>
      </c>
      <c r="P55" s="29">
        <f>G55*CL_stat!I55+J55*CL_stat!L55+M55*CL_stat!O55</f>
        <v>199415.1353297008</v>
      </c>
      <c r="Q55" s="102">
        <f>H55*CL_stat!J55+K55*CL_stat!M55+N55*CL_stat!P55</f>
        <v>0</v>
      </c>
      <c r="R55" s="167">
        <f t="shared" si="0"/>
        <v>199415.1353297008</v>
      </c>
    </row>
    <row r="56" spans="1:18" ht="20.100000000000001" customHeight="1" x14ac:dyDescent="0.2">
      <c r="A56" s="10">
        <f>CL_stat!C56</f>
        <v>4459</v>
      </c>
      <c r="B56" s="5" t="str">
        <f>CL_stat!D56</f>
        <v>ZŠ a MŠ Okna 3</v>
      </c>
      <c r="C56" s="11">
        <f>CL_stat!E56</f>
        <v>3141</v>
      </c>
      <c r="D56" s="253" t="str">
        <f>CL_stat!F56</f>
        <v>ŠJ výdejna lesní MŠ</v>
      </c>
      <c r="E56" s="100">
        <f>SJMS_normativy!$F$5</f>
        <v>25931</v>
      </c>
      <c r="F56" s="101">
        <f>IF(CL_stat!H56=0,0,(12*1.348*(1/CL_stat!T56*CL_rozp!$E56)+CL_stat!AC56))</f>
        <v>0</v>
      </c>
      <c r="G56" s="29">
        <f>IF(CL_stat!I56=0,0,(12*1.348*(1/CL_stat!U56*CL_rozp!$E56)+CL_stat!AD56))</f>
        <v>0</v>
      </c>
      <c r="H56" s="102">
        <f>IF(CL_stat!J56=0,0,(12*1.348*(1/CL_stat!V56*CL_rozp!$E56)+CL_stat!AE56))</f>
        <v>0</v>
      </c>
      <c r="I56" s="101">
        <f>IF(CL_stat!K56=0,0,(12*1.348*(1/CL_stat!W56*CL_rozp!$E56)+CL_stat!AF56))</f>
        <v>0</v>
      </c>
      <c r="J56" s="29">
        <f>IF(CL_stat!L56=0,0,(12*1.348*(1/CL_stat!X56*CL_rozp!$E56)+CL_stat!AG56))</f>
        <v>0</v>
      </c>
      <c r="K56" s="102">
        <f>IF(CL_stat!M56=0,0,(12*1.348*(1/CL_stat!Y56*CL_rozp!$E56)+CL_stat!AH56))</f>
        <v>0</v>
      </c>
      <c r="L56" s="101">
        <f>IF(CL_stat!N56=0,0,(12*1.348*(1/CL_stat!Z56*CL_rozp!$E56)+CL_stat!AI56))</f>
        <v>6642.5811477278367</v>
      </c>
      <c r="M56" s="29">
        <f>IF(CL_stat!O56=0,0,(12*1.348*(1/CL_stat!AA56*CL_rozp!$E56)+CL_stat!AJ56))</f>
        <v>0</v>
      </c>
      <c r="N56" s="102">
        <f>IF(CL_stat!P56=0,0,(12*1.348*(1/CL_stat!AB56*CL_rozp!$E56)+CL_stat!AK56))</f>
        <v>0</v>
      </c>
      <c r="O56" s="101">
        <f>F56*CL_stat!H56+I56*CL_stat!K56+L56*CL_stat!N56</f>
        <v>132851.62295455672</v>
      </c>
      <c r="P56" s="29">
        <f>G56*CL_stat!I56+J56*CL_stat!L56+M56*CL_stat!O56</f>
        <v>0</v>
      </c>
      <c r="Q56" s="102">
        <f>H56*CL_stat!J56+K56*CL_stat!M56+N56*CL_stat!P56</f>
        <v>0</v>
      </c>
      <c r="R56" s="167">
        <f t="shared" si="0"/>
        <v>132851.62295455672</v>
      </c>
    </row>
    <row r="57" spans="1:18" ht="20.100000000000001" customHeight="1" x14ac:dyDescent="0.2">
      <c r="A57" s="10">
        <f>CL_stat!C57</f>
        <v>4424</v>
      </c>
      <c r="B57" s="5" t="str">
        <f>CL_stat!D57</f>
        <v>MŠ Provodín 1</v>
      </c>
      <c r="C57" s="11">
        <f>CL_stat!E57</f>
        <v>3141</v>
      </c>
      <c r="D57" s="253" t="str">
        <f>CL_stat!F57</f>
        <v>ŠJ Provodín 1</v>
      </c>
      <c r="E57" s="100">
        <f>SJMS_normativy!$F$5</f>
        <v>25931</v>
      </c>
      <c r="F57" s="101">
        <f>IF(CL_stat!H57=0,0,(12*1.348*(1/CL_stat!T57*CL_rozp!$E57)+CL_stat!AC57))</f>
        <v>14229.672314192578</v>
      </c>
      <c r="G57" s="29">
        <f>IF(CL_stat!I57=0,0,(12*1.348*(1/CL_stat!U57*CL_rozp!$E57)+CL_stat!AD57))</f>
        <v>10170.44901640597</v>
      </c>
      <c r="H57" s="102">
        <f>IF(CL_stat!J57=0,0,(12*1.348*(1/CL_stat!V57*CL_rozp!$E57)+CL_stat!AE57))</f>
        <v>0</v>
      </c>
      <c r="I57" s="101">
        <f>IF(CL_stat!K57=0,0,(12*1.348*(1/CL_stat!W57*CL_rozp!$E57)+CL_stat!AF57))</f>
        <v>0</v>
      </c>
      <c r="J57" s="29">
        <f>IF(CL_stat!L57=0,0,(12*1.348*(1/CL_stat!X57*CL_rozp!$E57)+CL_stat!AG57))</f>
        <v>0</v>
      </c>
      <c r="K57" s="102">
        <f>IF(CL_stat!M57=0,0,(12*1.348*(1/CL_stat!Y57*CL_rozp!$E57)+CL_stat!AH57))</f>
        <v>0</v>
      </c>
      <c r="L57" s="101">
        <f>IF(CL_stat!N57=0,0,(12*1.348*(1/CL_stat!Z57*CL_rozp!$E57)+CL_stat!AI57))</f>
        <v>0</v>
      </c>
      <c r="M57" s="29">
        <f>IF(CL_stat!O57=0,0,(12*1.348*(1/CL_stat!AA57*CL_rozp!$E57)+CL_stat!AJ57))</f>
        <v>0</v>
      </c>
      <c r="N57" s="102">
        <f>IF(CL_stat!P57=0,0,(12*1.348*(1/CL_stat!AB57*CL_rozp!$E57)+CL_stat!AK57))</f>
        <v>0</v>
      </c>
      <c r="O57" s="101">
        <f>F57*CL_stat!H57+I57*CL_stat!K57+L57*CL_stat!N57</f>
        <v>526497.87562512537</v>
      </c>
      <c r="P57" s="29">
        <f>G57*CL_stat!I57+J57*CL_stat!L57+M57*CL_stat!O57</f>
        <v>467840.65475467459</v>
      </c>
      <c r="Q57" s="102">
        <f>H57*CL_stat!J57+K57*CL_stat!M57+N57*CL_stat!P57</f>
        <v>0</v>
      </c>
      <c r="R57" s="167">
        <f t="shared" si="0"/>
        <v>994338.53037979989</v>
      </c>
    </row>
    <row r="58" spans="1:18" ht="20.100000000000001" customHeight="1" x14ac:dyDescent="0.2">
      <c r="A58" s="10">
        <f>CL_stat!C58</f>
        <v>4489</v>
      </c>
      <c r="B58" s="5" t="str">
        <f>CL_stat!D58</f>
        <v>ZŠ a MŠ Ralsko-Kuřivody 700</v>
      </c>
      <c r="C58" s="11">
        <f>CL_stat!E58</f>
        <v>3141</v>
      </c>
      <c r="D58" s="253" t="str">
        <f>CL_stat!F58</f>
        <v>ŠJ Ralsko-Kuřivody 700</v>
      </c>
      <c r="E58" s="100">
        <f>SJMS_normativy!$F$5</f>
        <v>25931</v>
      </c>
      <c r="F58" s="101">
        <f>IF(CL_stat!H58=0,0,(12*1.348*(1/CL_stat!T58*CL_rozp!$E58)+CL_stat!AC58))</f>
        <v>13070.78289410969</v>
      </c>
      <c r="G58" s="29">
        <f>IF(CL_stat!I58=0,0,(12*1.348*(1/CL_stat!U58*CL_rozp!$E58)+CL_stat!AD58))</f>
        <v>10663.73052683692</v>
      </c>
      <c r="H58" s="102">
        <f>IF(CL_stat!J58=0,0,(12*1.348*(1/CL_stat!V58*CL_rozp!$E58)+CL_stat!AE58))</f>
        <v>0</v>
      </c>
      <c r="I58" s="101">
        <f>IF(CL_stat!K58=0,0,(12*1.348*(1/CL_stat!W58*CL_rozp!$E58)+CL_stat!AF58))</f>
        <v>0</v>
      </c>
      <c r="J58" s="29">
        <f>IF(CL_stat!L58=0,0,(12*1.348*(1/CL_stat!X58*CL_rozp!$E58)+CL_stat!AG58))</f>
        <v>0</v>
      </c>
      <c r="K58" s="102">
        <f>IF(CL_stat!M58=0,0,(12*1.348*(1/CL_stat!Y58*CL_rozp!$E58)+CL_stat!AH58))</f>
        <v>0</v>
      </c>
      <c r="L58" s="101">
        <f>IF(CL_stat!N58=0,0,(12*1.348*(1/CL_stat!Z58*CL_rozp!$E58)+CL_stat!AI58))</f>
        <v>0</v>
      </c>
      <c r="M58" s="29">
        <f>IF(CL_stat!O58=0,0,(12*1.348*(1/CL_stat!AA58*CL_rozp!$E58)+CL_stat!AJ58))</f>
        <v>0</v>
      </c>
      <c r="N58" s="102">
        <f>IF(CL_stat!P58=0,0,(12*1.348*(1/CL_stat!AB58*CL_rozp!$E58)+CL_stat!AK58))</f>
        <v>0</v>
      </c>
      <c r="O58" s="101">
        <f>F58*CL_stat!H58+I58*CL_stat!K58+L58*CL_stat!N58</f>
        <v>640468.36181137478</v>
      </c>
      <c r="P58" s="29">
        <f>G58*CL_stat!I58+J58*CL_stat!L58+M58*CL_stat!O58</f>
        <v>415885.49054663989</v>
      </c>
      <c r="Q58" s="102">
        <f>H58*CL_stat!J58+K58*CL_stat!M58+N58*CL_stat!P58</f>
        <v>0</v>
      </c>
      <c r="R58" s="167">
        <f t="shared" si="0"/>
        <v>1056353.8523580148</v>
      </c>
    </row>
    <row r="59" spans="1:18" ht="20.100000000000001" customHeight="1" x14ac:dyDescent="0.2">
      <c r="A59" s="10">
        <f>CL_stat!C59</f>
        <v>4426</v>
      </c>
      <c r="B59" s="5" t="str">
        <f>CL_stat!D59</f>
        <v>MŠ Sosnová 49</v>
      </c>
      <c r="C59" s="11">
        <f>CL_stat!E59</f>
        <v>3141</v>
      </c>
      <c r="D59" s="253" t="str">
        <f>CL_stat!F59</f>
        <v>ŠJ Sosnová 49</v>
      </c>
      <c r="E59" s="100">
        <f>SJMS_normativy!$F$5</f>
        <v>25931</v>
      </c>
      <c r="F59" s="101">
        <f>IF(CL_stat!H59=0,0,(12*1.348*(1/CL_stat!T59*CL_rozp!$E59)+CL_stat!AC59))</f>
        <v>15626.45680738265</v>
      </c>
      <c r="G59" s="29">
        <f>IF(CL_stat!I59=0,0,(12*1.348*(1/CL_stat!U59*CL_rozp!$E59)+CL_stat!AD59))</f>
        <v>0</v>
      </c>
      <c r="H59" s="102">
        <f>IF(CL_stat!J59=0,0,(12*1.348*(1/CL_stat!V59*CL_rozp!$E59)+CL_stat!AE59))</f>
        <v>0</v>
      </c>
      <c r="I59" s="101">
        <f>IF(CL_stat!K59=0,0,(12*1.348*(1/CL_stat!W59*CL_rozp!$E59)+CL_stat!AF59))</f>
        <v>0</v>
      </c>
      <c r="J59" s="29">
        <f>IF(CL_stat!L59=0,0,(12*1.348*(1/CL_stat!X59*CL_rozp!$E59)+CL_stat!AG59))</f>
        <v>0</v>
      </c>
      <c r="K59" s="102">
        <f>IF(CL_stat!M59=0,0,(12*1.348*(1/CL_stat!Y59*CL_rozp!$E59)+CL_stat!AH59))</f>
        <v>0</v>
      </c>
      <c r="L59" s="101">
        <f>IF(CL_stat!N59=0,0,(12*1.348*(1/CL_stat!Z59*CL_rozp!$E59)+CL_stat!AI59))</f>
        <v>0</v>
      </c>
      <c r="M59" s="29">
        <f>IF(CL_stat!O59=0,0,(12*1.348*(1/CL_stat!AA59*CL_rozp!$E59)+CL_stat!AJ59))</f>
        <v>0</v>
      </c>
      <c r="N59" s="102">
        <f>IF(CL_stat!P59=0,0,(12*1.348*(1/CL_stat!AB59*CL_rozp!$E59)+CL_stat!AK59))</f>
        <v>0</v>
      </c>
      <c r="O59" s="101">
        <f>F59*CL_stat!H59+I59*CL_stat!K59+L59*CL_stat!N59</f>
        <v>406287.87699194893</v>
      </c>
      <c r="P59" s="29">
        <f>G59*CL_stat!I59+J59*CL_stat!L59+M59*CL_stat!O59</f>
        <v>0</v>
      </c>
      <c r="Q59" s="102">
        <f>H59*CL_stat!J59+K59*CL_stat!M59+N59*CL_stat!P59</f>
        <v>0</v>
      </c>
      <c r="R59" s="167">
        <f t="shared" si="0"/>
        <v>406287.87699194893</v>
      </c>
    </row>
    <row r="60" spans="1:18" ht="20.100000000000001" customHeight="1" x14ac:dyDescent="0.2">
      <c r="A60" s="10">
        <f>CL_stat!C60</f>
        <v>4461</v>
      </c>
      <c r="B60" s="5" t="str">
        <f>CL_stat!D60</f>
        <v>ZŠ a MŠ Stráž p. R., Pionýrů 141</v>
      </c>
      <c r="C60" s="11">
        <f>CL_stat!E60</f>
        <v>3141</v>
      </c>
      <c r="D60" s="253" t="str">
        <f>CL_stat!F60</f>
        <v>ŠJ Stráž p. R., Pionýrů 141</v>
      </c>
      <c r="E60" s="100">
        <f>SJMS_normativy!$F$5</f>
        <v>25931</v>
      </c>
      <c r="F60" s="101">
        <f>IF(CL_stat!H60=0,0,(12*1.348*(1/CL_stat!T60*CL_rozp!$E60)+CL_stat!AC60))</f>
        <v>0</v>
      </c>
      <c r="G60" s="29">
        <f>IF(CL_stat!I60=0,0,(12*1.348*(1/CL_stat!U60*CL_rozp!$E60)+CL_stat!AD60))</f>
        <v>6838.5305842616563</v>
      </c>
      <c r="H60" s="102">
        <f>IF(CL_stat!J60=0,0,(12*1.348*(1/CL_stat!V60*CL_rozp!$E60)+CL_stat!AE60))</f>
        <v>0</v>
      </c>
      <c r="I60" s="101">
        <f>IF(CL_stat!K60=0,0,(12*1.348*(1/CL_stat!W60*CL_rozp!$E60)+CL_stat!AF60))</f>
        <v>5927.9685568346204</v>
      </c>
      <c r="J60" s="29">
        <f>IF(CL_stat!L60=0,0,(12*1.348*(1/CL_stat!X60*CL_rozp!$E60)+CL_stat!AG60))</f>
        <v>0</v>
      </c>
      <c r="K60" s="102">
        <f>IF(CL_stat!M60=0,0,(12*1.348*(1/CL_stat!Y60*CL_rozp!$E60)+CL_stat!AH60))</f>
        <v>0</v>
      </c>
      <c r="L60" s="101">
        <f>IF(CL_stat!N60=0,0,(12*1.348*(1/CL_stat!Z60*CL_rozp!$E60)+CL_stat!AI60))</f>
        <v>0</v>
      </c>
      <c r="M60" s="29">
        <f>IF(CL_stat!O60=0,0,(12*1.348*(1/CL_stat!AA60*CL_rozp!$E60)+CL_stat!AJ60))</f>
        <v>0</v>
      </c>
      <c r="N60" s="102">
        <f>IF(CL_stat!P60=0,0,(12*1.348*(1/CL_stat!AB60*CL_rozp!$E60)+CL_stat!AK60))</f>
        <v>0</v>
      </c>
      <c r="O60" s="101">
        <f>F60*CL_stat!H60+I60*CL_stat!K60+L60*CL_stat!N60</f>
        <v>752852.00671799679</v>
      </c>
      <c r="P60" s="29">
        <f>G60*CL_stat!I60+J60*CL_stat!L60+M60*CL_stat!O60</f>
        <v>1695955.5848968907</v>
      </c>
      <c r="Q60" s="102">
        <f>H60*CL_stat!J60+K60*CL_stat!M60+N60*CL_stat!P60</f>
        <v>0</v>
      </c>
      <c r="R60" s="167">
        <f t="shared" si="0"/>
        <v>2448807.5916148876</v>
      </c>
    </row>
    <row r="61" spans="1:18" ht="20.100000000000001" customHeight="1" x14ac:dyDescent="0.2">
      <c r="A61" s="10">
        <f>CL_stat!C61</f>
        <v>4461</v>
      </c>
      <c r="B61" s="5" t="str">
        <f>CL_stat!D61</f>
        <v>ZŠ a MŠ Stráž p. R., Pionýrů 141</v>
      </c>
      <c r="C61" s="11">
        <f>CL_stat!E61</f>
        <v>3141</v>
      </c>
      <c r="D61" s="254" t="str">
        <f>CL_stat!F61</f>
        <v>ŠJ Stráž p. R., U Potoka 137 - výdejna</v>
      </c>
      <c r="E61" s="100">
        <f>SJMS_normativy!$F$5</f>
        <v>25931</v>
      </c>
      <c r="F61" s="101">
        <f>IF(CL_stat!H61=0,0,(12*1.348*(1/CL_stat!T61*CL_rozp!$E61)+CL_stat!AC61))</f>
        <v>0</v>
      </c>
      <c r="G61" s="29">
        <f>IF(CL_stat!I61=0,0,(12*1.348*(1/CL_stat!U61*CL_rozp!$E61)+CL_stat!AD61))</f>
        <v>0</v>
      </c>
      <c r="H61" s="102">
        <f>IF(CL_stat!J61=0,0,(12*1.348*(1/CL_stat!V61*CL_rozp!$E61)+CL_stat!AE61))</f>
        <v>0</v>
      </c>
      <c r="I61" s="101">
        <f>IF(CL_stat!K61=0,0,(12*1.348*(1/CL_stat!W61*CL_rozp!$E61)+CL_stat!AF61))</f>
        <v>0</v>
      </c>
      <c r="J61" s="29">
        <f>IF(CL_stat!L61=0,0,(12*1.348*(1/CL_stat!X61*CL_rozp!$E61)+CL_stat!AG61))</f>
        <v>0</v>
      </c>
      <c r="K61" s="102">
        <f>IF(CL_stat!M61=0,0,(12*1.348*(1/CL_stat!Y61*CL_rozp!$E61)+CL_stat!AH61))</f>
        <v>0</v>
      </c>
      <c r="L61" s="101">
        <f>IF(CL_stat!N61=0,0,(12*1.348*(1/CL_stat!Z61*CL_rozp!$E61)+CL_stat!AI61))</f>
        <v>3963.3123712230799</v>
      </c>
      <c r="M61" s="29">
        <f>IF(CL_stat!O61=0,0,(12*1.348*(1/CL_stat!AA61*CL_rozp!$E61)+CL_stat!AJ61))</f>
        <v>0</v>
      </c>
      <c r="N61" s="102">
        <f>IF(CL_stat!P61=0,0,(12*1.348*(1/CL_stat!AB61*CL_rozp!$E61)+CL_stat!AK61))</f>
        <v>0</v>
      </c>
      <c r="O61" s="101">
        <f>F61*CL_stat!H61+I61*CL_stat!K61+L61*CL_stat!N61</f>
        <v>503340.67114533117</v>
      </c>
      <c r="P61" s="29">
        <f>G61*CL_stat!I61+J61*CL_stat!L61+M61*CL_stat!O61</f>
        <v>0</v>
      </c>
      <c r="Q61" s="102">
        <f>H61*CL_stat!J61+K61*CL_stat!M61+N61*CL_stat!P61</f>
        <v>0</v>
      </c>
      <c r="R61" s="167">
        <f t="shared" si="0"/>
        <v>503340.67114533117</v>
      </c>
    </row>
    <row r="62" spans="1:18" ht="20.100000000000001" customHeight="1" x14ac:dyDescent="0.2">
      <c r="A62" s="10">
        <f>CL_stat!C62</f>
        <v>4427</v>
      </c>
      <c r="B62" s="5" t="str">
        <f>CL_stat!D62</f>
        <v>ZŠ a MŠ Stružnice 69</v>
      </c>
      <c r="C62" s="11">
        <f>CL_stat!E62</f>
        <v>3141</v>
      </c>
      <c r="D62" s="253" t="str">
        <f>CL_stat!F62</f>
        <v>ŠJ Stružnice 69</v>
      </c>
      <c r="E62" s="100">
        <f>SJMS_normativy!$F$5</f>
        <v>25931</v>
      </c>
      <c r="F62" s="101">
        <f>IF(CL_stat!H62=0,0,(12*1.348*(1/CL_stat!T62*CL_rozp!$E62)+CL_stat!AC62))</f>
        <v>14573.725990586139</v>
      </c>
      <c r="G62" s="29">
        <f>IF(CL_stat!I62=0,0,(12*1.348*(1/CL_stat!U62*CL_rozp!$E62)+CL_stat!AD62))</f>
        <v>0</v>
      </c>
      <c r="H62" s="102">
        <f>IF(CL_stat!J62=0,0,(12*1.348*(1/CL_stat!V62*CL_rozp!$E62)+CL_stat!AE62))</f>
        <v>0</v>
      </c>
      <c r="I62" s="101">
        <f>IF(CL_stat!K62=0,0,(12*1.348*(1/CL_stat!W62*CL_rozp!$E62)+CL_stat!AF62))</f>
        <v>0</v>
      </c>
      <c r="J62" s="29">
        <f>IF(CL_stat!L62=0,0,(12*1.348*(1/CL_stat!X62*CL_rozp!$E62)+CL_stat!AG62))</f>
        <v>6862.3696363475665</v>
      </c>
      <c r="K62" s="102">
        <f>IF(CL_stat!M62=0,0,(12*1.348*(1/CL_stat!Y62*CL_rozp!$E62)+CL_stat!AH62))</f>
        <v>0</v>
      </c>
      <c r="L62" s="101">
        <f>IF(CL_stat!N62=0,0,(12*1.348*(1/CL_stat!Z62*CL_rozp!$E62)+CL_stat!AI62))</f>
        <v>0</v>
      </c>
      <c r="M62" s="29">
        <f>IF(CL_stat!O62=0,0,(12*1.348*(1/CL_stat!AA62*CL_rozp!$E62)+CL_stat!AJ62))</f>
        <v>0</v>
      </c>
      <c r="N62" s="102">
        <f>IF(CL_stat!P62=0,0,(12*1.348*(1/CL_stat!AB62*CL_rozp!$E62)+CL_stat!AK62))</f>
        <v>0</v>
      </c>
      <c r="O62" s="101">
        <f>F62*CL_stat!H62+I62*CL_stat!K62+L62*CL_stat!N62</f>
        <v>495506.68367992871</v>
      </c>
      <c r="P62" s="29">
        <f>G62*CL_stat!I62+J62*CL_stat!L62+M62*CL_stat!O62</f>
        <v>48036.587454432964</v>
      </c>
      <c r="Q62" s="102">
        <f>H62*CL_stat!J62+K62*CL_stat!M62+N62*CL_stat!P62</f>
        <v>0</v>
      </c>
      <c r="R62" s="167">
        <f t="shared" si="0"/>
        <v>543543.27113436162</v>
      </c>
    </row>
    <row r="63" spans="1:18" ht="20.100000000000001" customHeight="1" x14ac:dyDescent="0.2">
      <c r="A63" s="10">
        <f>CL_stat!C63</f>
        <v>4462</v>
      </c>
      <c r="B63" s="5" t="str">
        <f>CL_stat!D63</f>
        <v>ZŠ a MŠ Stružnice 69</v>
      </c>
      <c r="C63" s="11">
        <f>CL_stat!E63</f>
        <v>3141</v>
      </c>
      <c r="D63" s="253" t="str">
        <f>CL_stat!F63</f>
        <v>ŠJ Stružnice-Jezvé 137-výdejna</v>
      </c>
      <c r="E63" s="100">
        <f>SJMS_normativy!$F$5</f>
        <v>25931</v>
      </c>
      <c r="F63" s="101">
        <f>IF(CL_stat!H63=0,0,(12*1.348*(1/CL_stat!T63*CL_rozp!$E63)+CL_stat!AC63))</f>
        <v>0</v>
      </c>
      <c r="G63" s="29">
        <f>IF(CL_stat!I63=0,0,(12*1.348*(1/CL_stat!U63*CL_rozp!$E63)+CL_stat!AD63))</f>
        <v>0</v>
      </c>
      <c r="H63" s="102">
        <f>IF(CL_stat!J63=0,0,(12*1.348*(1/CL_stat!V63*CL_rozp!$E63)+CL_stat!AE63))</f>
        <v>0</v>
      </c>
      <c r="I63" s="101">
        <f>IF(CL_stat!K63=0,0,(12*1.348*(1/CL_stat!W63*CL_rozp!$E63)+CL_stat!AF63))</f>
        <v>0</v>
      </c>
      <c r="J63" s="29">
        <f>IF(CL_stat!L63=0,0,(12*1.348*(1/CL_stat!X63*CL_rozp!$E63)+CL_stat!AG63))</f>
        <v>0</v>
      </c>
      <c r="K63" s="102">
        <f>IF(CL_stat!M63=0,0,(12*1.348*(1/CL_stat!Y63*CL_rozp!$E63)+CL_stat!AH63))</f>
        <v>0</v>
      </c>
      <c r="L63" s="101">
        <f>IF(CL_stat!N63=0,0,(12*1.348*(1/CL_stat!Z63*CL_rozp!$E63)+CL_stat!AI63))</f>
        <v>0</v>
      </c>
      <c r="M63" s="29">
        <f>IF(CL_stat!O63=0,0,(12*1.348*(1/CL_stat!AA63*CL_rozp!$E63)+CL_stat!AJ63))</f>
        <v>4586.2464242317119</v>
      </c>
      <c r="N63" s="102">
        <f>IF(CL_stat!P63=0,0,(12*1.348*(1/CL_stat!AB63*CL_rozp!$E63)+CL_stat!AK63))</f>
        <v>0</v>
      </c>
      <c r="O63" s="101">
        <f>F63*CL_stat!H63+I63*CL_stat!K63+L63*CL_stat!N63</f>
        <v>0</v>
      </c>
      <c r="P63" s="29">
        <f>G63*CL_stat!I63+J63*CL_stat!L63+M63*CL_stat!O63</f>
        <v>32103.724969621984</v>
      </c>
      <c r="Q63" s="102">
        <f>H63*CL_stat!J63+K63*CL_stat!M63+N63*CL_stat!P63</f>
        <v>0</v>
      </c>
      <c r="R63" s="167">
        <f t="shared" si="0"/>
        <v>32103.724969621984</v>
      </c>
    </row>
    <row r="64" spans="1:18" ht="20.100000000000001" customHeight="1" x14ac:dyDescent="0.2">
      <c r="A64" s="10">
        <f>CL_stat!C64</f>
        <v>4490</v>
      </c>
      <c r="B64" s="5" t="str">
        <f>CL_stat!D64</f>
        <v>ZŠ a MŠ Volfartice 81</v>
      </c>
      <c r="C64" s="11">
        <f>CL_stat!E64</f>
        <v>3141</v>
      </c>
      <c r="D64" s="253" t="str">
        <f>CL_stat!F64</f>
        <v>ŠJ Volfartice 81</v>
      </c>
      <c r="E64" s="100">
        <f>SJMS_normativy!$F$5</f>
        <v>25931</v>
      </c>
      <c r="F64" s="101">
        <f>IF(CL_stat!H64=0,0,(12*1.348*(1/CL_stat!T64*CL_rozp!$E64)+CL_stat!AC64))</f>
        <v>17298.243263182372</v>
      </c>
      <c r="G64" s="29">
        <f>IF(CL_stat!I64=0,0,(12*1.348*(1/CL_stat!U64*CL_rozp!$E64)+CL_stat!AD64))</f>
        <v>11432.616060579281</v>
      </c>
      <c r="H64" s="102">
        <f>IF(CL_stat!J64=0,0,(12*1.348*(1/CL_stat!V64*CL_rozp!$E64)+CL_stat!AE64))</f>
        <v>0</v>
      </c>
      <c r="I64" s="101">
        <f>IF(CL_stat!K64=0,0,(12*1.348*(1/CL_stat!W64*CL_rozp!$E64)+CL_stat!AF64))</f>
        <v>0</v>
      </c>
      <c r="J64" s="29">
        <f>IF(CL_stat!L64=0,0,(12*1.348*(1/CL_stat!X64*CL_rozp!$E64)+CL_stat!AG64))</f>
        <v>0</v>
      </c>
      <c r="K64" s="102">
        <f>IF(CL_stat!M64=0,0,(12*1.348*(1/CL_stat!Y64*CL_rozp!$E64)+CL_stat!AH64))</f>
        <v>0</v>
      </c>
      <c r="L64" s="101">
        <f>IF(CL_stat!N64=0,0,(12*1.348*(1/CL_stat!Z64*CL_rozp!$E64)+CL_stat!AI64))</f>
        <v>0</v>
      </c>
      <c r="M64" s="29">
        <f>IF(CL_stat!O64=0,0,(12*1.348*(1/CL_stat!AA64*CL_rozp!$E64)+CL_stat!AJ64))</f>
        <v>0</v>
      </c>
      <c r="N64" s="102">
        <f>IF(CL_stat!P64=0,0,(12*1.348*(1/CL_stat!AB64*CL_rozp!$E64)+CL_stat!AK64))</f>
        <v>0</v>
      </c>
      <c r="O64" s="101">
        <f>F64*CL_stat!H64+I64*CL_stat!K64+L64*CL_stat!N64</f>
        <v>276771.89221091795</v>
      </c>
      <c r="P64" s="29">
        <f>G64*CL_stat!I64+J64*CL_stat!L64+M64*CL_stat!O64</f>
        <v>194354.47302984778</v>
      </c>
      <c r="Q64" s="102">
        <f>H64*CL_stat!J64+K64*CL_stat!M64+N64*CL_stat!P64</f>
        <v>0</v>
      </c>
      <c r="R64" s="167">
        <f t="shared" si="0"/>
        <v>471126.36524076574</v>
      </c>
    </row>
    <row r="65" spans="1:18" ht="20.100000000000001" customHeight="1" x14ac:dyDescent="0.2">
      <c r="A65" s="10">
        <f>CL_stat!C65</f>
        <v>4491</v>
      </c>
      <c r="B65" s="5" t="str">
        <f>CL_stat!D65</f>
        <v>ZŠ a MŠ Zahrádky u Č. L. 19</v>
      </c>
      <c r="C65" s="11">
        <f>CL_stat!E65</f>
        <v>3141</v>
      </c>
      <c r="D65" s="254" t="str">
        <f>CL_stat!F65</f>
        <v>ŠJ Zahrádky u Č. L. 19 - výdejna</v>
      </c>
      <c r="E65" s="100">
        <f>SJMS_normativy!$F$5</f>
        <v>25931</v>
      </c>
      <c r="F65" s="101">
        <f>IF(CL_stat!H65=0,0,(12*1.348*(1/CL_stat!T65*CL_rozp!$E65)+CL_stat!AC65))</f>
        <v>0</v>
      </c>
      <c r="G65" s="29">
        <f>IF(CL_stat!I65=0,0,(12*1.348*(1/CL_stat!U65*CL_rozp!$E65)+CL_stat!AD65))</f>
        <v>0</v>
      </c>
      <c r="H65" s="102">
        <f>IF(CL_stat!J65=0,0,(12*1.348*(1/CL_stat!V65*CL_rozp!$E65)+CL_stat!AE65))</f>
        <v>0</v>
      </c>
      <c r="I65" s="101">
        <f>IF(CL_stat!K65=0,0,(12*1.348*(1/CL_stat!W65*CL_rozp!$E65)+CL_stat!AF65))</f>
        <v>0</v>
      </c>
      <c r="J65" s="29">
        <f>IF(CL_stat!L65=0,0,(12*1.348*(1/CL_stat!X65*CL_rozp!$E65)+CL_stat!AG65))</f>
        <v>0</v>
      </c>
      <c r="K65" s="102">
        <f>IF(CL_stat!M65=0,0,(12*1.348*(1/CL_stat!Y65*CL_rozp!$E65)+CL_stat!AH65))</f>
        <v>0</v>
      </c>
      <c r="L65" s="101">
        <f>IF(CL_stat!N65=0,0,(12*1.348*(1/CL_stat!Z65*CL_rozp!$E65)+CL_stat!AI65))</f>
        <v>6445.5080620499939</v>
      </c>
      <c r="M65" s="29">
        <f>IF(CL_stat!O65=0,0,(12*1.348*(1/CL_stat!AA65*CL_rozp!$E65)+CL_stat!AJ65))</f>
        <v>4498.2894355174385</v>
      </c>
      <c r="N65" s="102">
        <f>IF(CL_stat!P65=0,0,(12*1.348*(1/CL_stat!AB65*CL_rozp!$E65)+CL_stat!AK65))</f>
        <v>0</v>
      </c>
      <c r="O65" s="101">
        <f>F65*CL_stat!H65+I65*CL_stat!K65+L65*CL_stat!N65</f>
        <v>148246.68542714987</v>
      </c>
      <c r="P65" s="29">
        <f>G65*CL_stat!I65+J65*CL_stat!L65+M65*CL_stat!O65</f>
        <v>148443.55137207548</v>
      </c>
      <c r="Q65" s="102">
        <f>H65*CL_stat!J65+K65*CL_stat!M65+N65*CL_stat!P65</f>
        <v>0</v>
      </c>
      <c r="R65" s="167">
        <f t="shared" si="0"/>
        <v>296690.23679922533</v>
      </c>
    </row>
    <row r="66" spans="1:18" ht="20.100000000000001" customHeight="1" x14ac:dyDescent="0.2">
      <c r="A66" s="10">
        <f>CL_stat!C66</f>
        <v>4491</v>
      </c>
      <c r="B66" s="5" t="str">
        <f>CL_stat!D66</f>
        <v>ZŠ a MŠ Zahrádky u Č. L. 19</v>
      </c>
      <c r="C66" s="11">
        <f>CL_stat!E66</f>
        <v>3141</v>
      </c>
      <c r="D66" s="254" t="str">
        <f>CL_stat!F66</f>
        <v>ŠJ Zahrádky u Č. L. 108-vývařovna</v>
      </c>
      <c r="E66" s="100">
        <f>SJMS_normativy!$F$5</f>
        <v>25931</v>
      </c>
      <c r="F66" s="101">
        <f>IF(CL_stat!H66=0,0,(12*1.348*(1/CL_stat!T66*CL_rozp!$E66)+CL_stat!AC66))</f>
        <v>0</v>
      </c>
      <c r="G66" s="29">
        <f>IF(CL_stat!I66=0,0,(12*1.348*(1/CL_stat!U66*CL_rozp!$E66)+CL_stat!AD66))</f>
        <v>0</v>
      </c>
      <c r="H66" s="102">
        <f>IF(CL_stat!J66=0,0,(12*1.348*(1/CL_stat!V66*CL_rozp!$E66)+CL_stat!AE66))</f>
        <v>0</v>
      </c>
      <c r="I66" s="101">
        <f>IF(CL_stat!K66=0,0,(12*1.348*(1/CL_stat!W66*CL_rozp!$E66)+CL_stat!AF66))</f>
        <v>9651.2620930749908</v>
      </c>
      <c r="J66" s="29">
        <f>IF(CL_stat!L66=0,0,(12*1.348*(1/CL_stat!X66*CL_rozp!$E66)+CL_stat!AG66))</f>
        <v>6730.4341532761564</v>
      </c>
      <c r="K66" s="102">
        <f>IF(CL_stat!M66=0,0,(12*1.348*(1/CL_stat!Y66*CL_rozp!$E66)+CL_stat!AH66))</f>
        <v>0</v>
      </c>
      <c r="L66" s="101">
        <f>IF(CL_stat!N66=0,0,(12*1.348*(1/CL_stat!Z66*CL_rozp!$E66)+CL_stat!AI66))</f>
        <v>0</v>
      </c>
      <c r="M66" s="29">
        <f>IF(CL_stat!O66=0,0,(12*1.348*(1/CL_stat!AA66*CL_rozp!$E66)+CL_stat!AJ66))</f>
        <v>0</v>
      </c>
      <c r="N66" s="102">
        <f>IF(CL_stat!P66=0,0,(12*1.348*(1/CL_stat!AB66*CL_rozp!$E66)+CL_stat!AK66))</f>
        <v>0</v>
      </c>
      <c r="O66" s="101">
        <f>F66*CL_stat!H66+I66*CL_stat!K66+L66*CL_stat!N66</f>
        <v>221979.02814072478</v>
      </c>
      <c r="P66" s="29">
        <f>G66*CL_stat!I66+J66*CL_stat!L66+M66*CL_stat!O66</f>
        <v>222104.32705811315</v>
      </c>
      <c r="Q66" s="102">
        <f>H66*CL_stat!J66+K66*CL_stat!M66+N66*CL_stat!P66</f>
        <v>0</v>
      </c>
      <c r="R66" s="167">
        <f t="shared" si="0"/>
        <v>444083.35519883793</v>
      </c>
    </row>
    <row r="67" spans="1:18" ht="20.100000000000001" customHeight="1" x14ac:dyDescent="0.2">
      <c r="A67" s="10">
        <f>CL_stat!C67</f>
        <v>4465</v>
      </c>
      <c r="B67" s="5" t="str">
        <f>CL_stat!D67</f>
        <v>ZŠ a MŠ Zákupy, Školní 347</v>
      </c>
      <c r="C67" s="11">
        <f>CL_stat!E67</f>
        <v>3141</v>
      </c>
      <c r="D67" s="253" t="str">
        <f>CL_stat!F67</f>
        <v>ŠJ Zákupy, Školní 347</v>
      </c>
      <c r="E67" s="100">
        <f>SJMS_normativy!$F$5</f>
        <v>25931</v>
      </c>
      <c r="F67" s="101">
        <f>IF(CL_stat!H67=0,0,(12*1.348*(1/CL_stat!T67*CL_rozp!$E67)+CL_stat!AC67))</f>
        <v>11992.659095367293</v>
      </c>
      <c r="G67" s="29">
        <f>IF(CL_stat!I67=0,0,(12*1.348*(1/CL_stat!U67*CL_rozp!$E67)+CL_stat!AD67))</f>
        <v>6716.0096223047822</v>
      </c>
      <c r="H67" s="102">
        <f>IF(CL_stat!J67=0,0,(12*1.348*(1/CL_stat!V67*CL_rozp!$E67)+CL_stat!AE67))</f>
        <v>0</v>
      </c>
      <c r="I67" s="101">
        <f>IF(CL_stat!K67=0,0,(12*1.348*(1/CL_stat!W67*CL_rozp!$E67)+CL_stat!AF67))</f>
        <v>8607.7662318358471</v>
      </c>
      <c r="J67" s="29">
        <f>IF(CL_stat!L67=0,0,(12*1.348*(1/CL_stat!X67*CL_rozp!$E67)+CL_stat!AG67))</f>
        <v>0</v>
      </c>
      <c r="K67" s="102">
        <f>IF(CL_stat!M67=0,0,(12*1.348*(1/CL_stat!Y67*CL_rozp!$E67)+CL_stat!AH67))</f>
        <v>0</v>
      </c>
      <c r="L67" s="101">
        <f>IF(CL_stat!N67=0,0,(12*1.348*(1/CL_stat!Z67*CL_rozp!$E67)+CL_stat!AI67))</f>
        <v>0</v>
      </c>
      <c r="M67" s="29">
        <f>IF(CL_stat!O67=0,0,(12*1.348*(1/CL_stat!AA67*CL_rozp!$E67)+CL_stat!AJ67))</f>
        <v>0</v>
      </c>
      <c r="N67" s="102">
        <f>IF(CL_stat!P67=0,0,(12*1.348*(1/CL_stat!AB67*CL_rozp!$E67)+CL_stat!AK67))</f>
        <v>0</v>
      </c>
      <c r="O67" s="101">
        <f>F67*CL_stat!H67+I67*CL_stat!K67+L67*CL_stat!N67</f>
        <v>1077409.7664495972</v>
      </c>
      <c r="P67" s="29">
        <f>G67*CL_stat!I67+J67*CL_stat!L67+M67*CL_stat!O67</f>
        <v>1820038.6076445959</v>
      </c>
      <c r="Q67" s="102">
        <f>H67*CL_stat!J67+K67*CL_stat!M67+N67*CL_stat!P67</f>
        <v>0</v>
      </c>
      <c r="R67" s="167">
        <f t="shared" si="0"/>
        <v>2897448.3740941929</v>
      </c>
    </row>
    <row r="68" spans="1:18" ht="20.100000000000001" customHeight="1" x14ac:dyDescent="0.2">
      <c r="A68" s="262">
        <f>CL_stat!C68</f>
        <v>4465</v>
      </c>
      <c r="B68" s="247" t="str">
        <f>CL_stat!D68</f>
        <v>ZŠ a MŠ Zákupy, Školní 347</v>
      </c>
      <c r="C68" s="41">
        <f>CL_stat!E68</f>
        <v>3141</v>
      </c>
      <c r="D68" s="255" t="str">
        <f>CL_stat!F68</f>
        <v>ŠJ Nové Zákupy 521 - výdejna</v>
      </c>
      <c r="E68" s="100">
        <f>SJMS_normativy!$F$5</f>
        <v>25931</v>
      </c>
      <c r="F68" s="101">
        <f>IF(CL_stat!H68=0,0,(12*1.348*(1/CL_stat!T68*CL_rozp!$E68)+CL_stat!AC68))</f>
        <v>0</v>
      </c>
      <c r="G68" s="29">
        <f>IF(CL_stat!I68=0,0,(12*1.348*(1/CL_stat!U68*CL_rozp!$E68)+CL_stat!AD68))</f>
        <v>0</v>
      </c>
      <c r="H68" s="102">
        <f>IF(CL_stat!J68=0,0,(12*1.348*(1/CL_stat!V68*CL_rozp!$E68)+CL_stat!AE68))</f>
        <v>0</v>
      </c>
      <c r="I68" s="101">
        <f>IF(CL_stat!K68=0,0,(12*1.348*(1/CL_stat!W68*CL_rozp!$E68)+CL_stat!AF68))</f>
        <v>0</v>
      </c>
      <c r="J68" s="29">
        <f>IF(CL_stat!L68=0,0,(12*1.348*(1/CL_stat!X68*CL_rozp!$E68)+CL_stat!AG68))</f>
        <v>0</v>
      </c>
      <c r="K68" s="102">
        <f>IF(CL_stat!M68=0,0,(12*1.348*(1/CL_stat!Y68*CL_rozp!$E68)+CL_stat!AH68))</f>
        <v>0</v>
      </c>
      <c r="L68" s="101">
        <f>IF(CL_stat!N68=0,0,(12*1.348*(1/CL_stat!Z68*CL_rozp!$E68)+CL_stat!AI68))</f>
        <v>5749.8441545572332</v>
      </c>
      <c r="M68" s="29">
        <f>IF(CL_stat!O68=0,0,(12*1.348*(1/CL_stat!AA68*CL_rozp!$E68)+CL_stat!AJ68))</f>
        <v>0</v>
      </c>
      <c r="N68" s="102">
        <f>IF(CL_stat!P68=0,0,(12*1.348*(1/CL_stat!AB68*CL_rozp!$E68)+CL_stat!AK68))</f>
        <v>0</v>
      </c>
      <c r="O68" s="101">
        <f>F68*CL_stat!H68+I68*CL_stat!K68+L68*CL_stat!N68</f>
        <v>206994.3895640604</v>
      </c>
      <c r="P68" s="29">
        <f>G68*CL_stat!I68+J68*CL_stat!L68+M68*CL_stat!O68</f>
        <v>0</v>
      </c>
      <c r="Q68" s="102">
        <f>H68*CL_stat!J68+K68*CL_stat!M68+N68*CL_stat!P68</f>
        <v>0</v>
      </c>
      <c r="R68" s="167">
        <f t="shared" si="0"/>
        <v>206994.3895640604</v>
      </c>
    </row>
    <row r="69" spans="1:18" ht="20.100000000000001" customHeight="1" thickBot="1" x14ac:dyDescent="0.25">
      <c r="A69" s="10">
        <f>CL_stat!C69</f>
        <v>4466</v>
      </c>
      <c r="B69" s="5" t="str">
        <f>CL_stat!D69</f>
        <v>ZŠ a MŠ Žandov, Kostelní 200</v>
      </c>
      <c r="C69" s="11">
        <f>CL_stat!E69</f>
        <v>3141</v>
      </c>
      <c r="D69" s="254" t="str">
        <f>CL_stat!F69</f>
        <v xml:space="preserve">ŠJ Žandov, Lužická 298 </v>
      </c>
      <c r="E69" s="100">
        <f>SJMS_normativy!$F$5</f>
        <v>25931</v>
      </c>
      <c r="F69" s="101">
        <f>IF(CL_stat!H69=0,0,(12*1.348*(1/CL_stat!T69*CL_rozp!$E69)+CL_stat!AC69))</f>
        <v>11295.837619757729</v>
      </c>
      <c r="G69" s="29">
        <f>IF(CL_stat!I69=0,0,(12*1.348*(1/CL_stat!U69*CL_rozp!$E69)+CL_stat!AD69))</f>
        <v>8717.203515057894</v>
      </c>
      <c r="H69" s="102">
        <f>IF(CL_stat!J69=0,0,(12*1.348*(1/CL_stat!V69*CL_rozp!$E69)+CL_stat!AE69))</f>
        <v>0</v>
      </c>
      <c r="I69" s="101">
        <f>IF(CL_stat!K69=0,0,(12*1.348*(1/CL_stat!W69*CL_rozp!$E69)+CL_stat!AF69))</f>
        <v>0</v>
      </c>
      <c r="J69" s="29">
        <f>IF(CL_stat!L69=0,0,(12*1.348*(1/CL_stat!X69*CL_rozp!$E69)+CL_stat!AG69))</f>
        <v>0</v>
      </c>
      <c r="K69" s="102">
        <f>IF(CL_stat!M69=0,0,(12*1.348*(1/CL_stat!Y69*CL_rozp!$E69)+CL_stat!AH69))</f>
        <v>0</v>
      </c>
      <c r="L69" s="101">
        <f>IF(CL_stat!N69=0,0,(12*1.348*(1/CL_stat!Z69*CL_rozp!$E69)+CL_stat!AI69))</f>
        <v>0</v>
      </c>
      <c r="M69" s="29">
        <f>IF(CL_stat!O69=0,0,(12*1.348*(1/CL_stat!AA69*CL_rozp!$E69)+CL_stat!AJ69))</f>
        <v>0</v>
      </c>
      <c r="N69" s="102">
        <f>IF(CL_stat!P69=0,0,(12*1.348*(1/CL_stat!AB69*CL_rozp!$E69)+CL_stat!AK69))</f>
        <v>0</v>
      </c>
      <c r="O69" s="101">
        <f>F69*CL_stat!H69+I69*CL_stat!K69+L69*CL_stat!N69</f>
        <v>869779.49672134512</v>
      </c>
      <c r="P69" s="29">
        <f>G69*CL_stat!I69+J69*CL_stat!L69+M69*CL_stat!O69</f>
        <v>723527.89174980519</v>
      </c>
      <c r="Q69" s="102">
        <f>H69*CL_stat!J69+K69*CL_stat!M69+N69*CL_stat!P69</f>
        <v>0</v>
      </c>
      <c r="R69" s="167">
        <f t="shared" si="0"/>
        <v>1593307.3884711503</v>
      </c>
    </row>
    <row r="70" spans="1:18" ht="20.100000000000001" customHeight="1" thickBot="1" x14ac:dyDescent="0.25">
      <c r="A70" s="47"/>
      <c r="B70" s="53" t="str">
        <f>CL_stat!D70</f>
        <v>celkem</v>
      </c>
      <c r="C70" s="242"/>
      <c r="D70" s="266"/>
      <c r="E70" s="109" t="s">
        <v>308</v>
      </c>
      <c r="F70" s="110" t="s">
        <v>308</v>
      </c>
      <c r="G70" s="111" t="s">
        <v>308</v>
      </c>
      <c r="H70" s="112" t="s">
        <v>308</v>
      </c>
      <c r="I70" s="110" t="s">
        <v>308</v>
      </c>
      <c r="J70" s="111" t="s">
        <v>308</v>
      </c>
      <c r="K70" s="112" t="s">
        <v>308</v>
      </c>
      <c r="L70" s="110" t="s">
        <v>308</v>
      </c>
      <c r="M70" s="111" t="s">
        <v>308</v>
      </c>
      <c r="N70" s="112" t="s">
        <v>308</v>
      </c>
      <c r="O70" s="132">
        <f>SUM(O6:O69)</f>
        <v>30365855.972524244</v>
      </c>
      <c r="P70" s="108">
        <f>SUM(P6:P69)</f>
        <v>38860136.053979076</v>
      </c>
      <c r="Q70" s="150">
        <f>SUM(Q6:Q69)</f>
        <v>414564.59049895027</v>
      </c>
      <c r="R70" s="141">
        <f>SUM(R6:R69)</f>
        <v>69640556.617002279</v>
      </c>
    </row>
    <row r="71" spans="1:18" ht="20.100000000000001" customHeight="1" x14ac:dyDescent="0.2"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R71" s="30">
        <f>SUM(O70:Q70)</f>
        <v>69640556.617002279</v>
      </c>
    </row>
    <row r="72" spans="1:18" ht="20.100000000000001" customHeight="1" x14ac:dyDescent="0.2">
      <c r="E72" s="27"/>
    </row>
    <row r="73" spans="1:18" ht="20.100000000000001" customHeight="1" x14ac:dyDescent="0.2">
      <c r="E73" s="27"/>
    </row>
    <row r="74" spans="1:18" ht="20.100000000000001" customHeight="1" x14ac:dyDescent="0.2">
      <c r="E74" s="27"/>
    </row>
    <row r="75" spans="1:18" ht="20.100000000000001" customHeight="1" x14ac:dyDescent="0.2">
      <c r="E75" s="27"/>
    </row>
    <row r="76" spans="1:18" ht="20.100000000000001" customHeight="1" x14ac:dyDescent="0.2">
      <c r="E76" s="27"/>
    </row>
    <row r="77" spans="1:18" ht="20.100000000000001" customHeight="1" x14ac:dyDescent="0.2">
      <c r="E77" s="27"/>
    </row>
    <row r="78" spans="1:18" ht="20.100000000000001" customHeight="1" x14ac:dyDescent="0.2">
      <c r="E78" s="27"/>
    </row>
    <row r="79" spans="1:18" ht="20.100000000000001" customHeight="1" x14ac:dyDescent="0.2">
      <c r="E79" s="27"/>
    </row>
    <row r="80" spans="1:18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/>
    <row r="89" spans="5:5" ht="20.100000000000001" customHeight="1" x14ac:dyDescent="0.2"/>
    <row r="90" spans="5:5" ht="20.100000000000001" customHeight="1" x14ac:dyDescent="0.2"/>
    <row r="91" spans="5:5" ht="20.100000000000001" customHeight="1" x14ac:dyDescent="0.2"/>
    <row r="92" spans="5:5" ht="20.100000000000001" customHeight="1" x14ac:dyDescent="0.2"/>
    <row r="93" spans="5:5" ht="20.100000000000001" customHeight="1" x14ac:dyDescent="0.2"/>
    <row r="94" spans="5:5" ht="20.100000000000001" customHeight="1" x14ac:dyDescent="0.2"/>
    <row r="95" spans="5:5" ht="20.100000000000001" customHeight="1" x14ac:dyDescent="0.2"/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331"/>
  <sheetViews>
    <sheetView workbookViewId="0">
      <pane xSplit="6" ySplit="5" topLeftCell="G50" activePane="bottomRight" state="frozen"/>
      <selection pane="topRight"/>
      <selection pane="bottomLeft"/>
      <selection pane="bottomRight" activeCell="L5" sqref="L5"/>
    </sheetView>
  </sheetViews>
  <sheetFormatPr defaultRowHeight="12.75" x14ac:dyDescent="0.2"/>
  <cols>
    <col min="1" max="1" width="6.42578125" customWidth="1"/>
    <col min="3" max="3" width="6.5703125" style="46" customWidth="1"/>
    <col min="4" max="4" width="32.5703125" customWidth="1"/>
    <col min="5" max="5" width="4.42578125" bestFit="1" customWidth="1"/>
    <col min="6" max="6" width="34" customWidth="1"/>
    <col min="7" max="10" width="10.85546875" customWidth="1"/>
    <col min="11" max="11" width="9.7109375" customWidth="1"/>
    <col min="12" max="12" width="10.85546875" customWidth="1"/>
    <col min="13" max="21" width="7.140625" customWidth="1"/>
    <col min="22" max="23" width="8.7109375" customWidth="1"/>
    <col min="24" max="24" width="7.140625" customWidth="1"/>
    <col min="25" max="25" width="8.7109375" customWidth="1"/>
    <col min="26" max="29" width="7.140625" customWidth="1"/>
  </cols>
  <sheetData>
    <row r="1" spans="1:29" ht="28.5" customHeight="1" x14ac:dyDescent="0.3">
      <c r="A1" s="507" t="s">
        <v>609</v>
      </c>
      <c r="B1" s="507"/>
      <c r="C1" s="507"/>
      <c r="D1" s="507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16.5" customHeight="1" x14ac:dyDescent="0.3">
      <c r="A2" s="508" t="s">
        <v>585</v>
      </c>
      <c r="B2" s="507"/>
      <c r="C2" s="508"/>
      <c r="D2" s="507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26.25" customHeight="1" thickBot="1" x14ac:dyDescent="0.25">
      <c r="A3" s="7"/>
      <c r="B3" s="25"/>
      <c r="C3" s="7"/>
      <c r="D3" s="25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24" thickBot="1" x14ac:dyDescent="0.3">
      <c r="A4" s="510" t="s">
        <v>240</v>
      </c>
      <c r="B4" s="424"/>
      <c r="C4" s="510"/>
      <c r="D4" s="424"/>
      <c r="E4" s="26"/>
      <c r="F4" s="194" t="s">
        <v>372</v>
      </c>
      <c r="G4" s="116"/>
      <c r="H4" s="116"/>
      <c r="I4" s="116"/>
      <c r="J4" s="116"/>
      <c r="K4" s="116"/>
      <c r="L4" s="117"/>
      <c r="M4" s="660" t="s">
        <v>262</v>
      </c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2"/>
    </row>
    <row r="5" spans="1:29" ht="51" customHeight="1" thickBot="1" x14ac:dyDescent="0.25">
      <c r="A5" s="98" t="s">
        <v>571</v>
      </c>
      <c r="B5" s="98" t="s">
        <v>570</v>
      </c>
      <c r="C5" s="98" t="s">
        <v>309</v>
      </c>
      <c r="D5" s="428" t="s">
        <v>587</v>
      </c>
      <c r="E5" s="4" t="s">
        <v>0</v>
      </c>
      <c r="F5" s="256" t="s">
        <v>1</v>
      </c>
      <c r="G5" s="113" t="s">
        <v>307</v>
      </c>
      <c r="H5" s="114" t="s">
        <v>467</v>
      </c>
      <c r="I5" s="114" t="s">
        <v>245</v>
      </c>
      <c r="J5" s="114" t="s">
        <v>257</v>
      </c>
      <c r="K5" s="326" t="s">
        <v>246</v>
      </c>
      <c r="L5" s="115" t="s">
        <v>633</v>
      </c>
      <c r="M5" s="118" t="s">
        <v>576</v>
      </c>
      <c r="N5" s="119" t="s">
        <v>577</v>
      </c>
      <c r="O5" s="119" t="s">
        <v>578</v>
      </c>
      <c r="P5" s="119" t="s">
        <v>579</v>
      </c>
      <c r="Q5" s="119" t="s">
        <v>580</v>
      </c>
      <c r="R5" s="119" t="s">
        <v>581</v>
      </c>
      <c r="S5" s="119" t="s">
        <v>582</v>
      </c>
      <c r="T5" s="119" t="s">
        <v>583</v>
      </c>
      <c r="U5" s="119" t="s">
        <v>584</v>
      </c>
      <c r="V5" s="153" t="s">
        <v>303</v>
      </c>
      <c r="W5" s="153" t="s">
        <v>304</v>
      </c>
      <c r="X5" s="153" t="s">
        <v>305</v>
      </c>
      <c r="Y5" s="74" t="s">
        <v>306</v>
      </c>
      <c r="Z5" s="154" t="s">
        <v>234</v>
      </c>
      <c r="AA5" s="154" t="s">
        <v>235</v>
      </c>
      <c r="AB5" s="154" t="s">
        <v>236</v>
      </c>
      <c r="AC5" s="75" t="s">
        <v>270</v>
      </c>
    </row>
    <row r="6" spans="1:29" ht="20.100000000000001" customHeight="1" x14ac:dyDescent="0.2">
      <c r="A6" s="469">
        <v>2</v>
      </c>
      <c r="B6" s="464">
        <v>600074340</v>
      </c>
      <c r="C6" s="81">
        <f>CL_stat!C6</f>
        <v>4411</v>
      </c>
      <c r="D6" s="261" t="str">
        <f>CL_stat!D6</f>
        <v>MŠ Česká Lípa,  A.Sovy 1740</v>
      </c>
      <c r="E6" s="11">
        <f>CL_stat!E6</f>
        <v>3141</v>
      </c>
      <c r="F6" s="59" t="str">
        <f>CL_stat!F6</f>
        <v>ŠJ Česká Lípa,  A.Sovy 1740/17 - výdejna</v>
      </c>
      <c r="G6" s="128">
        <f>ROUND(CL_rozp!R6,0)</f>
        <v>263960</v>
      </c>
      <c r="H6" s="37">
        <f>ROUND((G6-K6)/1.348,0)</f>
        <v>194530</v>
      </c>
      <c r="I6" s="29">
        <f>ROUND(G6-H6-J6-K6,0)</f>
        <v>65751</v>
      </c>
      <c r="J6" s="37">
        <f>ROUND(H6*0.01,0)</f>
        <v>1945</v>
      </c>
      <c r="K6" s="37">
        <f>CL_stat!H6*CL_stat!AC6+CL_stat!I6*CL_stat!AD6+CL_stat!J6*CL_stat!AE6+CL_stat!K6*CL_stat!AF6+CL_stat!L6*CL_stat!AG6+CL_stat!M6*CL_stat!AH6+CL_stat!N6*CL_stat!AI6+CL_stat!O6*CL_stat!AJ6+CL_stat!P6*CL_stat!AK6</f>
        <v>1734</v>
      </c>
      <c r="L6" s="644">
        <f>ROUND(Y6/CL_rozp!E6/12,2)</f>
        <v>0.63</v>
      </c>
      <c r="M6" s="645">
        <f>IF(CL_stat!H6=0,0,12*1.348*1/CL_stat!T6*CL_rozp!$E6)</f>
        <v>0</v>
      </c>
      <c r="N6" s="646">
        <f>IF(CL_stat!I6=0,0,12*1.348*1/CL_stat!U6*CL_rozp!$E6)</f>
        <v>0</v>
      </c>
      <c r="O6" s="646">
        <f>IF(CL_stat!J6=0,0,12*1.348*1/CL_stat!V6*CL_rozp!$E6)</f>
        <v>0</v>
      </c>
      <c r="P6" s="646">
        <f>IF(CL_stat!K6=0,0,12*1.348*1/CL_stat!W6*CL_rozp!$E6)</f>
        <v>0</v>
      </c>
      <c r="Q6" s="646">
        <f>IF(CL_stat!L6=0,0,12*1.348*1/CL_stat!X6*CL_rozp!$E6)</f>
        <v>0</v>
      </c>
      <c r="R6" s="646">
        <f>IF(CL_stat!M6=0,0,12*1.348*1/CL_stat!Y6*CL_rozp!$E6)</f>
        <v>0</v>
      </c>
      <c r="S6" s="646">
        <f>IF(CL_stat!N6=0,0,12*1.348*1/CL_stat!Z6*CL_rozp!$E6)</f>
        <v>5141.6907707560385</v>
      </c>
      <c r="T6" s="646">
        <f>IF(CL_stat!O6=0,0,12*1.348*1/CL_stat!AA6*CL_rozp!$E6)</f>
        <v>0</v>
      </c>
      <c r="U6" s="646">
        <f>IF(CL_stat!P6=0,0,12*1.348*1/CL_stat!AB6*CL_rozp!$E6)</f>
        <v>0</v>
      </c>
      <c r="V6" s="37">
        <f>ROUND((M6*CL_stat!H6+P6*CL_stat!K6+S6*CL_stat!N6)/1.348,0)</f>
        <v>194530</v>
      </c>
      <c r="W6" s="37">
        <f>ROUND((N6*CL_stat!I6+Q6*CL_stat!L6+T6*CL_stat!O6)/1.348,0)</f>
        <v>0</v>
      </c>
      <c r="X6" s="37">
        <f>ROUND((O6*CL_stat!J6+R6*CL_stat!M6+U6*CL_stat!P6)/1.348,0)</f>
        <v>0</v>
      </c>
      <c r="Y6" s="37">
        <f>SUM(V6:X6)</f>
        <v>194530</v>
      </c>
      <c r="Z6" s="647">
        <f>IF(CL_stat!T6=0,0,CL_stat!H6/CL_stat!T6)+IF(CL_stat!W6=0,0,CL_stat!K6/CL_stat!W6)+IF(CL_stat!Z6=0,0,CL_stat!N6/CL_stat!Z6)</f>
        <v>0.62515214640363093</v>
      </c>
      <c r="AA6" s="647">
        <f>IF(CL_stat!U6=0,0,CL_stat!I6/CL_stat!U6)+IF(CL_stat!X6=0,0,CL_stat!L6/CL_stat!X6)+IF(CL_stat!AA6=0,0,CL_stat!O6/CL_stat!AA6)</f>
        <v>0</v>
      </c>
      <c r="AB6" s="647">
        <f>IF(CL_stat!V6=0,0,CL_stat!J6/CL_stat!V6)+IF(CL_stat!Y6=0,0,CL_stat!M6/CL_stat!Y6)+IF(CL_stat!AB6=0,0,CL_stat!P6/CL_stat!AB6)</f>
        <v>0</v>
      </c>
      <c r="AC6" s="130">
        <f>SUM(Z6:AB6)</f>
        <v>0.62515214640363093</v>
      </c>
    </row>
    <row r="7" spans="1:29" ht="20.100000000000001" customHeight="1" x14ac:dyDescent="0.2">
      <c r="A7" s="470">
        <v>2</v>
      </c>
      <c r="B7" s="414">
        <v>600074340</v>
      </c>
      <c r="C7" s="81">
        <f>CL_stat!C7</f>
        <v>4411</v>
      </c>
      <c r="D7" s="261" t="str">
        <f>CL_stat!D7</f>
        <v>MŠ Česká Lípa,  A.Sovy 1740</v>
      </c>
      <c r="E7" s="11">
        <f>CL_stat!E7</f>
        <v>3141</v>
      </c>
      <c r="F7" s="181" t="str">
        <f>CL_stat!F7</f>
        <v>ŠJ Česká Lípa, Eliášova 1527 - výdejna</v>
      </c>
      <c r="G7" s="128">
        <f>ROUND(CL_rozp!R7,0)</f>
        <v>245909</v>
      </c>
      <c r="H7" s="37">
        <f t="shared" ref="H7:H69" si="0">ROUND((G7-K7)/1.348,0)</f>
        <v>181265</v>
      </c>
      <c r="I7" s="29">
        <f t="shared" ref="I7:I69" si="1">ROUND(G7-H7-J7-K7,0)</f>
        <v>61267</v>
      </c>
      <c r="J7" s="37">
        <f t="shared" ref="J7:J69" si="2">ROUND(H7*0.01,0)</f>
        <v>1813</v>
      </c>
      <c r="K7" s="37">
        <f>CL_stat!H7*CL_stat!AC7+CL_stat!I7*CL_stat!AD7+CL_stat!J7*CL_stat!AE7+CL_stat!K7*CL_stat!AF7+CL_stat!L7*CL_stat!AG7+CL_stat!M7*CL_stat!AH7+CL_stat!N7*CL_stat!AI7+CL_stat!O7*CL_stat!AJ7+CL_stat!P7*CL_stat!AK7</f>
        <v>1564</v>
      </c>
      <c r="L7" s="644">
        <f>ROUND(Y7/CL_rozp!E7/12,2)</f>
        <v>0.57999999999999996</v>
      </c>
      <c r="M7" s="645">
        <f>IF(CL_stat!H7=0,0,12*1.348*1/CL_stat!T7*CL_rozp!$E7)</f>
        <v>0</v>
      </c>
      <c r="N7" s="646">
        <f>IF(CL_stat!I7=0,0,12*1.348*1/CL_stat!U7*CL_rozp!$E7)</f>
        <v>0</v>
      </c>
      <c r="O7" s="646">
        <f>IF(CL_stat!J7=0,0,12*1.348*1/CL_stat!V7*CL_rozp!$E7)</f>
        <v>0</v>
      </c>
      <c r="P7" s="646">
        <f>IF(CL_stat!K7=0,0,12*1.348*1/CL_stat!W7*CL_rozp!$E7)</f>
        <v>0</v>
      </c>
      <c r="Q7" s="646">
        <f>IF(CL_stat!L7=0,0,12*1.348*1/CL_stat!X7*CL_rozp!$E7)</f>
        <v>0</v>
      </c>
      <c r="R7" s="646">
        <f>IF(CL_stat!M7=0,0,12*1.348*1/CL_stat!Y7*CL_rozp!$E7)</f>
        <v>0</v>
      </c>
      <c r="S7" s="646">
        <f>IF(CL_stat!N7=0,0,12*1.348*1/CL_stat!Z7*CL_rozp!$E7)</f>
        <v>5311.8525619479833</v>
      </c>
      <c r="T7" s="646">
        <f>IF(CL_stat!O7=0,0,12*1.348*1/CL_stat!AA7*CL_rozp!$E7)</f>
        <v>0</v>
      </c>
      <c r="U7" s="646">
        <f>IF(CL_stat!P7=0,0,12*1.348*1/CL_stat!AB7*CL_rozp!$E7)</f>
        <v>0</v>
      </c>
      <c r="V7" s="37">
        <f>ROUND((M7*CL_stat!H7+P7*CL_stat!K7+S7*CL_stat!N7)/1.348,0)</f>
        <v>181265</v>
      </c>
      <c r="W7" s="37">
        <f>ROUND((N7*CL_stat!I7+Q7*CL_stat!L7+T7*CL_stat!O7)/1.348,0)</f>
        <v>0</v>
      </c>
      <c r="X7" s="37">
        <f>ROUND((O7*CL_stat!J7+R7*CL_stat!M7+U7*CL_stat!P7)/1.348,0)</f>
        <v>0</v>
      </c>
      <c r="Y7" s="37">
        <f t="shared" ref="Y7:Y69" si="3">SUM(V7:X7)</f>
        <v>181265</v>
      </c>
      <c r="Z7" s="647">
        <f>IF(CL_stat!T7=0,0,CL_stat!H7/CL_stat!T7)+IF(CL_stat!W7=0,0,CL_stat!K7/CL_stat!W7)+IF(CL_stat!Z7=0,0,CL_stat!N7/CL_stat!Z7)</f>
        <v>0.58252348670430854</v>
      </c>
      <c r="AA7" s="647">
        <f>IF(CL_stat!U7=0,0,CL_stat!I7/CL_stat!U7)+IF(CL_stat!X7=0,0,CL_stat!L7/CL_stat!X7)+IF(CL_stat!AA7=0,0,CL_stat!O7/CL_stat!AA7)</f>
        <v>0</v>
      </c>
      <c r="AB7" s="647">
        <f>IF(CL_stat!V7=0,0,CL_stat!J7/CL_stat!V7)+IF(CL_stat!Y7=0,0,CL_stat!M7/CL_stat!Y7)+IF(CL_stat!AB7=0,0,CL_stat!P7/CL_stat!AB7)</f>
        <v>0</v>
      </c>
      <c r="AC7" s="130">
        <f t="shared" ref="AC7:AC69" si="4">SUM(Z7:AB7)</f>
        <v>0.58252348670430854</v>
      </c>
    </row>
    <row r="8" spans="1:29" ht="20.100000000000001" customHeight="1" x14ac:dyDescent="0.2">
      <c r="A8" s="470">
        <v>3</v>
      </c>
      <c r="B8" s="414">
        <v>600074358</v>
      </c>
      <c r="C8" s="81">
        <f>CL_stat!C8</f>
        <v>4409</v>
      </c>
      <c r="D8" s="261" t="str">
        <f>CL_stat!D8</f>
        <v>MŠ Česká Lípa, Arbesova 411</v>
      </c>
      <c r="E8" s="11">
        <f>CL_stat!E8</f>
        <v>3141</v>
      </c>
      <c r="F8" s="59" t="str">
        <f>CL_stat!F8</f>
        <v>ŠJ Česká Lípa, Arbesova 411</v>
      </c>
      <c r="G8" s="128">
        <f>ROUND(CL_rozp!R8,0)</f>
        <v>1214025</v>
      </c>
      <c r="H8" s="37">
        <f t="shared" si="0"/>
        <v>895906</v>
      </c>
      <c r="I8" s="29">
        <f t="shared" si="1"/>
        <v>302816</v>
      </c>
      <c r="J8" s="37">
        <f t="shared" si="2"/>
        <v>8959</v>
      </c>
      <c r="K8" s="37">
        <f>CL_stat!H8*CL_stat!AC8+CL_stat!I8*CL_stat!AD8+CL_stat!J8*CL_stat!AE8+CL_stat!K8*CL_stat!AF8+CL_stat!L8*CL_stat!AG8+CL_stat!M8*CL_stat!AH8+CL_stat!N8*CL_stat!AI8+CL_stat!O8*CL_stat!AJ8+CL_stat!P8*CL_stat!AK8</f>
        <v>6344</v>
      </c>
      <c r="L8" s="644">
        <f>ROUND(Y8/CL_rozp!E8/12,2)</f>
        <v>2.88</v>
      </c>
      <c r="M8" s="645">
        <f>IF(CL_stat!H8=0,0,12*1.348*1/CL_stat!T8*CL_rozp!$E8)</f>
        <v>9899.0263565808946</v>
      </c>
      <c r="N8" s="646">
        <f>IF(CL_stat!I8=0,0,12*1.348*1/CL_stat!U8*CL_rozp!$E8)</f>
        <v>0</v>
      </c>
      <c r="O8" s="646">
        <f>IF(CL_stat!J8=0,0,12*1.348*1/CL_stat!V8*CL_rozp!$E8)</f>
        <v>0</v>
      </c>
      <c r="P8" s="646">
        <f>IF(CL_stat!K8=0,0,12*1.348*1/CL_stat!W8*CL_rozp!$E8)</f>
        <v>0</v>
      </c>
      <c r="Q8" s="646">
        <f>IF(CL_stat!L8=0,0,12*1.348*1/CL_stat!X8*CL_rozp!$E8)</f>
        <v>0</v>
      </c>
      <c r="R8" s="646">
        <f>IF(CL_stat!M8=0,0,12*1.348*1/CL_stat!Y8*CL_rozp!$E8)</f>
        <v>0</v>
      </c>
      <c r="S8" s="646">
        <f>IF(CL_stat!N8=0,0,12*1.348*1/CL_stat!Z8*CL_rozp!$E8)</f>
        <v>0</v>
      </c>
      <c r="T8" s="646">
        <f>IF(CL_stat!O8=0,0,12*1.348*1/CL_stat!AA8*CL_rozp!$E8)</f>
        <v>0</v>
      </c>
      <c r="U8" s="646">
        <f>IF(CL_stat!P8=0,0,12*1.348*1/CL_stat!AB8*CL_rozp!$E8)</f>
        <v>0</v>
      </c>
      <c r="V8" s="37">
        <f>ROUND((M8*CL_stat!H8+P8*CL_stat!K8+S8*CL_stat!N8)/1.348,0)</f>
        <v>895906</v>
      </c>
      <c r="W8" s="37">
        <f>ROUND((N8*CL_stat!I8+Q8*CL_stat!L8+T8*CL_stat!O8)/1.348,0)</f>
        <v>0</v>
      </c>
      <c r="X8" s="37">
        <f>ROUND((O8*CL_stat!J8+R8*CL_stat!M8+U8*CL_stat!P8)/1.348,0)</f>
        <v>0</v>
      </c>
      <c r="Y8" s="37">
        <f t="shared" si="3"/>
        <v>895906</v>
      </c>
      <c r="Z8" s="647">
        <f>IF(CL_stat!T8=0,0,CL_stat!H8/CL_stat!T8)+IF(CL_stat!W8=0,0,CL_stat!K8/CL_stat!W8)+IF(CL_stat!Z8=0,0,CL_stat!N8/CL_stat!Z8)</f>
        <v>2.8791341965817794</v>
      </c>
      <c r="AA8" s="647">
        <f>IF(CL_stat!U8=0,0,CL_stat!I8/CL_stat!U8)+IF(CL_stat!X8=0,0,CL_stat!L8/CL_stat!X8)+IF(CL_stat!AA8=0,0,CL_stat!O8/CL_stat!AA8)</f>
        <v>0</v>
      </c>
      <c r="AB8" s="647">
        <f>IF(CL_stat!V8=0,0,CL_stat!J8/CL_stat!V8)+IF(CL_stat!Y8=0,0,CL_stat!M8/CL_stat!Y8)+IF(CL_stat!AB8=0,0,CL_stat!P8/CL_stat!AB8)</f>
        <v>0</v>
      </c>
      <c r="AC8" s="130">
        <f t="shared" si="4"/>
        <v>2.8791341965817794</v>
      </c>
    </row>
    <row r="9" spans="1:29" ht="20.100000000000001" customHeight="1" x14ac:dyDescent="0.2">
      <c r="A9" s="470">
        <v>3</v>
      </c>
      <c r="B9" s="414">
        <v>600074358</v>
      </c>
      <c r="C9" s="81">
        <f>CL_stat!C9</f>
        <v>4409</v>
      </c>
      <c r="D9" s="261" t="str">
        <f>CL_stat!D9</f>
        <v>MŠ Česká Lípa, Arbesova 411</v>
      </c>
      <c r="E9" s="11">
        <f>CL_stat!E9</f>
        <v>3141</v>
      </c>
      <c r="F9" s="181" t="str">
        <f>CL_stat!F9</f>
        <v>ŠJ Česká Lípa, Libchavská 107</v>
      </c>
      <c r="G9" s="128">
        <f>ROUND(CL_rozp!R9,0)</f>
        <v>331469</v>
      </c>
      <c r="H9" s="37">
        <f t="shared" si="0"/>
        <v>245125</v>
      </c>
      <c r="I9" s="29">
        <f t="shared" si="1"/>
        <v>82853</v>
      </c>
      <c r="J9" s="37">
        <f t="shared" si="2"/>
        <v>2451</v>
      </c>
      <c r="K9" s="37">
        <f>CL_stat!H9*CL_stat!AC9+CL_stat!I9*CL_stat!AD9+CL_stat!J9*CL_stat!AE9+CL_stat!K9*CL_stat!AF9+CL_stat!L9*CL_stat!AG9+CL_stat!M9*CL_stat!AH9+CL_stat!N9*CL_stat!AI9+CL_stat!O9*CL_stat!AJ9+CL_stat!P9*CL_stat!AK9</f>
        <v>1040</v>
      </c>
      <c r="L9" s="644">
        <f>ROUND(Y9/CL_rozp!E9/12,2)</f>
        <v>0.79</v>
      </c>
      <c r="M9" s="645">
        <f>IF(CL_stat!H9=0,0,12*1.348*1/CL_stat!T9*CL_rozp!$E9)</f>
        <v>16521.45286931959</v>
      </c>
      <c r="N9" s="646">
        <f>IF(CL_stat!I9=0,0,12*1.348*1/CL_stat!U9*CL_rozp!$E9)</f>
        <v>0</v>
      </c>
      <c r="O9" s="646">
        <f>IF(CL_stat!J9=0,0,12*1.348*1/CL_stat!V9*CL_rozp!$E9)</f>
        <v>0</v>
      </c>
      <c r="P9" s="646">
        <f>IF(CL_stat!K9=0,0,12*1.348*1/CL_stat!W9*CL_rozp!$E9)</f>
        <v>0</v>
      </c>
      <c r="Q9" s="646">
        <f>IF(CL_stat!L9=0,0,12*1.348*1/CL_stat!X9*CL_rozp!$E9)</f>
        <v>0</v>
      </c>
      <c r="R9" s="646">
        <f>IF(CL_stat!M9=0,0,12*1.348*1/CL_stat!Y9*CL_rozp!$E9)</f>
        <v>0</v>
      </c>
      <c r="S9" s="646">
        <f>IF(CL_stat!N9=0,0,12*1.348*1/CL_stat!Z9*CL_rozp!$E9)</f>
        <v>0</v>
      </c>
      <c r="T9" s="646">
        <f>IF(CL_stat!O9=0,0,12*1.348*1/CL_stat!AA9*CL_rozp!$E9)</f>
        <v>0</v>
      </c>
      <c r="U9" s="646">
        <f>IF(CL_stat!P9=0,0,12*1.348*1/CL_stat!AB9*CL_rozp!$E9)</f>
        <v>0</v>
      </c>
      <c r="V9" s="37">
        <f>ROUND((M9*CL_stat!H9+P9*CL_stat!K9+S9*CL_stat!N9)/1.348,0)</f>
        <v>245125</v>
      </c>
      <c r="W9" s="37">
        <f>ROUND((N9*CL_stat!I9+Q9*CL_stat!L9+T9*CL_stat!O9)/1.348,0)</f>
        <v>0</v>
      </c>
      <c r="X9" s="37">
        <f>ROUND((O9*CL_stat!J9+R9*CL_stat!M9+U9*CL_stat!P9)/1.348,0)</f>
        <v>0</v>
      </c>
      <c r="Y9" s="37">
        <f t="shared" si="3"/>
        <v>245125</v>
      </c>
      <c r="Z9" s="647">
        <f>IF(CL_stat!T9=0,0,CL_stat!H9/CL_stat!T9)+IF(CL_stat!W9=0,0,CL_stat!K9/CL_stat!W9)+IF(CL_stat!Z9=0,0,CL_stat!N9/CL_stat!Z9)</f>
        <v>0.78774894107242477</v>
      </c>
      <c r="AA9" s="647">
        <f>IF(CL_stat!U9=0,0,CL_stat!I9/CL_stat!U9)+IF(CL_stat!X9=0,0,CL_stat!L9/CL_stat!X9)+IF(CL_stat!AA9=0,0,CL_stat!O9/CL_stat!AA9)</f>
        <v>0</v>
      </c>
      <c r="AB9" s="647">
        <f>IF(CL_stat!V9=0,0,CL_stat!J9/CL_stat!V9)+IF(CL_stat!Y9=0,0,CL_stat!M9/CL_stat!Y9)+IF(CL_stat!AB9=0,0,CL_stat!P9/CL_stat!AB9)</f>
        <v>0</v>
      </c>
      <c r="AC9" s="130">
        <f t="shared" si="4"/>
        <v>0.78774894107242477</v>
      </c>
    </row>
    <row r="10" spans="1:29" ht="20.100000000000001" customHeight="1" x14ac:dyDescent="0.2">
      <c r="A10" s="470">
        <v>3</v>
      </c>
      <c r="B10" s="414">
        <v>600074358</v>
      </c>
      <c r="C10" s="81">
        <f>CL_stat!C10</f>
        <v>4409</v>
      </c>
      <c r="D10" s="261" t="str">
        <f>CL_stat!D10</f>
        <v>MŠ Česká Lípa, Arbesova 411</v>
      </c>
      <c r="E10" s="11">
        <f>CL_stat!E10</f>
        <v>3141</v>
      </c>
      <c r="F10" s="181" t="str">
        <f>CL_stat!F10</f>
        <v>ŠJ Česká Lípa, Roháče z Dubé 2513</v>
      </c>
      <c r="G10" s="128">
        <f>ROUND(CL_rozp!R10,0)</f>
        <v>823205</v>
      </c>
      <c r="H10" s="37">
        <f t="shared" si="0"/>
        <v>607947</v>
      </c>
      <c r="I10" s="29">
        <f t="shared" si="1"/>
        <v>205487</v>
      </c>
      <c r="J10" s="37">
        <f t="shared" si="2"/>
        <v>6079</v>
      </c>
      <c r="K10" s="37">
        <f>CL_stat!H10*CL_stat!AC10+CL_stat!I10*CL_stat!AD10+CL_stat!J10*CL_stat!AE10+CL_stat!K10*CL_stat!AF10+CL_stat!L10*CL_stat!AG10+CL_stat!M10*CL_stat!AH10+CL_stat!N10*CL_stat!AI10+CL_stat!O10*CL_stat!AJ10+CL_stat!P10*CL_stat!AK10</f>
        <v>3692</v>
      </c>
      <c r="L10" s="644">
        <f>ROUND(Y10/CL_rozp!E10/12,2)</f>
        <v>1.95</v>
      </c>
      <c r="M10" s="645">
        <f>IF(CL_stat!H10=0,0,12*1.348*1/CL_stat!T10*CL_rozp!$E10)</f>
        <v>11542.434607289224</v>
      </c>
      <c r="N10" s="646">
        <f>IF(CL_stat!I10=0,0,12*1.348*1/CL_stat!U10*CL_rozp!$E10)</f>
        <v>0</v>
      </c>
      <c r="O10" s="646">
        <f>IF(CL_stat!J10=0,0,12*1.348*1/CL_stat!V10*CL_rozp!$E10)</f>
        <v>0</v>
      </c>
      <c r="P10" s="646">
        <f>IF(CL_stat!K10=0,0,12*1.348*1/CL_stat!W10*CL_rozp!$E10)</f>
        <v>0</v>
      </c>
      <c r="Q10" s="646">
        <f>IF(CL_stat!L10=0,0,12*1.348*1/CL_stat!X10*CL_rozp!$E10)</f>
        <v>0</v>
      </c>
      <c r="R10" s="646">
        <f>IF(CL_stat!M10=0,0,12*1.348*1/CL_stat!Y10*CL_rozp!$E10)</f>
        <v>0</v>
      </c>
      <c r="S10" s="646">
        <f>IF(CL_stat!N10=0,0,12*1.348*1/CL_stat!Z10*CL_rozp!$E10)</f>
        <v>0</v>
      </c>
      <c r="T10" s="646">
        <f>IF(CL_stat!O10=0,0,12*1.348*1/CL_stat!AA10*CL_rozp!$E10)</f>
        <v>0</v>
      </c>
      <c r="U10" s="646">
        <f>IF(CL_stat!P10=0,0,12*1.348*1/CL_stat!AB10*CL_rozp!$E10)</f>
        <v>0</v>
      </c>
      <c r="V10" s="37">
        <f>ROUND((M10*CL_stat!H10+P10*CL_stat!K10+S10*CL_stat!N10)/1.348,0)</f>
        <v>607947</v>
      </c>
      <c r="W10" s="37">
        <f>ROUND((N10*CL_stat!I10+Q10*CL_stat!L10+T10*CL_stat!O10)/1.348,0)</f>
        <v>0</v>
      </c>
      <c r="X10" s="37">
        <f>ROUND((O10*CL_stat!J10+R10*CL_stat!M10+U10*CL_stat!P10)/1.348,0)</f>
        <v>0</v>
      </c>
      <c r="Y10" s="37">
        <f t="shared" si="3"/>
        <v>607947</v>
      </c>
      <c r="Z10" s="647">
        <f>IF(CL_stat!T10=0,0,CL_stat!H10/CL_stat!T10)+IF(CL_stat!W10=0,0,CL_stat!K10/CL_stat!W10)+IF(CL_stat!Z10=0,0,CL_stat!N10/CL_stat!Z10)</f>
        <v>1.9537337015572112</v>
      </c>
      <c r="AA10" s="647">
        <f>IF(CL_stat!U10=0,0,CL_stat!I10/CL_stat!U10)+IF(CL_stat!X10=0,0,CL_stat!L10/CL_stat!X10)+IF(CL_stat!AA10=0,0,CL_stat!O10/CL_stat!AA10)</f>
        <v>0</v>
      </c>
      <c r="AB10" s="647">
        <f>IF(CL_stat!V10=0,0,CL_stat!J10/CL_stat!V10)+IF(CL_stat!Y10=0,0,CL_stat!M10/CL_stat!Y10)+IF(CL_stat!AB10=0,0,CL_stat!P10/CL_stat!AB10)</f>
        <v>0</v>
      </c>
      <c r="AC10" s="130">
        <f t="shared" si="4"/>
        <v>1.9537337015572112</v>
      </c>
    </row>
    <row r="11" spans="1:29" ht="20.100000000000001" customHeight="1" x14ac:dyDescent="0.2">
      <c r="A11" s="470">
        <v>4</v>
      </c>
      <c r="B11" s="414">
        <v>600074552</v>
      </c>
      <c r="C11" s="81">
        <f>CL_stat!C11</f>
        <v>4407</v>
      </c>
      <c r="D11" s="261" t="str">
        <f>CL_stat!D11</f>
        <v>MŠ Česká Lípa, Bratří Čapků 2864</v>
      </c>
      <c r="E11" s="11">
        <f>CL_stat!E11</f>
        <v>3141</v>
      </c>
      <c r="F11" s="59" t="str">
        <f>CL_stat!F11</f>
        <v>ŠJ Česká Lípa, Bratří Čapků 2864</v>
      </c>
      <c r="G11" s="128">
        <f>ROUND(CL_rozp!R11,0)</f>
        <v>976177</v>
      </c>
      <c r="H11" s="37">
        <f t="shared" si="0"/>
        <v>720657</v>
      </c>
      <c r="I11" s="29">
        <f t="shared" si="1"/>
        <v>243581</v>
      </c>
      <c r="J11" s="37">
        <f t="shared" si="2"/>
        <v>7207</v>
      </c>
      <c r="K11" s="37">
        <f>CL_stat!H11*CL_stat!AC11+CL_stat!I11*CL_stat!AD11+CL_stat!J11*CL_stat!AE11+CL_stat!K11*CL_stat!AF11+CL_stat!L11*CL_stat!AG11+CL_stat!M11*CL_stat!AH11+CL_stat!N11*CL_stat!AI11+CL_stat!O11*CL_stat!AJ11+CL_stat!P11*CL_stat!AK11</f>
        <v>4732</v>
      </c>
      <c r="L11" s="644">
        <f>ROUND(Y11/CL_rozp!E11/12,2)</f>
        <v>2.3199999999999998</v>
      </c>
      <c r="M11" s="645">
        <f>IF(CL_stat!H11=0,0,12*1.348*1/CL_stat!T11*CL_rozp!$E11)</f>
        <v>10675.218180553609</v>
      </c>
      <c r="N11" s="646">
        <f>IF(CL_stat!I11=0,0,12*1.348*1/CL_stat!U11*CL_rozp!$E11)</f>
        <v>0</v>
      </c>
      <c r="O11" s="646">
        <f>IF(CL_stat!J11=0,0,12*1.348*1/CL_stat!V11*CL_rozp!$E11)</f>
        <v>0</v>
      </c>
      <c r="P11" s="646">
        <f>IF(CL_stat!K11=0,0,12*1.348*1/CL_stat!W11*CL_rozp!$E11)</f>
        <v>0</v>
      </c>
      <c r="Q11" s="646">
        <f>IF(CL_stat!L11=0,0,12*1.348*1/CL_stat!X11*CL_rozp!$E11)</f>
        <v>0</v>
      </c>
      <c r="R11" s="646">
        <f>IF(CL_stat!M11=0,0,12*1.348*1/CL_stat!Y11*CL_rozp!$E11)</f>
        <v>0</v>
      </c>
      <c r="S11" s="646">
        <f>IF(CL_stat!N11=0,0,12*1.348*1/CL_stat!Z11*CL_rozp!$E11)</f>
        <v>0</v>
      </c>
      <c r="T11" s="646">
        <f>IF(CL_stat!O11=0,0,12*1.348*1/CL_stat!AA11*CL_rozp!$E11)</f>
        <v>0</v>
      </c>
      <c r="U11" s="646">
        <f>IF(CL_stat!P11=0,0,12*1.348*1/CL_stat!AB11*CL_rozp!$E11)</f>
        <v>0</v>
      </c>
      <c r="V11" s="37">
        <f>ROUND((M11*CL_stat!H11+P11*CL_stat!K11+S11*CL_stat!N11)/1.348,0)</f>
        <v>720656</v>
      </c>
      <c r="W11" s="37">
        <f>ROUND((N11*CL_stat!I11+Q11*CL_stat!L11+T11*CL_stat!O11)/1.348,0)</f>
        <v>0</v>
      </c>
      <c r="X11" s="37">
        <f>ROUND((O11*CL_stat!J11+R11*CL_stat!M11+U11*CL_stat!P11)/1.348,0)</f>
        <v>0</v>
      </c>
      <c r="Y11" s="37">
        <f t="shared" si="3"/>
        <v>720656</v>
      </c>
      <c r="Z11" s="647">
        <f>IF(CL_stat!T11=0,0,CL_stat!H11/CL_stat!T11)+IF(CL_stat!W11=0,0,CL_stat!K11/CL_stat!W11)+IF(CL_stat!Z11=0,0,CL_stat!N11/CL_stat!Z11)</f>
        <v>2.3159423733516427</v>
      </c>
      <c r="AA11" s="647">
        <f>IF(CL_stat!U11=0,0,CL_stat!I11/CL_stat!U11)+IF(CL_stat!X11=0,0,CL_stat!L11/CL_stat!X11)+IF(CL_stat!AA11=0,0,CL_stat!O11/CL_stat!AA11)</f>
        <v>0</v>
      </c>
      <c r="AB11" s="647">
        <f>IF(CL_stat!V11=0,0,CL_stat!J11/CL_stat!V11)+IF(CL_stat!Y11=0,0,CL_stat!M11/CL_stat!Y11)+IF(CL_stat!AB11=0,0,CL_stat!P11/CL_stat!AB11)</f>
        <v>0</v>
      </c>
      <c r="AC11" s="130">
        <f t="shared" si="4"/>
        <v>2.3159423733516427</v>
      </c>
    </row>
    <row r="12" spans="1:29" ht="20.100000000000001" customHeight="1" x14ac:dyDescent="0.2">
      <c r="A12" s="470">
        <v>5</v>
      </c>
      <c r="B12" s="414">
        <v>650065221</v>
      </c>
      <c r="C12" s="81">
        <f>CL_stat!C12</f>
        <v>4492</v>
      </c>
      <c r="D12" s="261" t="str">
        <f>CL_stat!D12</f>
        <v>MŠ Česká Lípa, Moskevská 2434</v>
      </c>
      <c r="E12" s="11">
        <f>CL_stat!E12</f>
        <v>3141</v>
      </c>
      <c r="F12" s="59" t="str">
        <f>CL_stat!F12</f>
        <v>ŠJ Česká Lípa, Moskevská 2434</v>
      </c>
      <c r="G12" s="128">
        <f>ROUND(CL_rozp!R12,0)</f>
        <v>938397</v>
      </c>
      <c r="H12" s="37">
        <f t="shared" si="0"/>
        <v>692823</v>
      </c>
      <c r="I12" s="29">
        <f t="shared" si="1"/>
        <v>234174</v>
      </c>
      <c r="J12" s="37">
        <f t="shared" si="2"/>
        <v>6928</v>
      </c>
      <c r="K12" s="37">
        <f>CL_stat!H12*CL_stat!AC12+CL_stat!I12*CL_stat!AD12+CL_stat!J12*CL_stat!AE12+CL_stat!K12*CL_stat!AF12+CL_stat!L12*CL_stat!AG12+CL_stat!M12*CL_stat!AH12+CL_stat!N12*CL_stat!AI12+CL_stat!O12*CL_stat!AJ12+CL_stat!P12*CL_stat!AK12</f>
        <v>4472</v>
      </c>
      <c r="L12" s="644">
        <f>ROUND(Y12/CL_rozp!E12/12,2)</f>
        <v>2.23</v>
      </c>
      <c r="M12" s="645">
        <f>IF(CL_stat!H12=0,0,12*1.348*1/CL_stat!T12*CL_rozp!$E12)</f>
        <v>10859.597067894736</v>
      </c>
      <c r="N12" s="646">
        <f>IF(CL_stat!I12=0,0,12*1.348*1/CL_stat!U12*CL_rozp!$E12)</f>
        <v>0</v>
      </c>
      <c r="O12" s="646">
        <f>IF(CL_stat!J12=0,0,12*1.348*1/CL_stat!V12*CL_rozp!$E12)</f>
        <v>0</v>
      </c>
      <c r="P12" s="646">
        <f>IF(CL_stat!K12=0,0,12*1.348*1/CL_stat!W12*CL_rozp!$E12)</f>
        <v>0</v>
      </c>
      <c r="Q12" s="646">
        <f>IF(CL_stat!L12=0,0,12*1.348*1/CL_stat!X12*CL_rozp!$E12)</f>
        <v>0</v>
      </c>
      <c r="R12" s="646">
        <f>IF(CL_stat!M12=0,0,12*1.348*1/CL_stat!Y12*CL_rozp!$E12)</f>
        <v>0</v>
      </c>
      <c r="S12" s="646">
        <f>IF(CL_stat!N12=0,0,12*1.348*1/CL_stat!Z12*CL_rozp!$E12)</f>
        <v>0</v>
      </c>
      <c r="T12" s="646">
        <f>IF(CL_stat!O12=0,0,12*1.348*1/CL_stat!AA12*CL_rozp!$E12)</f>
        <v>0</v>
      </c>
      <c r="U12" s="646">
        <f>IF(CL_stat!P12=0,0,12*1.348*1/CL_stat!AB12*CL_rozp!$E12)</f>
        <v>0</v>
      </c>
      <c r="V12" s="37">
        <f>ROUND((M12*CL_stat!H12+P12*CL_stat!K12+S12*CL_stat!N12)/1.348,0)</f>
        <v>692823</v>
      </c>
      <c r="W12" s="37">
        <f>ROUND((N12*CL_stat!I12+Q12*CL_stat!L12+T12*CL_stat!O12)/1.348,0)</f>
        <v>0</v>
      </c>
      <c r="X12" s="37">
        <f>ROUND((O12*CL_stat!J12+R12*CL_stat!M12+U12*CL_stat!P12)/1.348,0)</f>
        <v>0</v>
      </c>
      <c r="Y12" s="37">
        <f t="shared" si="3"/>
        <v>692823</v>
      </c>
      <c r="Z12" s="647">
        <f>IF(CL_stat!T12=0,0,CL_stat!H12/CL_stat!T12)+IF(CL_stat!W12=0,0,CL_stat!K12/CL_stat!W12)+IF(CL_stat!Z12=0,0,CL_stat!N12/CL_stat!Z12)</f>
        <v>2.226495180599469</v>
      </c>
      <c r="AA12" s="647">
        <f>IF(CL_stat!U12=0,0,CL_stat!I12/CL_stat!U12)+IF(CL_stat!X12=0,0,CL_stat!L12/CL_stat!X12)+IF(CL_stat!AA12=0,0,CL_stat!O12/CL_stat!AA12)</f>
        <v>0</v>
      </c>
      <c r="AB12" s="647">
        <f>IF(CL_stat!V12=0,0,CL_stat!J12/CL_stat!V12)+IF(CL_stat!Y12=0,0,CL_stat!M12/CL_stat!Y12)+IF(CL_stat!AB12=0,0,CL_stat!P12/CL_stat!AB12)</f>
        <v>0</v>
      </c>
      <c r="AC12" s="130">
        <f t="shared" si="4"/>
        <v>2.226495180599469</v>
      </c>
    </row>
    <row r="13" spans="1:29" ht="20.100000000000001" customHeight="1" x14ac:dyDescent="0.2">
      <c r="A13" s="470">
        <v>6</v>
      </c>
      <c r="B13" s="414">
        <v>600074528</v>
      </c>
      <c r="C13" s="81">
        <f>CL_stat!C13</f>
        <v>4408</v>
      </c>
      <c r="D13" s="261" t="str">
        <f>CL_stat!D13</f>
        <v>MŠ Česká Lípa, Severní 2214</v>
      </c>
      <c r="E13" s="11">
        <f>CL_stat!E13</f>
        <v>3141</v>
      </c>
      <c r="F13" s="59" t="str">
        <f>CL_stat!F13</f>
        <v>ŠJ Česká Lípa, Severní 2214</v>
      </c>
      <c r="G13" s="128">
        <f>ROUND(CL_rozp!R13,0)</f>
        <v>1295106</v>
      </c>
      <c r="H13" s="37">
        <f t="shared" si="0"/>
        <v>955669</v>
      </c>
      <c r="I13" s="29">
        <f t="shared" si="1"/>
        <v>323016</v>
      </c>
      <c r="J13" s="37">
        <f t="shared" si="2"/>
        <v>9557</v>
      </c>
      <c r="K13" s="37">
        <f>CL_stat!H13*CL_stat!AC13+CL_stat!I13*CL_stat!AD13+CL_stat!J13*CL_stat!AE13+CL_stat!K13*CL_stat!AF13+CL_stat!L13*CL_stat!AG13+CL_stat!M13*CL_stat!AH13+CL_stat!N13*CL_stat!AI13+CL_stat!O13*CL_stat!AJ13+CL_stat!P13*CL_stat!AK13</f>
        <v>6864</v>
      </c>
      <c r="L13" s="644">
        <f>ROUND(Y13/CL_rozp!E13/12,2)</f>
        <v>3.07</v>
      </c>
      <c r="M13" s="645">
        <f>IF(CL_stat!H13=0,0,12*1.348*1/CL_stat!T13*CL_rozp!$E13)</f>
        <v>9759.4091918840695</v>
      </c>
      <c r="N13" s="646">
        <f>IF(CL_stat!I13=0,0,12*1.348*1/CL_stat!U13*CL_rozp!$E13)</f>
        <v>0</v>
      </c>
      <c r="O13" s="646">
        <f>IF(CL_stat!J13=0,0,12*1.348*1/CL_stat!V13*CL_rozp!$E13)</f>
        <v>0</v>
      </c>
      <c r="P13" s="646">
        <f>IF(CL_stat!K13=0,0,12*1.348*1/CL_stat!W13*CL_rozp!$E13)</f>
        <v>0</v>
      </c>
      <c r="Q13" s="646">
        <f>IF(CL_stat!L13=0,0,12*1.348*1/CL_stat!X13*CL_rozp!$E13)</f>
        <v>0</v>
      </c>
      <c r="R13" s="646">
        <f>IF(CL_stat!M13=0,0,12*1.348*1/CL_stat!Y13*CL_rozp!$E13)</f>
        <v>0</v>
      </c>
      <c r="S13" s="646">
        <f>IF(CL_stat!N13=0,0,12*1.348*1/CL_stat!Z13*CL_rozp!$E13)</f>
        <v>0</v>
      </c>
      <c r="T13" s="646">
        <f>IF(CL_stat!O13=0,0,12*1.348*1/CL_stat!AA13*CL_rozp!$E13)</f>
        <v>0</v>
      </c>
      <c r="U13" s="646">
        <f>IF(CL_stat!P13=0,0,12*1.348*1/CL_stat!AB13*CL_rozp!$E13)</f>
        <v>0</v>
      </c>
      <c r="V13" s="37">
        <f>ROUND((M13*CL_stat!H13+P13*CL_stat!K13+S13*CL_stat!N13)/1.348,0)</f>
        <v>955669</v>
      </c>
      <c r="W13" s="37">
        <f>ROUND((N13*CL_stat!I13+Q13*CL_stat!L13+T13*CL_stat!O13)/1.348,0)</f>
        <v>0</v>
      </c>
      <c r="X13" s="37">
        <f>ROUND((O13*CL_stat!J13+R13*CL_stat!M13+U13*CL_stat!P13)/1.348,0)</f>
        <v>0</v>
      </c>
      <c r="Y13" s="37">
        <f t="shared" si="3"/>
        <v>955669</v>
      </c>
      <c r="Z13" s="647">
        <f>IF(CL_stat!T13=0,0,CL_stat!H13/CL_stat!T13)+IF(CL_stat!W13=0,0,CL_stat!K13/CL_stat!W13)+IF(CL_stat!Z13=0,0,CL_stat!N13/CL_stat!Z13)</f>
        <v>3.0711926180814237</v>
      </c>
      <c r="AA13" s="647">
        <f>IF(CL_stat!U13=0,0,CL_stat!I13/CL_stat!U13)+IF(CL_stat!X13=0,0,CL_stat!L13/CL_stat!X13)+IF(CL_stat!AA13=0,0,CL_stat!O13/CL_stat!AA13)</f>
        <v>0</v>
      </c>
      <c r="AB13" s="647">
        <f>IF(CL_stat!V13=0,0,CL_stat!J13/CL_stat!V13)+IF(CL_stat!Y13=0,0,CL_stat!M13/CL_stat!Y13)+IF(CL_stat!AB13=0,0,CL_stat!P13/CL_stat!AB13)</f>
        <v>0</v>
      </c>
      <c r="AC13" s="130">
        <f t="shared" si="4"/>
        <v>3.0711926180814237</v>
      </c>
    </row>
    <row r="14" spans="1:29" ht="20.100000000000001" customHeight="1" x14ac:dyDescent="0.2">
      <c r="A14" s="470">
        <v>7</v>
      </c>
      <c r="B14" s="414">
        <v>600074439</v>
      </c>
      <c r="C14" s="81">
        <f>CL_stat!C14</f>
        <v>4423</v>
      </c>
      <c r="D14" s="261" t="str">
        <f>CL_stat!D14</f>
        <v>MŠ Česká Lípa, Svárovská 3315</v>
      </c>
      <c r="E14" s="11">
        <f>CL_stat!E14</f>
        <v>3141</v>
      </c>
      <c r="F14" s="59" t="str">
        <f>CL_stat!F14</f>
        <v>ŠJ Česká Lípa, Svárovská 3315</v>
      </c>
      <c r="G14" s="128">
        <f>ROUND(CL_rozp!R14,0)</f>
        <v>854349</v>
      </c>
      <c r="H14" s="37">
        <f t="shared" si="0"/>
        <v>630897</v>
      </c>
      <c r="I14" s="29">
        <f t="shared" si="1"/>
        <v>213243</v>
      </c>
      <c r="J14" s="37">
        <f t="shared" si="2"/>
        <v>6309</v>
      </c>
      <c r="K14" s="37">
        <f>CL_stat!H14*CL_stat!AC14+CL_stat!I14*CL_stat!AD14+CL_stat!J14*CL_stat!AE14+CL_stat!K14*CL_stat!AF14+CL_stat!L14*CL_stat!AG14+CL_stat!M14*CL_stat!AH14+CL_stat!N14*CL_stat!AI14+CL_stat!O14*CL_stat!AJ14+CL_stat!P14*CL_stat!AK14</f>
        <v>3900</v>
      </c>
      <c r="L14" s="644">
        <f>ROUND(Y14/CL_rozp!E14/12,2)</f>
        <v>2.0299999999999998</v>
      </c>
      <c r="M14" s="645">
        <f>IF(CL_stat!H14=0,0,12*1.348*1/CL_stat!T14*CL_rozp!$E14)</f>
        <v>11339.319228627583</v>
      </c>
      <c r="N14" s="646">
        <f>IF(CL_stat!I14=0,0,12*1.348*1/CL_stat!U14*CL_rozp!$E14)</f>
        <v>0</v>
      </c>
      <c r="O14" s="646">
        <f>IF(CL_stat!J14=0,0,12*1.348*1/CL_stat!V14*CL_rozp!$E14)</f>
        <v>0</v>
      </c>
      <c r="P14" s="646">
        <f>IF(CL_stat!K14=0,0,12*1.348*1/CL_stat!W14*CL_rozp!$E14)</f>
        <v>0</v>
      </c>
      <c r="Q14" s="646">
        <f>IF(CL_stat!L14=0,0,12*1.348*1/CL_stat!X14*CL_rozp!$E14)</f>
        <v>0</v>
      </c>
      <c r="R14" s="646">
        <f>IF(CL_stat!M14=0,0,12*1.348*1/CL_stat!Y14*CL_rozp!$E14)</f>
        <v>0</v>
      </c>
      <c r="S14" s="646">
        <f>IF(CL_stat!N14=0,0,12*1.348*1/CL_stat!Z14*CL_rozp!$E14)</f>
        <v>0</v>
      </c>
      <c r="T14" s="646">
        <f>IF(CL_stat!O14=0,0,12*1.348*1/CL_stat!AA14*CL_rozp!$E14)</f>
        <v>0</v>
      </c>
      <c r="U14" s="646">
        <f>IF(CL_stat!P14=0,0,12*1.348*1/CL_stat!AB14*CL_rozp!$E14)</f>
        <v>0</v>
      </c>
      <c r="V14" s="37">
        <f>ROUND((M14*CL_stat!H14+P14*CL_stat!K14+S14*CL_stat!N14)/1.348,0)</f>
        <v>630897</v>
      </c>
      <c r="W14" s="37">
        <f>ROUND((N14*CL_stat!I14+Q14*CL_stat!L14+T14*CL_stat!O14)/1.348,0)</f>
        <v>0</v>
      </c>
      <c r="X14" s="37">
        <f>ROUND((O14*CL_stat!J14+R14*CL_stat!M14+U14*CL_stat!P14)/1.348,0)</f>
        <v>0</v>
      </c>
      <c r="Y14" s="37">
        <f t="shared" si="3"/>
        <v>630897</v>
      </c>
      <c r="Z14" s="647">
        <f>IF(CL_stat!T14=0,0,CL_stat!H14/CL_stat!T14)+IF(CL_stat!W14=0,0,CL_stat!K14/CL_stat!W14)+IF(CL_stat!Z14=0,0,CL_stat!N14/CL_stat!Z14)</f>
        <v>2.0274858964026072</v>
      </c>
      <c r="AA14" s="647">
        <f>IF(CL_stat!U14=0,0,CL_stat!I14/CL_stat!U14)+IF(CL_stat!X14=0,0,CL_stat!L14/CL_stat!X14)+IF(CL_stat!AA14=0,0,CL_stat!O14/CL_stat!AA14)</f>
        <v>0</v>
      </c>
      <c r="AB14" s="647">
        <f>IF(CL_stat!V14=0,0,CL_stat!J14/CL_stat!V14)+IF(CL_stat!Y14=0,0,CL_stat!M14/CL_stat!Y14)+IF(CL_stat!AB14=0,0,CL_stat!P14/CL_stat!AB14)</f>
        <v>0</v>
      </c>
      <c r="AC14" s="130">
        <f t="shared" si="4"/>
        <v>2.0274858964026072</v>
      </c>
    </row>
    <row r="15" spans="1:29" ht="20.100000000000001" customHeight="1" x14ac:dyDescent="0.2">
      <c r="A15" s="470">
        <v>7</v>
      </c>
      <c r="B15" s="414">
        <v>600074439</v>
      </c>
      <c r="C15" s="81">
        <f>CL_stat!C15</f>
        <v>4423</v>
      </c>
      <c r="D15" s="261" t="str">
        <f>CL_stat!D15</f>
        <v>MŠ Česká Lípa, Svárovská 3315</v>
      </c>
      <c r="E15" s="11">
        <f>CL_stat!E15</f>
        <v>3141</v>
      </c>
      <c r="F15" s="181" t="str">
        <f>CL_stat!F15</f>
        <v>ŠJ Česká Lípa, Dobranov 4</v>
      </c>
      <c r="G15" s="128">
        <f>ROUND(CL_rozp!R15,0)</f>
        <v>344498</v>
      </c>
      <c r="H15" s="37">
        <f t="shared" si="0"/>
        <v>254752</v>
      </c>
      <c r="I15" s="29">
        <f t="shared" si="1"/>
        <v>86106</v>
      </c>
      <c r="J15" s="37">
        <f t="shared" si="2"/>
        <v>2548</v>
      </c>
      <c r="K15" s="37">
        <f>CL_stat!H15*CL_stat!AC15+CL_stat!I15*CL_stat!AD15+CL_stat!J15*CL_stat!AE15+CL_stat!K15*CL_stat!AF15+CL_stat!L15*CL_stat!AG15+CL_stat!M15*CL_stat!AH15+CL_stat!N15*CL_stat!AI15+CL_stat!O15*CL_stat!AJ15+CL_stat!P15*CL_stat!AK15</f>
        <v>1092</v>
      </c>
      <c r="L15" s="644">
        <f>ROUND(Y15/CL_rozp!E15/12,2)</f>
        <v>0.82</v>
      </c>
      <c r="M15" s="645">
        <f>IF(CL_stat!H15=0,0,12*1.348*1/CL_stat!T15*CL_rozp!$E15)</f>
        <v>16352.688468752391</v>
      </c>
      <c r="N15" s="646">
        <f>IF(CL_stat!I15=0,0,12*1.348*1/CL_stat!U15*CL_rozp!$E15)</f>
        <v>0</v>
      </c>
      <c r="O15" s="646">
        <f>IF(CL_stat!J15=0,0,12*1.348*1/CL_stat!V15*CL_rozp!$E15)</f>
        <v>0</v>
      </c>
      <c r="P15" s="646">
        <f>IF(CL_stat!K15=0,0,12*1.348*1/CL_stat!W15*CL_rozp!$E15)</f>
        <v>0</v>
      </c>
      <c r="Q15" s="646">
        <f>IF(CL_stat!L15=0,0,12*1.348*1/CL_stat!X15*CL_rozp!$E15)</f>
        <v>0</v>
      </c>
      <c r="R15" s="646">
        <f>IF(CL_stat!M15=0,0,12*1.348*1/CL_stat!Y15*CL_rozp!$E15)</f>
        <v>0</v>
      </c>
      <c r="S15" s="646">
        <f>IF(CL_stat!N15=0,0,12*1.348*1/CL_stat!Z15*CL_rozp!$E15)</f>
        <v>0</v>
      </c>
      <c r="T15" s="646">
        <f>IF(CL_stat!O15=0,0,12*1.348*1/CL_stat!AA15*CL_rozp!$E15)</f>
        <v>0</v>
      </c>
      <c r="U15" s="646">
        <f>IF(CL_stat!P15=0,0,12*1.348*1/CL_stat!AB15*CL_rozp!$E15)</f>
        <v>0</v>
      </c>
      <c r="V15" s="37">
        <f>ROUND((M15*CL_stat!H15+P15*CL_stat!K15+S15*CL_stat!N15)/1.348,0)</f>
        <v>254753</v>
      </c>
      <c r="W15" s="37">
        <f>ROUND((N15*CL_stat!I15+Q15*CL_stat!L15+T15*CL_stat!O15)/1.348,0)</f>
        <v>0</v>
      </c>
      <c r="X15" s="37">
        <f>ROUND((O15*CL_stat!J15+R15*CL_stat!M15+U15*CL_stat!P15)/1.348,0)</f>
        <v>0</v>
      </c>
      <c r="Y15" s="37">
        <f t="shared" si="3"/>
        <v>254753</v>
      </c>
      <c r="Z15" s="647">
        <f>IF(CL_stat!T15=0,0,CL_stat!H15/CL_stat!T15)+IF(CL_stat!W15=0,0,CL_stat!K15/CL_stat!W15)+IF(CL_stat!Z15=0,0,CL_stat!N15/CL_stat!Z15)</f>
        <v>0.8186873020902391</v>
      </c>
      <c r="AA15" s="647">
        <f>IF(CL_stat!U15=0,0,CL_stat!I15/CL_stat!U15)+IF(CL_stat!X15=0,0,CL_stat!L15/CL_stat!X15)+IF(CL_stat!AA15=0,0,CL_stat!O15/CL_stat!AA15)</f>
        <v>0</v>
      </c>
      <c r="AB15" s="647">
        <f>IF(CL_stat!V15=0,0,CL_stat!J15/CL_stat!V15)+IF(CL_stat!Y15=0,0,CL_stat!M15/CL_stat!Y15)+IF(CL_stat!AB15=0,0,CL_stat!P15/CL_stat!AB15)</f>
        <v>0</v>
      </c>
      <c r="AC15" s="130">
        <f t="shared" si="4"/>
        <v>0.8186873020902391</v>
      </c>
    </row>
    <row r="16" spans="1:29" ht="20.100000000000001" customHeight="1" x14ac:dyDescent="0.2">
      <c r="A16" s="470">
        <v>8</v>
      </c>
      <c r="B16" s="414">
        <v>600074331</v>
      </c>
      <c r="C16" s="81">
        <f>CL_stat!C16</f>
        <v>4404</v>
      </c>
      <c r="D16" s="261" t="str">
        <f>CL_stat!D16</f>
        <v>MŠ Česká Lípa, Zhořelecká 2607</v>
      </c>
      <c r="E16" s="11">
        <f>CL_stat!E16</f>
        <v>3141</v>
      </c>
      <c r="F16" s="181" t="str">
        <f>CL_stat!F16</f>
        <v>ŠJ Česká Lípa, Brněnská 2599</v>
      </c>
      <c r="G16" s="128">
        <f>ROUND(CL_rozp!R16,0)</f>
        <v>930822</v>
      </c>
      <c r="H16" s="37">
        <f t="shared" si="0"/>
        <v>687242</v>
      </c>
      <c r="I16" s="29">
        <f t="shared" si="1"/>
        <v>232288</v>
      </c>
      <c r="J16" s="37">
        <f t="shared" si="2"/>
        <v>6872</v>
      </c>
      <c r="K16" s="37">
        <f>CL_stat!H16*CL_stat!AC16+CL_stat!I16*CL_stat!AD16+CL_stat!J16*CL_stat!AE16+CL_stat!K16*CL_stat!AF16+CL_stat!L16*CL_stat!AG16+CL_stat!M16*CL_stat!AH16+CL_stat!N16*CL_stat!AI16+CL_stat!O16*CL_stat!AJ16+CL_stat!P16*CL_stat!AK16</f>
        <v>4420</v>
      </c>
      <c r="L16" s="644">
        <f>ROUND(Y16/CL_rozp!E16/12,2)</f>
        <v>2.21</v>
      </c>
      <c r="M16" s="645">
        <f>IF(CL_stat!H16=0,0,12*1.348*1/CL_stat!T16*CL_rozp!$E16)</f>
        <v>10898.846123439995</v>
      </c>
      <c r="N16" s="646">
        <f>IF(CL_stat!I16=0,0,12*1.348*1/CL_stat!U16*CL_rozp!$E16)</f>
        <v>0</v>
      </c>
      <c r="O16" s="646">
        <f>IF(CL_stat!J16=0,0,12*1.348*1/CL_stat!V16*CL_rozp!$E16)</f>
        <v>0</v>
      </c>
      <c r="P16" s="646">
        <f>IF(CL_stat!K16=0,0,12*1.348*1/CL_stat!W16*CL_rozp!$E16)</f>
        <v>0</v>
      </c>
      <c r="Q16" s="646">
        <f>IF(CL_stat!L16=0,0,12*1.348*1/CL_stat!X16*CL_rozp!$E16)</f>
        <v>0</v>
      </c>
      <c r="R16" s="646">
        <f>IF(CL_stat!M16=0,0,12*1.348*1/CL_stat!Y16*CL_rozp!$E16)</f>
        <v>0</v>
      </c>
      <c r="S16" s="646">
        <f>IF(CL_stat!N16=0,0,12*1.348*1/CL_stat!Z16*CL_rozp!$E16)</f>
        <v>0</v>
      </c>
      <c r="T16" s="646">
        <f>IF(CL_stat!O16=0,0,12*1.348*1/CL_stat!AA16*CL_rozp!$E16)</f>
        <v>0</v>
      </c>
      <c r="U16" s="646">
        <f>IF(CL_stat!P16=0,0,12*1.348*1/CL_stat!AB16*CL_rozp!$E16)</f>
        <v>0</v>
      </c>
      <c r="V16" s="37">
        <f>ROUND((M16*CL_stat!H16+P16*CL_stat!K16+S16*CL_stat!N16)/1.348,0)</f>
        <v>687242</v>
      </c>
      <c r="W16" s="37">
        <f>ROUND((N16*CL_stat!I16+Q16*CL_stat!L16+T16*CL_stat!O16)/1.348,0)</f>
        <v>0</v>
      </c>
      <c r="X16" s="37">
        <f>ROUND((O16*CL_stat!J16+R16*CL_stat!M16+U16*CL_stat!P16)/1.348,0)</f>
        <v>0</v>
      </c>
      <c r="Y16" s="37">
        <f t="shared" si="3"/>
        <v>687242</v>
      </c>
      <c r="Z16" s="647">
        <f>IF(CL_stat!T16=0,0,CL_stat!H16/CL_stat!T16)+IF(CL_stat!W16=0,0,CL_stat!K16/CL_stat!W16)+IF(CL_stat!Z16=0,0,CL_stat!N16/CL_stat!Z16)</f>
        <v>2.208559191639067</v>
      </c>
      <c r="AA16" s="647">
        <f>IF(CL_stat!U16=0,0,CL_stat!I16/CL_stat!U16)+IF(CL_stat!X16=0,0,CL_stat!L16/CL_stat!X16)+IF(CL_stat!AA16=0,0,CL_stat!O16/CL_stat!AA16)</f>
        <v>0</v>
      </c>
      <c r="AB16" s="647">
        <f>IF(CL_stat!V16=0,0,CL_stat!J16/CL_stat!V16)+IF(CL_stat!Y16=0,0,CL_stat!M16/CL_stat!Y16)+IF(CL_stat!AB16=0,0,CL_stat!P16/CL_stat!AB16)</f>
        <v>0</v>
      </c>
      <c r="AC16" s="130">
        <f t="shared" si="4"/>
        <v>2.208559191639067</v>
      </c>
    </row>
    <row r="17" spans="1:29" ht="20.100000000000001" customHeight="1" x14ac:dyDescent="0.2">
      <c r="A17" s="470">
        <v>8</v>
      </c>
      <c r="B17" s="414">
        <v>600074331</v>
      </c>
      <c r="C17" s="81">
        <f>CL_stat!C17</f>
        <v>4404</v>
      </c>
      <c r="D17" s="261" t="str">
        <f>CL_stat!D17</f>
        <v>MŠ Česká Lípa, Zhořelecká 2607</v>
      </c>
      <c r="E17" s="11">
        <f>CL_stat!E17</f>
        <v>3141</v>
      </c>
      <c r="F17" s="181" t="str">
        <f>CL_stat!F17</f>
        <v>ŠJ Česká Lípa, Na Výsluní 2893</v>
      </c>
      <c r="G17" s="128">
        <f>ROUND(CL_rozp!R17,0)</f>
        <v>594682</v>
      </c>
      <c r="H17" s="37">
        <f t="shared" si="0"/>
        <v>439461</v>
      </c>
      <c r="I17" s="29">
        <f t="shared" si="1"/>
        <v>148538</v>
      </c>
      <c r="J17" s="37">
        <f t="shared" si="2"/>
        <v>4395</v>
      </c>
      <c r="K17" s="37">
        <f>CL_stat!H17*CL_stat!AC17+CL_stat!I17*CL_stat!AD17+CL_stat!J17*CL_stat!AE17+CL_stat!K17*CL_stat!AF17+CL_stat!L17*CL_stat!AG17+CL_stat!M17*CL_stat!AH17+CL_stat!N17*CL_stat!AI17+CL_stat!O17*CL_stat!AJ17+CL_stat!P17*CL_stat!AK17</f>
        <v>2288</v>
      </c>
      <c r="L17" s="644">
        <f>ROUND(Y17/CL_rozp!E17/12,2)</f>
        <v>1.41</v>
      </c>
      <c r="M17" s="645">
        <f>IF(CL_stat!H17=0,0,12*1.348*1/CL_stat!T17*CL_rozp!$E17)</f>
        <v>13463.501019732967</v>
      </c>
      <c r="N17" s="646">
        <f>IF(CL_stat!I17=0,0,12*1.348*1/CL_stat!U17*CL_rozp!$E17)</f>
        <v>0</v>
      </c>
      <c r="O17" s="646">
        <f>IF(CL_stat!J17=0,0,12*1.348*1/CL_stat!V17*CL_rozp!$E17)</f>
        <v>0</v>
      </c>
      <c r="P17" s="646">
        <f>IF(CL_stat!K17=0,0,12*1.348*1/CL_stat!W17*CL_rozp!$E17)</f>
        <v>0</v>
      </c>
      <c r="Q17" s="646">
        <f>IF(CL_stat!L17=0,0,12*1.348*1/CL_stat!X17*CL_rozp!$E17)</f>
        <v>0</v>
      </c>
      <c r="R17" s="646">
        <f>IF(CL_stat!M17=0,0,12*1.348*1/CL_stat!Y17*CL_rozp!$E17)</f>
        <v>0</v>
      </c>
      <c r="S17" s="646">
        <f>IF(CL_stat!N17=0,0,12*1.348*1/CL_stat!Z17*CL_rozp!$E17)</f>
        <v>0</v>
      </c>
      <c r="T17" s="646">
        <f>IF(CL_stat!O17=0,0,12*1.348*1/CL_stat!AA17*CL_rozp!$E17)</f>
        <v>0</v>
      </c>
      <c r="U17" s="646">
        <f>IF(CL_stat!P17=0,0,12*1.348*1/CL_stat!AB17*CL_rozp!$E17)</f>
        <v>0</v>
      </c>
      <c r="V17" s="37">
        <f>ROUND((M17*CL_stat!H17+P17*CL_stat!K17+S17*CL_stat!N17)/1.348,0)</f>
        <v>439461</v>
      </c>
      <c r="W17" s="37">
        <f>ROUND((N17*CL_stat!I17+Q17*CL_stat!L17+T17*CL_stat!O17)/1.348,0)</f>
        <v>0</v>
      </c>
      <c r="X17" s="37">
        <f>ROUND((O17*CL_stat!J17+R17*CL_stat!M17+U17*CL_stat!P17)/1.348,0)</f>
        <v>0</v>
      </c>
      <c r="Y17" s="37">
        <f t="shared" si="3"/>
        <v>439461</v>
      </c>
      <c r="Z17" s="647">
        <f>IF(CL_stat!T17=0,0,CL_stat!H17/CL_stat!T17)+IF(CL_stat!W17=0,0,CL_stat!K17/CL_stat!W17)+IF(CL_stat!Z17=0,0,CL_stat!N17/CL_stat!Z17)</f>
        <v>1.4122782821635509</v>
      </c>
      <c r="AA17" s="647">
        <f>IF(CL_stat!U17=0,0,CL_stat!I17/CL_stat!U17)+IF(CL_stat!X17=0,0,CL_stat!L17/CL_stat!X17)+IF(CL_stat!AA17=0,0,CL_stat!O17/CL_stat!AA17)</f>
        <v>0</v>
      </c>
      <c r="AB17" s="647">
        <f>IF(CL_stat!V17=0,0,CL_stat!J17/CL_stat!V17)+IF(CL_stat!Y17=0,0,CL_stat!M17/CL_stat!Y17)+IF(CL_stat!AB17=0,0,CL_stat!P17/CL_stat!AB17)</f>
        <v>0</v>
      </c>
      <c r="AC17" s="130">
        <f t="shared" si="4"/>
        <v>1.4122782821635509</v>
      </c>
    </row>
    <row r="18" spans="1:29" ht="20.100000000000001" customHeight="1" x14ac:dyDescent="0.2">
      <c r="A18" s="470">
        <v>8</v>
      </c>
      <c r="B18" s="414">
        <v>600074331</v>
      </c>
      <c r="C18" s="81">
        <f>CL_stat!C18</f>
        <v>4404</v>
      </c>
      <c r="D18" s="261" t="str">
        <f>CL_stat!D18</f>
        <v>MŠ Česká Lípa, Zhořelecká 2607</v>
      </c>
      <c r="E18" s="11">
        <f>CL_stat!E18</f>
        <v>3141</v>
      </c>
      <c r="F18" s="181" t="str">
        <f>CL_stat!F18</f>
        <v>ŠJ Česká Lípa, Východní 2737</v>
      </c>
      <c r="G18" s="128">
        <f>ROUND(CL_rozp!R18,0)</f>
        <v>799550</v>
      </c>
      <c r="H18" s="37">
        <f t="shared" si="0"/>
        <v>590515</v>
      </c>
      <c r="I18" s="29">
        <f t="shared" si="1"/>
        <v>199594</v>
      </c>
      <c r="J18" s="37">
        <f t="shared" si="2"/>
        <v>5905</v>
      </c>
      <c r="K18" s="37">
        <f>CL_stat!H18*CL_stat!AC18+CL_stat!I18*CL_stat!AD18+CL_stat!J18*CL_stat!AE18+CL_stat!K18*CL_stat!AF18+CL_stat!L18*CL_stat!AG18+CL_stat!M18*CL_stat!AH18+CL_stat!N18*CL_stat!AI18+CL_stat!O18*CL_stat!AJ18+CL_stat!P18*CL_stat!AK18</f>
        <v>3536</v>
      </c>
      <c r="L18" s="644">
        <f>ROUND(Y18/CL_rozp!E18/12,2)</f>
        <v>1.9</v>
      </c>
      <c r="M18" s="645">
        <f>IF(CL_stat!H18=0,0,12*1.348*1/CL_stat!T18*CL_rozp!$E18)</f>
        <v>11706.094680239048</v>
      </c>
      <c r="N18" s="646">
        <f>IF(CL_stat!I18=0,0,12*1.348*1/CL_stat!U18*CL_rozp!$E18)</f>
        <v>0</v>
      </c>
      <c r="O18" s="646">
        <f>IF(CL_stat!J18=0,0,12*1.348*1/CL_stat!V18*CL_rozp!$E18)</f>
        <v>0</v>
      </c>
      <c r="P18" s="646">
        <f>IF(CL_stat!K18=0,0,12*1.348*1/CL_stat!W18*CL_rozp!$E18)</f>
        <v>0</v>
      </c>
      <c r="Q18" s="646">
        <f>IF(CL_stat!L18=0,0,12*1.348*1/CL_stat!X18*CL_rozp!$E18)</f>
        <v>0</v>
      </c>
      <c r="R18" s="646">
        <f>IF(CL_stat!M18=0,0,12*1.348*1/CL_stat!Y18*CL_rozp!$E18)</f>
        <v>0</v>
      </c>
      <c r="S18" s="646">
        <f>IF(CL_stat!N18=0,0,12*1.348*1/CL_stat!Z18*CL_rozp!$E18)</f>
        <v>0</v>
      </c>
      <c r="T18" s="646">
        <f>IF(CL_stat!O18=0,0,12*1.348*1/CL_stat!AA18*CL_rozp!$E18)</f>
        <v>0</v>
      </c>
      <c r="U18" s="646">
        <f>IF(CL_stat!P18=0,0,12*1.348*1/CL_stat!AB18*CL_rozp!$E18)</f>
        <v>0</v>
      </c>
      <c r="V18" s="37">
        <f>ROUND((M18*CL_stat!H18+P18*CL_stat!K18+S18*CL_stat!N18)/1.348,0)</f>
        <v>590515</v>
      </c>
      <c r="W18" s="37">
        <f>ROUND((N18*CL_stat!I18+Q18*CL_stat!L18+T18*CL_stat!O18)/1.348,0)</f>
        <v>0</v>
      </c>
      <c r="X18" s="37">
        <f>ROUND((O18*CL_stat!J18+R18*CL_stat!M18+U18*CL_stat!P18)/1.348,0)</f>
        <v>0</v>
      </c>
      <c r="Y18" s="37">
        <f t="shared" si="3"/>
        <v>590515</v>
      </c>
      <c r="Z18" s="647">
        <f>IF(CL_stat!T18=0,0,CL_stat!H18/CL_stat!T18)+IF(CL_stat!W18=0,0,CL_stat!K18/CL_stat!W18)+IF(CL_stat!Z18=0,0,CL_stat!N18/CL_stat!Z18)</f>
        <v>1.8977130394481783</v>
      </c>
      <c r="AA18" s="647">
        <f>IF(CL_stat!U18=0,0,CL_stat!I18/CL_stat!U18)+IF(CL_stat!X18=0,0,CL_stat!L18/CL_stat!X18)+IF(CL_stat!AA18=0,0,CL_stat!O18/CL_stat!AA18)</f>
        <v>0</v>
      </c>
      <c r="AB18" s="647">
        <f>IF(CL_stat!V18=0,0,CL_stat!J18/CL_stat!V18)+IF(CL_stat!Y18=0,0,CL_stat!M18/CL_stat!Y18)+IF(CL_stat!AB18=0,0,CL_stat!P18/CL_stat!AB18)</f>
        <v>0</v>
      </c>
      <c r="AC18" s="130">
        <f t="shared" si="4"/>
        <v>1.8977130394481783</v>
      </c>
    </row>
    <row r="19" spans="1:29" ht="20.100000000000001" customHeight="1" x14ac:dyDescent="0.2">
      <c r="A19" s="470">
        <v>8</v>
      </c>
      <c r="B19" s="414">
        <v>600074331</v>
      </c>
      <c r="C19" s="81">
        <f>CL_stat!C19</f>
        <v>4404</v>
      </c>
      <c r="D19" s="261" t="str">
        <f>CL_stat!D19</f>
        <v>MŠ Česká Lípa, Zhořelecká 2607</v>
      </c>
      <c r="E19" s="11">
        <f>CL_stat!E19</f>
        <v>3141</v>
      </c>
      <c r="F19" s="59" t="str">
        <f>CL_stat!F19</f>
        <v>ŠJ Česká Lípa, Zhořelecká 2607</v>
      </c>
      <c r="G19" s="128">
        <f>ROUND(CL_rozp!R19,0)</f>
        <v>908035</v>
      </c>
      <c r="H19" s="37">
        <f t="shared" si="0"/>
        <v>670453</v>
      </c>
      <c r="I19" s="29">
        <f t="shared" si="1"/>
        <v>226613</v>
      </c>
      <c r="J19" s="37">
        <f t="shared" si="2"/>
        <v>6705</v>
      </c>
      <c r="K19" s="37">
        <f>CL_stat!H19*CL_stat!AC19+CL_stat!I19*CL_stat!AD19+CL_stat!J19*CL_stat!AE19+CL_stat!K19*CL_stat!AF19+CL_stat!L19*CL_stat!AG19+CL_stat!M19*CL_stat!AH19+CL_stat!N19*CL_stat!AI19+CL_stat!O19*CL_stat!AJ19+CL_stat!P19*CL_stat!AK19</f>
        <v>4264</v>
      </c>
      <c r="L19" s="644">
        <f>ROUND(Y19/CL_rozp!E19/12,2)</f>
        <v>2.15</v>
      </c>
      <c r="M19" s="645">
        <f>IF(CL_stat!H19=0,0,12*1.348*1/CL_stat!T19*CL_rozp!$E19)</f>
        <v>11021.599172946231</v>
      </c>
      <c r="N19" s="646">
        <f>IF(CL_stat!I19=0,0,12*1.348*1/CL_stat!U19*CL_rozp!$E19)</f>
        <v>0</v>
      </c>
      <c r="O19" s="646">
        <f>IF(CL_stat!J19=0,0,12*1.348*1/CL_stat!V19*CL_rozp!$E19)</f>
        <v>0</v>
      </c>
      <c r="P19" s="646">
        <f>IF(CL_stat!K19=0,0,12*1.348*1/CL_stat!W19*CL_rozp!$E19)</f>
        <v>0</v>
      </c>
      <c r="Q19" s="646">
        <f>IF(CL_stat!L19=0,0,12*1.348*1/CL_stat!X19*CL_rozp!$E19)</f>
        <v>0</v>
      </c>
      <c r="R19" s="646">
        <f>IF(CL_stat!M19=0,0,12*1.348*1/CL_stat!Y19*CL_rozp!$E19)</f>
        <v>0</v>
      </c>
      <c r="S19" s="646">
        <f>IF(CL_stat!N19=0,0,12*1.348*1/CL_stat!Z19*CL_rozp!$E19)</f>
        <v>0</v>
      </c>
      <c r="T19" s="646">
        <f>IF(CL_stat!O19=0,0,12*1.348*1/CL_stat!AA19*CL_rozp!$E19)</f>
        <v>0</v>
      </c>
      <c r="U19" s="646">
        <f>IF(CL_stat!P19=0,0,12*1.348*1/CL_stat!AB19*CL_rozp!$E19)</f>
        <v>0</v>
      </c>
      <c r="V19" s="37">
        <f>ROUND((M19*CL_stat!H19+P19*CL_stat!K19+S19*CL_stat!N19)/1.348,0)</f>
        <v>670453</v>
      </c>
      <c r="W19" s="37">
        <f>ROUND((N19*CL_stat!I19+Q19*CL_stat!L19+T19*CL_stat!O19)/1.348,0)</f>
        <v>0</v>
      </c>
      <c r="X19" s="37">
        <f>ROUND((O19*CL_stat!J19+R19*CL_stat!M19+U19*CL_stat!P19)/1.348,0)</f>
        <v>0</v>
      </c>
      <c r="Y19" s="37">
        <f t="shared" si="3"/>
        <v>670453</v>
      </c>
      <c r="Z19" s="647">
        <f>IF(CL_stat!T19=0,0,CL_stat!H19/CL_stat!T19)+IF(CL_stat!W19=0,0,CL_stat!K19/CL_stat!W19)+IF(CL_stat!Z19=0,0,CL_stat!N19/CL_stat!Z19)</f>
        <v>2.1546069766962175</v>
      </c>
      <c r="AA19" s="647">
        <f>IF(CL_stat!U19=0,0,CL_stat!I19/CL_stat!U19)+IF(CL_stat!X19=0,0,CL_stat!L19/CL_stat!X19)+IF(CL_stat!AA19=0,0,CL_stat!O19/CL_stat!AA19)</f>
        <v>0</v>
      </c>
      <c r="AB19" s="647">
        <f>IF(CL_stat!V19=0,0,CL_stat!J19/CL_stat!V19)+IF(CL_stat!Y19=0,0,CL_stat!M19/CL_stat!Y19)+IF(CL_stat!AB19=0,0,CL_stat!P19/CL_stat!AB19)</f>
        <v>0</v>
      </c>
      <c r="AC19" s="130">
        <f t="shared" si="4"/>
        <v>2.1546069766962175</v>
      </c>
    </row>
    <row r="20" spans="1:29" ht="20.100000000000001" customHeight="1" x14ac:dyDescent="0.2">
      <c r="A20" s="470">
        <v>9</v>
      </c>
      <c r="B20" s="414">
        <v>600075249</v>
      </c>
      <c r="C20" s="81">
        <f>CL_stat!C20</f>
        <v>4480</v>
      </c>
      <c r="D20" s="261" t="str">
        <f>CL_stat!D20</f>
        <v>ŠJ Česká Lípa, 28. října 2733</v>
      </c>
      <c r="E20" s="11">
        <f>CL_stat!E20</f>
        <v>3141</v>
      </c>
      <c r="F20" s="59" t="str">
        <f>CL_stat!F20</f>
        <v>ŠJ Česká Lípa, 28. října 2733</v>
      </c>
      <c r="G20" s="128">
        <f>ROUND(CL_rozp!R20,0)</f>
        <v>3774339</v>
      </c>
      <c r="H20" s="37">
        <f t="shared" si="0"/>
        <v>2774965</v>
      </c>
      <c r="I20" s="29">
        <f t="shared" si="1"/>
        <v>937938</v>
      </c>
      <c r="J20" s="37">
        <f t="shared" si="2"/>
        <v>27750</v>
      </c>
      <c r="K20" s="37">
        <f>CL_stat!H20*CL_stat!AC20+CL_stat!I20*CL_stat!AD20+CL_stat!J20*CL_stat!AE20+CL_stat!K20*CL_stat!AF20+CL_stat!L20*CL_stat!AG20+CL_stat!M20*CL_stat!AH20+CL_stat!N20*CL_stat!AI20+CL_stat!O20*CL_stat!AJ20+CL_stat!P20*CL_stat!AK20</f>
        <v>33686</v>
      </c>
      <c r="L20" s="644">
        <f>ROUND(Y20/CL_rozp!E20/12,2)</f>
        <v>8.92</v>
      </c>
      <c r="M20" s="645">
        <f>IF(CL_stat!H20=0,0,12*1.348*1/CL_stat!T20*CL_rozp!$E20)</f>
        <v>0</v>
      </c>
      <c r="N20" s="646">
        <f>IF(CL_stat!I20=0,0,12*1.348*1/CL_stat!U20*CL_rozp!$E20)</f>
        <v>5617.060180939945</v>
      </c>
      <c r="O20" s="646">
        <f>IF(CL_stat!J20=0,0,12*1.348*1/CL_stat!V20*CL_rozp!$E20)</f>
        <v>5617.060180939945</v>
      </c>
      <c r="P20" s="646">
        <f>IF(CL_stat!K20=0,0,12*1.348*1/CL_stat!W20*CL_rozp!$E20)</f>
        <v>10464.549101170114</v>
      </c>
      <c r="Q20" s="646">
        <f>IF(CL_stat!L20=0,0,12*1.348*1/CL_stat!X20*CL_rozp!$E20)</f>
        <v>0</v>
      </c>
      <c r="R20" s="646">
        <f>IF(CL_stat!M20=0,0,12*1.348*1/CL_stat!Y20*CL_rozp!$E20)</f>
        <v>0</v>
      </c>
      <c r="S20" s="646">
        <f>IF(CL_stat!N20=0,0,12*1.348*1/CL_stat!Z20*CL_rozp!$E20)</f>
        <v>0</v>
      </c>
      <c r="T20" s="646">
        <f>IF(CL_stat!O20=0,0,12*1.348*1/CL_stat!AA20*CL_rozp!$E20)</f>
        <v>0</v>
      </c>
      <c r="U20" s="646">
        <f>IF(CL_stat!P20=0,0,12*1.348*1/CL_stat!AB20*CL_rozp!$E20)</f>
        <v>0</v>
      </c>
      <c r="V20" s="37">
        <f>ROUND((M20*CL_stat!H20+P20*CL_stat!K20+S20*CL_stat!N20)/1.348,0)</f>
        <v>116445</v>
      </c>
      <c r="W20" s="37">
        <f>ROUND((N20*CL_stat!I20+Q20*CL_stat!L20+T20*CL_stat!O20)/1.348,0)</f>
        <v>2529344</v>
      </c>
      <c r="X20" s="37">
        <f>ROUND((O20*CL_stat!J20+R20*CL_stat!M20+U20*CL_stat!P20)/1.348,0)</f>
        <v>129176</v>
      </c>
      <c r="Y20" s="37">
        <f t="shared" si="3"/>
        <v>2774965</v>
      </c>
      <c r="Z20" s="647">
        <f>IF(CL_stat!T20=0,0,CL_stat!H20/CL_stat!T20)+IF(CL_stat!W20=0,0,CL_stat!K20/CL_stat!W20)+IF(CL_stat!Z20=0,0,CL_stat!N20/CL_stat!Z20)</f>
        <v>0.37421515854797721</v>
      </c>
      <c r="AA20" s="647">
        <f>IF(CL_stat!U20=0,0,CL_stat!I20/CL_stat!U20)+IF(CL_stat!X20=0,0,CL_stat!L20/CL_stat!X20)+IF(CL_stat!AA20=0,0,CL_stat!O20/CL_stat!AA20)</f>
        <v>8.1284429989184623</v>
      </c>
      <c r="AB20" s="647">
        <f>IF(CL_stat!V20=0,0,CL_stat!J20/CL_stat!V20)+IF(CL_stat!Y20=0,0,CL_stat!M20/CL_stat!Y20)+IF(CL_stat!AB20=0,0,CL_stat!P20/CL_stat!AB20)</f>
        <v>0.41512641345382589</v>
      </c>
      <c r="AC20" s="130">
        <f t="shared" si="4"/>
        <v>8.9177845709202668</v>
      </c>
    </row>
    <row r="21" spans="1:29" ht="20.100000000000001" customHeight="1" x14ac:dyDescent="0.2">
      <c r="A21" s="470">
        <v>10</v>
      </c>
      <c r="B21" s="414">
        <v>600074951</v>
      </c>
      <c r="C21" s="81">
        <f>CL_stat!C21</f>
        <v>4439</v>
      </c>
      <c r="D21" s="261" t="str">
        <f>CL_stat!D21</f>
        <v>ZŠ a MŠ Česká Lípa, Jižní 1903</v>
      </c>
      <c r="E21" s="11">
        <f>CL_stat!E21</f>
        <v>3141</v>
      </c>
      <c r="F21" s="59" t="str">
        <f>CL_stat!F21</f>
        <v>ŠJ Česká Lípa, Jižní 1903</v>
      </c>
      <c r="G21" s="128">
        <f>ROUND(CL_rozp!R21,0)</f>
        <v>2535458</v>
      </c>
      <c r="H21" s="37">
        <f t="shared" si="0"/>
        <v>1868482</v>
      </c>
      <c r="I21" s="29">
        <f t="shared" si="1"/>
        <v>631547</v>
      </c>
      <c r="J21" s="37">
        <f t="shared" si="2"/>
        <v>18685</v>
      </c>
      <c r="K21" s="37">
        <f>CL_stat!H21*CL_stat!AC21+CL_stat!I21*CL_stat!AD21+CL_stat!J21*CL_stat!AE21+CL_stat!K21*CL_stat!AF21+CL_stat!L21*CL_stat!AG21+CL_stat!M21*CL_stat!AH21+CL_stat!N21*CL_stat!AI21+CL_stat!O21*CL_stat!AJ21+CL_stat!P21*CL_stat!AK21</f>
        <v>16744</v>
      </c>
      <c r="L21" s="644">
        <f>ROUND(Y21/CL_rozp!E21/12,2)</f>
        <v>6</v>
      </c>
      <c r="M21" s="645">
        <f>IF(CL_stat!H21=0,0,12*1.348*1/CL_stat!T21*CL_rozp!$E21)</f>
        <v>11542.434607289224</v>
      </c>
      <c r="N21" s="646">
        <f>IF(CL_stat!I21=0,0,12*1.348*1/CL_stat!U21*CL_rozp!$E21)</f>
        <v>6769.724275474251</v>
      </c>
      <c r="O21" s="646">
        <f>IF(CL_stat!J21=0,0,12*1.348*1/CL_stat!V21*CL_rozp!$E21)</f>
        <v>0</v>
      </c>
      <c r="P21" s="646">
        <f>IF(CL_stat!K21=0,0,12*1.348*1/CL_stat!W21*CL_rozp!$E21)</f>
        <v>0</v>
      </c>
      <c r="Q21" s="646">
        <f>IF(CL_stat!L21=0,0,12*1.348*1/CL_stat!X21*CL_rozp!$E21)</f>
        <v>0</v>
      </c>
      <c r="R21" s="646">
        <f>IF(CL_stat!M21=0,0,12*1.348*1/CL_stat!Y21*CL_rozp!$E21)</f>
        <v>0</v>
      </c>
      <c r="S21" s="646">
        <f>IF(CL_stat!N21=0,0,12*1.348*1/CL_stat!Z21*CL_rozp!$E21)</f>
        <v>0</v>
      </c>
      <c r="T21" s="646">
        <f>IF(CL_stat!O21=0,0,12*1.348*1/CL_stat!AA21*CL_rozp!$E21)</f>
        <v>0</v>
      </c>
      <c r="U21" s="646">
        <f>IF(CL_stat!P21=0,0,12*1.348*1/CL_stat!AB21*CL_rozp!$E21)</f>
        <v>0</v>
      </c>
      <c r="V21" s="37">
        <f>ROUND((M21*CL_stat!H21+P21*CL_stat!K21+S21*CL_stat!N21)/1.348,0)</f>
        <v>607947</v>
      </c>
      <c r="W21" s="37">
        <f>ROUND((N21*CL_stat!I21+Q21*CL_stat!L21+T21*CL_stat!O21)/1.348,0)</f>
        <v>1260535</v>
      </c>
      <c r="X21" s="37">
        <f>ROUND((O21*CL_stat!J21+R21*CL_stat!M21+U21*CL_stat!P21)/1.348,0)</f>
        <v>0</v>
      </c>
      <c r="Y21" s="37">
        <f t="shared" si="3"/>
        <v>1868482</v>
      </c>
      <c r="Z21" s="647">
        <f>IF(CL_stat!T21=0,0,CL_stat!H21/CL_stat!T21)+IF(CL_stat!W21=0,0,CL_stat!K21/CL_stat!W21)+IF(CL_stat!Z21=0,0,CL_stat!N21/CL_stat!Z21)</f>
        <v>1.9537337015572112</v>
      </c>
      <c r="AA21" s="647">
        <f>IF(CL_stat!U21=0,0,CL_stat!I21/CL_stat!U21)+IF(CL_stat!X21=0,0,CL_stat!L21/CL_stat!X21)+IF(CL_stat!AA21=0,0,CL_stat!O21/CL_stat!AA21)</f>
        <v>4.0509258963366372</v>
      </c>
      <c r="AB21" s="647">
        <f>IF(CL_stat!V21=0,0,CL_stat!J21/CL_stat!V21)+IF(CL_stat!Y21=0,0,CL_stat!M21/CL_stat!Y21)+IF(CL_stat!AB21=0,0,CL_stat!P21/CL_stat!AB21)</f>
        <v>0</v>
      </c>
      <c r="AC21" s="130">
        <f t="shared" si="4"/>
        <v>6.0046595978938484</v>
      </c>
    </row>
    <row r="22" spans="1:29" ht="20.100000000000001" customHeight="1" x14ac:dyDescent="0.2">
      <c r="A22" s="470">
        <v>12</v>
      </c>
      <c r="B22" s="414">
        <v>600074871</v>
      </c>
      <c r="C22" s="81">
        <f>CL_stat!C22</f>
        <v>4438</v>
      </c>
      <c r="D22" s="261" t="str">
        <f>CL_stat!D22</f>
        <v>ZŠ Česká Lípa, A. Sovy 3056</v>
      </c>
      <c r="E22" s="11">
        <f>CL_stat!E22</f>
        <v>3141</v>
      </c>
      <c r="F22" s="59" t="str">
        <f>CL_stat!F22</f>
        <v>ŠJ Česká Lípa, A. Sovy 1795</v>
      </c>
      <c r="G22" s="128">
        <f>ROUND(CL_rozp!R22,0)</f>
        <v>2920209</v>
      </c>
      <c r="H22" s="37">
        <f t="shared" si="0"/>
        <v>2149302</v>
      </c>
      <c r="I22" s="29">
        <f t="shared" si="1"/>
        <v>726464</v>
      </c>
      <c r="J22" s="37">
        <f t="shared" si="2"/>
        <v>21493</v>
      </c>
      <c r="K22" s="37">
        <f>CL_stat!H22*CL_stat!AC22+CL_stat!I22*CL_stat!AD22+CL_stat!J22*CL_stat!AE22+CL_stat!K22*CL_stat!AF22+CL_stat!L22*CL_stat!AG22+CL_stat!M22*CL_stat!AH22+CL_stat!N22*CL_stat!AI22+CL_stat!O22*CL_stat!AJ22+CL_stat!P22*CL_stat!AK22</f>
        <v>22950</v>
      </c>
      <c r="L22" s="644">
        <f>ROUND(Y22/CL_rozp!E22/12,2)</f>
        <v>6.91</v>
      </c>
      <c r="M22" s="645">
        <f>IF(CL_stat!H22=0,0,12*1.348*1/CL_stat!T22*CL_rozp!$E22)</f>
        <v>0</v>
      </c>
      <c r="N22" s="646">
        <f>IF(CL_stat!I22=0,0,12*1.348*1/CL_stat!U22*CL_rozp!$E22)</f>
        <v>6137.0590669845669</v>
      </c>
      <c r="O22" s="646">
        <f>IF(CL_stat!J22=0,0,12*1.348*1/CL_stat!V22*CL_rozp!$E22)</f>
        <v>0</v>
      </c>
      <c r="P22" s="646">
        <f>IF(CL_stat!K22=0,0,12*1.348*1/CL_stat!W22*CL_rozp!$E22)</f>
        <v>7712.5361561340569</v>
      </c>
      <c r="Q22" s="646">
        <f>IF(CL_stat!L22=0,0,12*1.348*1/CL_stat!X22*CL_rozp!$E22)</f>
        <v>0</v>
      </c>
      <c r="R22" s="646">
        <f>IF(CL_stat!M22=0,0,12*1.348*1/CL_stat!Y22*CL_rozp!$E22)</f>
        <v>0</v>
      </c>
      <c r="S22" s="646">
        <f>IF(CL_stat!N22=0,0,12*1.348*1/CL_stat!Z22*CL_rozp!$E22)</f>
        <v>0</v>
      </c>
      <c r="T22" s="646">
        <f>IF(CL_stat!O22=0,0,12*1.348*1/CL_stat!AA22*CL_rozp!$E22)</f>
        <v>0</v>
      </c>
      <c r="U22" s="646">
        <f>IF(CL_stat!P22=0,0,12*1.348*1/CL_stat!AB22*CL_rozp!$E22)</f>
        <v>0</v>
      </c>
      <c r="V22" s="37">
        <f>ROUND((M22*CL_stat!H22+P22*CL_stat!K22+S22*CL_stat!N22)/1.348,0)</f>
        <v>291795</v>
      </c>
      <c r="W22" s="37">
        <f>ROUND((N22*CL_stat!I22+Q22*CL_stat!L22+T22*CL_stat!O22)/1.348,0)</f>
        <v>1857507</v>
      </c>
      <c r="X22" s="37">
        <f>ROUND((O22*CL_stat!J22+R22*CL_stat!M22+U22*CL_stat!P22)/1.348,0)</f>
        <v>0</v>
      </c>
      <c r="Y22" s="37">
        <f t="shared" si="3"/>
        <v>2149302</v>
      </c>
      <c r="Z22" s="647">
        <f>IF(CL_stat!T22=0,0,CL_stat!H22/CL_stat!T22)+IF(CL_stat!W22=0,0,CL_stat!K22/CL_stat!W22)+IF(CL_stat!Z22=0,0,CL_stat!N22/CL_stat!Z22)</f>
        <v>0.93772821960544639</v>
      </c>
      <c r="AA22" s="647">
        <f>IF(CL_stat!U22=0,0,CL_stat!I22/CL_stat!U22)+IF(CL_stat!X22=0,0,CL_stat!L22/CL_stat!X22)+IF(CL_stat!AA22=0,0,CL_stat!O22/CL_stat!AA22)</f>
        <v>5.9693915007916818</v>
      </c>
      <c r="AB22" s="647">
        <f>IF(CL_stat!V22=0,0,CL_stat!J22/CL_stat!V22)+IF(CL_stat!Y22=0,0,CL_stat!M22/CL_stat!Y22)+IF(CL_stat!AB22=0,0,CL_stat!P22/CL_stat!AB22)</f>
        <v>0</v>
      </c>
      <c r="AC22" s="130">
        <f t="shared" si="4"/>
        <v>6.9071197203971284</v>
      </c>
    </row>
    <row r="23" spans="1:29" ht="20.100000000000001" customHeight="1" x14ac:dyDescent="0.2">
      <c r="A23" s="470">
        <v>13</v>
      </c>
      <c r="B23" s="414">
        <v>600074889</v>
      </c>
      <c r="C23" s="81">
        <f>CL_stat!C23</f>
        <v>4455</v>
      </c>
      <c r="D23" s="261" t="str">
        <f>CL_stat!D23</f>
        <v xml:space="preserve">ZŠ Česká Lípa, Mánesova 1526 </v>
      </c>
      <c r="E23" s="11">
        <f>CL_stat!E23</f>
        <v>3141</v>
      </c>
      <c r="F23" s="59" t="str">
        <f>CL_stat!F23</f>
        <v>ŠJ Česká Lípa, Eliášova 2427</v>
      </c>
      <c r="G23" s="128">
        <f>ROUND(CL_rozp!R23,0)</f>
        <v>2927942</v>
      </c>
      <c r="H23" s="37">
        <f t="shared" si="0"/>
        <v>2154895</v>
      </c>
      <c r="I23" s="29">
        <f t="shared" si="1"/>
        <v>728354</v>
      </c>
      <c r="J23" s="37">
        <f t="shared" si="2"/>
        <v>21549</v>
      </c>
      <c r="K23" s="37">
        <f>CL_stat!H23*CL_stat!AC23+CL_stat!I23*CL_stat!AD23+CL_stat!J23*CL_stat!AE23+CL_stat!K23*CL_stat!AF23+CL_stat!L23*CL_stat!AG23+CL_stat!M23*CL_stat!AH23+CL_stat!N23*CL_stat!AI23+CL_stat!O23*CL_stat!AJ23+CL_stat!P23*CL_stat!AK23</f>
        <v>23144</v>
      </c>
      <c r="L23" s="644">
        <f>ROUND(Y23/CL_rozp!E23/12,2)</f>
        <v>6.93</v>
      </c>
      <c r="M23" s="645">
        <f>IF(CL_stat!H23=0,0,12*1.348*1/CL_stat!T23*CL_rozp!$E23)</f>
        <v>0</v>
      </c>
      <c r="N23" s="646">
        <f>IF(CL_stat!I23=0,0,12*1.348*1/CL_stat!U23*CL_rozp!$E23)</f>
        <v>6116.3374594004899</v>
      </c>
      <c r="O23" s="646">
        <f>IF(CL_stat!J23=0,0,12*1.348*1/CL_stat!V23*CL_rozp!$E23)</f>
        <v>0</v>
      </c>
      <c r="P23" s="646">
        <f>IF(CL_stat!K23=0,0,12*1.348*1/CL_stat!W23*CL_rozp!$E23)</f>
        <v>7967.7788429219745</v>
      </c>
      <c r="Q23" s="646">
        <f>IF(CL_stat!L23=0,0,12*1.348*1/CL_stat!X23*CL_rozp!$E23)</f>
        <v>0</v>
      </c>
      <c r="R23" s="646">
        <f>IF(CL_stat!M23=0,0,12*1.348*1/CL_stat!Y23*CL_rozp!$E23)</f>
        <v>0</v>
      </c>
      <c r="S23" s="646">
        <f>IF(CL_stat!N23=0,0,12*1.348*1/CL_stat!Z23*CL_rozp!$E23)</f>
        <v>0</v>
      </c>
      <c r="T23" s="646">
        <f>IF(CL_stat!O23=0,0,12*1.348*1/CL_stat!AA23*CL_rozp!$E23)</f>
        <v>0</v>
      </c>
      <c r="U23" s="646">
        <f>IF(CL_stat!P23=0,0,12*1.348*1/CL_stat!AB23*CL_rozp!$E23)</f>
        <v>0</v>
      </c>
      <c r="V23" s="37">
        <f>ROUND((M23*CL_stat!H23+P23*CL_stat!K23+S23*CL_stat!N23)/1.348,0)</f>
        <v>271897</v>
      </c>
      <c r="W23" s="37">
        <f>ROUND((N23*CL_stat!I23+Q23*CL_stat!L23+T23*CL_stat!O23)/1.348,0)</f>
        <v>1882997</v>
      </c>
      <c r="X23" s="37">
        <f>ROUND((O23*CL_stat!J23+R23*CL_stat!M23+U23*CL_stat!P23)/1.348,0)</f>
        <v>0</v>
      </c>
      <c r="Y23" s="37">
        <f t="shared" si="3"/>
        <v>2154894</v>
      </c>
      <c r="Z23" s="647">
        <f>IF(CL_stat!T23=0,0,CL_stat!H23/CL_stat!T23)+IF(CL_stat!W23=0,0,CL_stat!K23/CL_stat!W23)+IF(CL_stat!Z23=0,0,CL_stat!N23/CL_stat!Z23)</f>
        <v>0.8737852300564628</v>
      </c>
      <c r="AA23" s="647">
        <f>IF(CL_stat!U23=0,0,CL_stat!I23/CL_stat!U23)+IF(CL_stat!X23=0,0,CL_stat!L23/CL_stat!X23)+IF(CL_stat!AA23=0,0,CL_stat!O23/CL_stat!AA23)</f>
        <v>6.0513062438356506</v>
      </c>
      <c r="AB23" s="647">
        <f>IF(CL_stat!V23=0,0,CL_stat!J23/CL_stat!V23)+IF(CL_stat!Y23=0,0,CL_stat!M23/CL_stat!Y23)+IF(CL_stat!AB23=0,0,CL_stat!P23/CL_stat!AB23)</f>
        <v>0</v>
      </c>
      <c r="AC23" s="130">
        <f t="shared" si="4"/>
        <v>6.9250914738921132</v>
      </c>
    </row>
    <row r="24" spans="1:29" ht="20.100000000000001" customHeight="1" x14ac:dyDescent="0.2">
      <c r="A24" s="470">
        <v>14</v>
      </c>
      <c r="B24" s="414">
        <v>600074897</v>
      </c>
      <c r="C24" s="81">
        <f>CL_stat!C24</f>
        <v>4440</v>
      </c>
      <c r="D24" s="261" t="str">
        <f>CL_stat!D24</f>
        <v>ZŠ Česká Lípa, Partyzánská 1053</v>
      </c>
      <c r="E24" s="11">
        <f>CL_stat!E24</f>
        <v>3141</v>
      </c>
      <c r="F24" s="59" t="str">
        <f>CL_stat!F24</f>
        <v xml:space="preserve">ŠJ Česká Lípa, Husova 2966 </v>
      </c>
      <c r="G24" s="128">
        <f>ROUND(CL_rozp!R24,0)</f>
        <v>2709215</v>
      </c>
      <c r="H24" s="37">
        <f t="shared" si="0"/>
        <v>1994385</v>
      </c>
      <c r="I24" s="29">
        <f t="shared" si="1"/>
        <v>674102</v>
      </c>
      <c r="J24" s="37">
        <f t="shared" si="2"/>
        <v>19944</v>
      </c>
      <c r="K24" s="37">
        <f>CL_stat!H24*CL_stat!AC24+CL_stat!I24*CL_stat!AD24+CL_stat!J24*CL_stat!AE24+CL_stat!K24*CL_stat!AF24+CL_stat!L24*CL_stat!AG24+CL_stat!M24*CL_stat!AH24+CL_stat!N24*CL_stat!AI24+CL_stat!O24*CL_stat!AJ24+CL_stat!P24*CL_stat!AK24</f>
        <v>20784</v>
      </c>
      <c r="L24" s="644">
        <f>ROUND(Y24/CL_rozp!E24/12,2)</f>
        <v>6.41</v>
      </c>
      <c r="M24" s="645">
        <f>IF(CL_stat!H24=0,0,12*1.348*1/CL_stat!T24*CL_rozp!$E24)</f>
        <v>0</v>
      </c>
      <c r="N24" s="646">
        <f>IF(CL_stat!I24=0,0,12*1.348*1/CL_stat!U24*CL_rozp!$E24)</f>
        <v>6268.0197331758645</v>
      </c>
      <c r="O24" s="646">
        <f>IF(CL_stat!J24=0,0,12*1.348*1/CL_stat!V24*CL_rozp!$E24)</f>
        <v>0</v>
      </c>
      <c r="P24" s="646">
        <f>IF(CL_stat!K24=0,0,12*1.348*1/CL_stat!W24*CL_rozp!$E24)</f>
        <v>7761.3626445484006</v>
      </c>
      <c r="Q24" s="646">
        <f>IF(CL_stat!L24=0,0,12*1.348*1/CL_stat!X24*CL_rozp!$E24)</f>
        <v>0</v>
      </c>
      <c r="R24" s="646">
        <f>IF(CL_stat!M24=0,0,12*1.348*1/CL_stat!Y24*CL_rozp!$E24)</f>
        <v>0</v>
      </c>
      <c r="S24" s="646">
        <f>IF(CL_stat!N24=0,0,12*1.348*1/CL_stat!Z24*CL_rozp!$E24)</f>
        <v>0</v>
      </c>
      <c r="T24" s="646">
        <f>IF(CL_stat!O24=0,0,12*1.348*1/CL_stat!AA24*CL_rozp!$E24)</f>
        <v>0</v>
      </c>
      <c r="U24" s="646">
        <f>IF(CL_stat!P24=0,0,12*1.348*1/CL_stat!AB24*CL_rozp!$E24)</f>
        <v>0</v>
      </c>
      <c r="V24" s="37">
        <f>ROUND((M24*CL_stat!H24+P24*CL_stat!K24+S24*CL_stat!N24)/1.348,0)</f>
        <v>287884</v>
      </c>
      <c r="W24" s="37">
        <f>ROUND((N24*CL_stat!I24+Q24*CL_stat!L24+T24*CL_stat!O24)/1.348,0)</f>
        <v>1706501</v>
      </c>
      <c r="X24" s="37">
        <f>ROUND((O24*CL_stat!J24+R24*CL_stat!M24+U24*CL_stat!P24)/1.348,0)</f>
        <v>0</v>
      </c>
      <c r="Y24" s="37">
        <f t="shared" si="3"/>
        <v>1994385</v>
      </c>
      <c r="Z24" s="647">
        <f>IF(CL_stat!T24=0,0,CL_stat!H24/CL_stat!T24)+IF(CL_stat!W24=0,0,CL_stat!K24/CL_stat!W24)+IF(CL_stat!Z24=0,0,CL_stat!N24/CL_stat!Z24)</f>
        <v>0.92516155402346756</v>
      </c>
      <c r="AA24" s="647">
        <f>IF(CL_stat!U24=0,0,CL_stat!I24/CL_stat!U24)+IF(CL_stat!X24=0,0,CL_stat!L24/CL_stat!X24)+IF(CL_stat!AA24=0,0,CL_stat!O24/CL_stat!AA24)</f>
        <v>5.4841082148169669</v>
      </c>
      <c r="AB24" s="647">
        <f>IF(CL_stat!V24=0,0,CL_stat!J24/CL_stat!V24)+IF(CL_stat!Y24=0,0,CL_stat!M24/CL_stat!Y24)+IF(CL_stat!AB24=0,0,CL_stat!P24/CL_stat!AB24)</f>
        <v>0</v>
      </c>
      <c r="AC24" s="130">
        <f t="shared" si="4"/>
        <v>6.4092697688404341</v>
      </c>
    </row>
    <row r="25" spans="1:29" ht="20.100000000000001" customHeight="1" x14ac:dyDescent="0.2">
      <c r="A25" s="470">
        <v>15</v>
      </c>
      <c r="B25" s="414">
        <v>600074901</v>
      </c>
      <c r="C25" s="81">
        <f>CL_stat!C25</f>
        <v>4442</v>
      </c>
      <c r="D25" s="261" t="str">
        <f>CL_stat!D25</f>
        <v>ZŠ Česká Lípa, Pátova 406</v>
      </c>
      <c r="E25" s="11">
        <f>CL_stat!E25</f>
        <v>3141</v>
      </c>
      <c r="F25" s="59" t="str">
        <f>CL_stat!F25</f>
        <v>ŠJ Česká Lípa, Pátova 406/1</v>
      </c>
      <c r="G25" s="128">
        <f>ROUND(CL_rozp!R25,0)</f>
        <v>1441361</v>
      </c>
      <c r="H25" s="37">
        <f t="shared" si="0"/>
        <v>1061467</v>
      </c>
      <c r="I25" s="29">
        <f t="shared" si="1"/>
        <v>358775</v>
      </c>
      <c r="J25" s="37">
        <f t="shared" si="2"/>
        <v>10615</v>
      </c>
      <c r="K25" s="37">
        <f>CL_stat!H25*CL_stat!AC25+CL_stat!I25*CL_stat!AD25+CL_stat!J25*CL_stat!AE25+CL_stat!K25*CL_stat!AF25+CL_stat!L25*CL_stat!AG25+CL_stat!M25*CL_stat!AH25+CL_stat!N25*CL_stat!AI25+CL_stat!O25*CL_stat!AJ25+CL_stat!P25*CL_stat!AK25</f>
        <v>10504</v>
      </c>
      <c r="L25" s="644">
        <f>ROUND(Y25/CL_rozp!E25/12,2)</f>
        <v>3.41</v>
      </c>
      <c r="M25" s="645">
        <f>IF(CL_stat!H25=0,0,12*1.348*1/CL_stat!T25*CL_rozp!$E25)</f>
        <v>0</v>
      </c>
      <c r="N25" s="646">
        <f>IF(CL_stat!I25=0,0,12*1.348*1/CL_stat!U25*CL_rozp!$E25)</f>
        <v>7083.4521154722715</v>
      </c>
      <c r="O25" s="646">
        <f>IF(CL_stat!J25=0,0,12*1.348*1/CL_stat!V25*CL_rozp!$E25)</f>
        <v>0</v>
      </c>
      <c r="P25" s="646">
        <f>IF(CL_stat!K25=0,0,12*1.348*1/CL_stat!W25*CL_rozp!$E25)</f>
        <v>0</v>
      </c>
      <c r="Q25" s="646">
        <f>IF(CL_stat!L25=0,0,12*1.348*1/CL_stat!X25*CL_rozp!$E25)</f>
        <v>0</v>
      </c>
      <c r="R25" s="646">
        <f>IF(CL_stat!M25=0,0,12*1.348*1/CL_stat!Y25*CL_rozp!$E25)</f>
        <v>0</v>
      </c>
      <c r="S25" s="646">
        <f>IF(CL_stat!N25=0,0,12*1.348*1/CL_stat!Z25*CL_rozp!$E25)</f>
        <v>0</v>
      </c>
      <c r="T25" s="646">
        <f>IF(CL_stat!O25=0,0,12*1.348*1/CL_stat!AA25*CL_rozp!$E25)</f>
        <v>0</v>
      </c>
      <c r="U25" s="646">
        <f>IF(CL_stat!P25=0,0,12*1.348*1/CL_stat!AB25*CL_rozp!$E25)</f>
        <v>0</v>
      </c>
      <c r="V25" s="37">
        <f>ROUND((M25*CL_stat!H25+P25*CL_stat!K25+S25*CL_stat!N25)/1.348,0)</f>
        <v>0</v>
      </c>
      <c r="W25" s="37">
        <f>ROUND((N25*CL_stat!I25+Q25*CL_stat!L25+T25*CL_stat!O25)/1.348,0)</f>
        <v>1061467</v>
      </c>
      <c r="X25" s="37">
        <f>ROUND((O25*CL_stat!J25+R25*CL_stat!M25+U25*CL_stat!P25)/1.348,0)</f>
        <v>0</v>
      </c>
      <c r="Y25" s="37">
        <f t="shared" si="3"/>
        <v>1061467</v>
      </c>
      <c r="Z25" s="647">
        <f>IF(CL_stat!T25=0,0,CL_stat!H25/CL_stat!T25)+IF(CL_stat!W25=0,0,CL_stat!K25/CL_stat!W25)+IF(CL_stat!Z25=0,0,CL_stat!N25/CL_stat!Z25)</f>
        <v>0</v>
      </c>
      <c r="AA25" s="647">
        <f>IF(CL_stat!U25=0,0,CL_stat!I25/CL_stat!U25)+IF(CL_stat!X25=0,0,CL_stat!L25/CL_stat!X25)+IF(CL_stat!AA25=0,0,CL_stat!O25/CL_stat!AA25)</f>
        <v>3.411190145751156</v>
      </c>
      <c r="AB25" s="647">
        <f>IF(CL_stat!V25=0,0,CL_stat!J25/CL_stat!V25)+IF(CL_stat!Y25=0,0,CL_stat!M25/CL_stat!Y25)+IF(CL_stat!AB25=0,0,CL_stat!P25/CL_stat!AB25)</f>
        <v>0</v>
      </c>
      <c r="AC25" s="130">
        <f t="shared" si="4"/>
        <v>3.411190145751156</v>
      </c>
    </row>
    <row r="26" spans="1:29" ht="20.100000000000001" customHeight="1" x14ac:dyDescent="0.2">
      <c r="A26" s="470">
        <v>16</v>
      </c>
      <c r="B26" s="414">
        <v>600074986</v>
      </c>
      <c r="C26" s="81">
        <f>CL_stat!C26</f>
        <v>4436</v>
      </c>
      <c r="D26" s="261" t="str">
        <f>CL_stat!D26</f>
        <v>ZŠ Česká Lípa, Školní 2520</v>
      </c>
      <c r="E26" s="11">
        <f>CL_stat!E26</f>
        <v>3141</v>
      </c>
      <c r="F26" s="59" t="str">
        <f>CL_stat!F26</f>
        <v>ŠJ Česká Lípa, Školní 2520</v>
      </c>
      <c r="G26" s="128">
        <f>ROUND(CL_rozp!R26,0)</f>
        <v>1958064</v>
      </c>
      <c r="H26" s="37">
        <f t="shared" si="0"/>
        <v>1441113</v>
      </c>
      <c r="I26" s="29">
        <f t="shared" si="1"/>
        <v>487096</v>
      </c>
      <c r="J26" s="37">
        <f t="shared" si="2"/>
        <v>14411</v>
      </c>
      <c r="K26" s="37">
        <f>CL_stat!H26*CL_stat!AC26+CL_stat!I26*CL_stat!AD26+CL_stat!J26*CL_stat!AE26+CL_stat!K26*CL_stat!AF26+CL_stat!L26*CL_stat!AG26+CL_stat!M26*CL_stat!AH26+CL_stat!N26*CL_stat!AI26+CL_stat!O26*CL_stat!AJ26+CL_stat!P26*CL_stat!AK26</f>
        <v>15444</v>
      </c>
      <c r="L26" s="644">
        <f>ROUND(Y26/CL_rozp!E26/12,2)</f>
        <v>4.63</v>
      </c>
      <c r="M26" s="645">
        <f>IF(CL_stat!H26=0,0,12*1.348*1/CL_stat!T26*CL_rozp!$E26)</f>
        <v>0</v>
      </c>
      <c r="N26" s="646">
        <f>IF(CL_stat!I26=0,0,12*1.348*1/CL_stat!U26*CL_rozp!$E26)</f>
        <v>6540.8089286271679</v>
      </c>
      <c r="O26" s="646">
        <f>IF(CL_stat!J26=0,0,12*1.348*1/CL_stat!V26*CL_rozp!$E26)</f>
        <v>0</v>
      </c>
      <c r="P26" s="646">
        <f>IF(CL_stat!K26=0,0,12*1.348*1/CL_stat!W26*CL_rozp!$E26)</f>
        <v>0</v>
      </c>
      <c r="Q26" s="646">
        <f>IF(CL_stat!L26=0,0,12*1.348*1/CL_stat!X26*CL_rozp!$E26)</f>
        <v>0</v>
      </c>
      <c r="R26" s="646">
        <f>IF(CL_stat!M26=0,0,12*1.348*1/CL_stat!Y26*CL_rozp!$E26)</f>
        <v>0</v>
      </c>
      <c r="S26" s="646">
        <f>IF(CL_stat!N26=0,0,12*1.348*1/CL_stat!Z26*CL_rozp!$E26)</f>
        <v>0</v>
      </c>
      <c r="T26" s="646">
        <f>IF(CL_stat!O26=0,0,12*1.348*1/CL_stat!AA26*CL_rozp!$E26)</f>
        <v>0</v>
      </c>
      <c r="U26" s="646">
        <f>IF(CL_stat!P26=0,0,12*1.348*1/CL_stat!AB26*CL_rozp!$E26)</f>
        <v>0</v>
      </c>
      <c r="V26" s="37">
        <f>ROUND((M26*CL_stat!H26+P26*CL_stat!K26+S26*CL_stat!N26)/1.348,0)</f>
        <v>0</v>
      </c>
      <c r="W26" s="37">
        <f>ROUND((N26*CL_stat!I26+Q26*CL_stat!L26+T26*CL_stat!O26)/1.348,0)</f>
        <v>1441113</v>
      </c>
      <c r="X26" s="37">
        <f>ROUND((O26*CL_stat!J26+R26*CL_stat!M26+U26*CL_stat!P26)/1.348,0)</f>
        <v>0</v>
      </c>
      <c r="Y26" s="37">
        <f t="shared" si="3"/>
        <v>1441113</v>
      </c>
      <c r="Z26" s="647">
        <f>IF(CL_stat!T26=0,0,CL_stat!H26/CL_stat!T26)+IF(CL_stat!W26=0,0,CL_stat!K26/CL_stat!W26)+IF(CL_stat!Z26=0,0,CL_stat!N26/CL_stat!Z26)</f>
        <v>0</v>
      </c>
      <c r="AA26" s="647">
        <f>IF(CL_stat!U26=0,0,CL_stat!I26/CL_stat!U26)+IF(CL_stat!X26=0,0,CL_stat!L26/CL_stat!X26)+IF(CL_stat!AA26=0,0,CL_stat!O26/CL_stat!AA26)</f>
        <v>4.6312423561273253</v>
      </c>
      <c r="AB26" s="647">
        <f>IF(CL_stat!V26=0,0,CL_stat!J26/CL_stat!V26)+IF(CL_stat!Y26=0,0,CL_stat!M26/CL_stat!Y26)+IF(CL_stat!AB26=0,0,CL_stat!P26/CL_stat!AB26)</f>
        <v>0</v>
      </c>
      <c r="AC26" s="130">
        <f t="shared" si="4"/>
        <v>4.6312423561273253</v>
      </c>
    </row>
    <row r="27" spans="1:29" ht="20.100000000000001" customHeight="1" x14ac:dyDescent="0.2">
      <c r="A27" s="470">
        <v>17</v>
      </c>
      <c r="B27" s="414">
        <v>600074811</v>
      </c>
      <c r="C27" s="81">
        <f>CL_stat!C27</f>
        <v>4454</v>
      </c>
      <c r="D27" s="261" t="str">
        <f>CL_stat!D27</f>
        <v>ZŠ Česká Lípa, Šluknovská 2904</v>
      </c>
      <c r="E27" s="11">
        <f>CL_stat!E27</f>
        <v>3141</v>
      </c>
      <c r="F27" s="59" t="str">
        <f>CL_stat!F27</f>
        <v>ZŠ Česká Lípa, Šluknovská 2904</v>
      </c>
      <c r="G27" s="128">
        <f>ROUND(CL_rozp!R27,0)</f>
        <v>2954151</v>
      </c>
      <c r="H27" s="37">
        <f t="shared" si="0"/>
        <v>2172373</v>
      </c>
      <c r="I27" s="29">
        <f t="shared" si="1"/>
        <v>734262</v>
      </c>
      <c r="J27" s="37">
        <f t="shared" si="2"/>
        <v>21724</v>
      </c>
      <c r="K27" s="37">
        <f>CL_stat!H27*CL_stat!AC27+CL_stat!I27*CL_stat!AD27+CL_stat!J27*CL_stat!AE27+CL_stat!K27*CL_stat!AF27+CL_stat!L27*CL_stat!AG27+CL_stat!M27*CL_stat!AH27+CL_stat!N27*CL_stat!AI27+CL_stat!O27*CL_stat!AJ27+CL_stat!P27*CL_stat!AK27</f>
        <v>25792</v>
      </c>
      <c r="L27" s="644">
        <f>ROUND(Y27/CL_rozp!E27/12,2)</f>
        <v>6.98</v>
      </c>
      <c r="M27" s="645">
        <f>IF(CL_stat!H27=0,0,12*1.348*1/CL_stat!T27*CL_rozp!$E27)</f>
        <v>0</v>
      </c>
      <c r="N27" s="646">
        <f>IF(CL_stat!I27=0,0,12*1.348*1/CL_stat!U27*CL_rozp!$E27)</f>
        <v>5903.9504492347933</v>
      </c>
      <c r="O27" s="646">
        <f>IF(CL_stat!J27=0,0,12*1.348*1/CL_stat!V27*CL_rozp!$E27)</f>
        <v>5903.9504492347933</v>
      </c>
      <c r="P27" s="646">
        <f>IF(CL_stat!K27=0,0,12*1.348*1/CL_stat!W27*CL_rozp!$E27)</f>
        <v>0</v>
      </c>
      <c r="Q27" s="646">
        <f>IF(CL_stat!L27=0,0,12*1.348*1/CL_stat!X27*CL_rozp!$E27)</f>
        <v>0</v>
      </c>
      <c r="R27" s="646">
        <f>IF(CL_stat!M27=0,0,12*1.348*1/CL_stat!Y27*CL_rozp!$E27)</f>
        <v>0</v>
      </c>
      <c r="S27" s="646">
        <f>IF(CL_stat!N27=0,0,12*1.348*1/CL_stat!Z27*CL_rozp!$E27)</f>
        <v>0</v>
      </c>
      <c r="T27" s="646">
        <f>IF(CL_stat!O27=0,0,12*1.348*1/CL_stat!AA27*CL_rozp!$E27)</f>
        <v>0</v>
      </c>
      <c r="U27" s="646">
        <f>IF(CL_stat!P27=0,0,12*1.348*1/CL_stat!AB27*CL_rozp!$E27)</f>
        <v>0</v>
      </c>
      <c r="V27" s="37">
        <f>ROUND((M27*CL_stat!H27+P27*CL_stat!K27+S27*CL_stat!N27)/1.348,0)</f>
        <v>0</v>
      </c>
      <c r="W27" s="37">
        <f>ROUND((N27*CL_stat!I27+Q27*CL_stat!L27+T27*CL_stat!O27)/1.348,0)</f>
        <v>2080398</v>
      </c>
      <c r="X27" s="37">
        <f>ROUND((O27*CL_stat!J27+R27*CL_stat!M27+U27*CL_stat!P27)/1.348,0)</f>
        <v>91975</v>
      </c>
      <c r="Y27" s="37">
        <f t="shared" si="3"/>
        <v>2172373</v>
      </c>
      <c r="Z27" s="647">
        <f>IF(CL_stat!T27=0,0,CL_stat!H27/CL_stat!T27)+IF(CL_stat!W27=0,0,CL_stat!K27/CL_stat!W27)+IF(CL_stat!Z27=0,0,CL_stat!N27/CL_stat!Z27)</f>
        <v>0</v>
      </c>
      <c r="AA27" s="647">
        <f>IF(CL_stat!U27=0,0,CL_stat!I27/CL_stat!U27)+IF(CL_stat!X27=0,0,CL_stat!L27/CL_stat!X27)+IF(CL_stat!AA27=0,0,CL_stat!O27/CL_stat!AA27)</f>
        <v>6.6856849905239235</v>
      </c>
      <c r="AB27" s="647">
        <f>IF(CL_stat!V27=0,0,CL_stat!J27/CL_stat!V27)+IF(CL_stat!Y27=0,0,CL_stat!M27/CL_stat!Y27)+IF(CL_stat!AB27=0,0,CL_stat!P27/CL_stat!AB27)</f>
        <v>0.2955776522126366</v>
      </c>
      <c r="AC27" s="130">
        <f t="shared" si="4"/>
        <v>6.9812626427365601</v>
      </c>
    </row>
    <row r="28" spans="1:29" ht="20.100000000000001" customHeight="1" x14ac:dyDescent="0.2">
      <c r="A28" s="470">
        <v>18</v>
      </c>
      <c r="B28" s="414">
        <v>600075150</v>
      </c>
      <c r="C28" s="81">
        <f>CL_stat!C28</f>
        <v>4479</v>
      </c>
      <c r="D28" s="261" t="str">
        <f>CL_stat!D28</f>
        <v>ZŠ, Prakt. škola a MŠ Česká Lípa, Moskevská 679</v>
      </c>
      <c r="E28" s="11">
        <f>CL_stat!E28</f>
        <v>3141</v>
      </c>
      <c r="F28" s="181" t="str">
        <f>CL_stat!F28</f>
        <v>ŠJ výdejna,Jižní 1970,ČL - výdejna</v>
      </c>
      <c r="G28" s="128">
        <f>ROUND(CL_rozp!R28,0)</f>
        <v>299006</v>
      </c>
      <c r="H28" s="37">
        <f t="shared" si="0"/>
        <v>220049</v>
      </c>
      <c r="I28" s="29">
        <f t="shared" si="1"/>
        <v>74377</v>
      </c>
      <c r="J28" s="37">
        <f t="shared" si="2"/>
        <v>2200</v>
      </c>
      <c r="K28" s="37">
        <f>CL_stat!H28*CL_stat!AC28+CL_stat!I28*CL_stat!AD28+CL_stat!J28*CL_stat!AE28+CL_stat!K28*CL_stat!AF28+CL_stat!L28*CL_stat!AG28+CL_stat!M28*CL_stat!AH28+CL_stat!N28*CL_stat!AI28+CL_stat!O28*CL_stat!AJ28+CL_stat!P28*CL_stat!AK28</f>
        <v>2380</v>
      </c>
      <c r="L28" s="644">
        <f>ROUND(Y28/CL_rozp!E28/12,2)</f>
        <v>0.71</v>
      </c>
      <c r="M28" s="645">
        <f>IF(CL_stat!H28=0,0,12*1.348*1/CL_stat!T28*CL_rozp!$E28)</f>
        <v>0</v>
      </c>
      <c r="N28" s="646">
        <f>IF(CL_stat!I28=0,0,12*1.348*1/CL_stat!U28*CL_rozp!$E28)</f>
        <v>0</v>
      </c>
      <c r="O28" s="646">
        <f>IF(CL_stat!J28=0,0,12*1.348*1/CL_stat!V28*CL_rozp!$E28)</f>
        <v>0</v>
      </c>
      <c r="P28" s="646">
        <f>IF(CL_stat!K28=0,0,12*1.348*1/CL_stat!W28*CL_rozp!$E28)</f>
        <v>0</v>
      </c>
      <c r="Q28" s="646">
        <f>IF(CL_stat!L28=0,0,12*1.348*1/CL_stat!X28*CL_rozp!$E28)</f>
        <v>0</v>
      </c>
      <c r="R28" s="646">
        <f>IF(CL_stat!M28=0,0,12*1.348*1/CL_stat!Y28*CL_rozp!$E28)</f>
        <v>0</v>
      </c>
      <c r="S28" s="646">
        <f>IF(CL_stat!N28=0,0,12*1.348*1/CL_stat!Z28*CL_rozp!$E28)</f>
        <v>7076.0391991251417</v>
      </c>
      <c r="T28" s="646">
        <f>IF(CL_stat!O28=0,0,12*1.348*1/CL_stat!AA28*CL_rozp!$E28)</f>
        <v>3764.4255151960442</v>
      </c>
      <c r="U28" s="646">
        <f>IF(CL_stat!P28=0,0,12*1.348*1/CL_stat!AB28*CL_rozp!$E28)</f>
        <v>3764.4255151960442</v>
      </c>
      <c r="V28" s="37">
        <f>ROUND((M28*CL_stat!H28+P28*CL_stat!K28+S28*CL_stat!N28)/1.348,0)</f>
        <v>52493</v>
      </c>
      <c r="W28" s="37">
        <f>ROUND((N28*CL_stat!I28+Q28*CL_stat!L28+T28*CL_stat!O28)/1.348,0)</f>
        <v>134045</v>
      </c>
      <c r="X28" s="37">
        <f>ROUND((O28*CL_stat!J28+R28*CL_stat!M28+U28*CL_stat!P28)/1.348,0)</f>
        <v>33511</v>
      </c>
      <c r="Y28" s="37">
        <f t="shared" si="3"/>
        <v>220049</v>
      </c>
      <c r="Z28" s="647">
        <f>IF(CL_stat!T28=0,0,CL_stat!H28/CL_stat!T28)+IF(CL_stat!W28=0,0,CL_stat!K28/CL_stat!W28)+IF(CL_stat!Z28=0,0,CL_stat!N28/CL_stat!Z28)</f>
        <v>0.16869407400752889</v>
      </c>
      <c r="AA28" s="647">
        <f>IF(CL_stat!U28=0,0,CL_stat!I28/CL_stat!U28)+IF(CL_stat!X28=0,0,CL_stat!L28/CL_stat!X28)+IF(CL_stat!AA28=0,0,CL_stat!O28/CL_stat!AA28)</f>
        <v>0.43077405893499876</v>
      </c>
      <c r="AB28" s="647">
        <f>IF(CL_stat!V28=0,0,CL_stat!J28/CL_stat!V28)+IF(CL_stat!Y28=0,0,CL_stat!M28/CL_stat!Y28)+IF(CL_stat!AB28=0,0,CL_stat!P28/CL_stat!AB28)</f>
        <v>0.10769351473374969</v>
      </c>
      <c r="AC28" s="130">
        <f t="shared" si="4"/>
        <v>0.70716164767627732</v>
      </c>
    </row>
    <row r="29" spans="1:29" ht="20.100000000000001" customHeight="1" x14ac:dyDescent="0.2">
      <c r="A29" s="470">
        <v>18</v>
      </c>
      <c r="B29" s="414">
        <v>600075150</v>
      </c>
      <c r="C29" s="81">
        <f>CL_stat!C29</f>
        <v>4479</v>
      </c>
      <c r="D29" s="261" t="str">
        <f>CL_stat!D29</f>
        <v>ZŠ, Prakt. škola a MŠ Česká Lípa, Moskevská 679</v>
      </c>
      <c r="E29" s="11">
        <f>CL_stat!E29</f>
        <v>3141</v>
      </c>
      <c r="F29" s="181" t="str">
        <f>CL_stat!F29</f>
        <v xml:space="preserve">ŠJ Česká Lípa, Nerudova 627 </v>
      </c>
      <c r="G29" s="128">
        <f>ROUND(CL_rozp!R29,0)</f>
        <v>1319876</v>
      </c>
      <c r="H29" s="37">
        <f t="shared" si="0"/>
        <v>974323</v>
      </c>
      <c r="I29" s="29">
        <f t="shared" si="1"/>
        <v>329322</v>
      </c>
      <c r="J29" s="37">
        <f t="shared" si="2"/>
        <v>9743</v>
      </c>
      <c r="K29" s="37">
        <f>CL_stat!H29*CL_stat!AC29+CL_stat!I29*CL_stat!AD29+CL_stat!J29*CL_stat!AE29+CL_stat!K29*CL_stat!AF29+CL_stat!L29*CL_stat!AG29+CL_stat!M29*CL_stat!AH29+CL_stat!N29*CL_stat!AI29+CL_stat!O29*CL_stat!AJ29+CL_stat!P29*CL_stat!AK29</f>
        <v>6488</v>
      </c>
      <c r="L29" s="644">
        <f>ROUND(Y29/CL_rozp!E29/12,2)</f>
        <v>3.13</v>
      </c>
      <c r="M29" s="645">
        <f>IF(CL_stat!H29=0,0,12*1.348*1/CL_stat!T29*CL_rozp!$E29)</f>
        <v>17057.180759600855</v>
      </c>
      <c r="N29" s="646">
        <f>IF(CL_stat!I29=0,0,12*1.348*1/CL_stat!U29*CL_rozp!$E29)</f>
        <v>9330.2675907837256</v>
      </c>
      <c r="O29" s="646">
        <f>IF(CL_stat!J29=0,0,12*1.348*1/CL_stat!V29*CL_rozp!$E29)</f>
        <v>0</v>
      </c>
      <c r="P29" s="646">
        <f>IF(CL_stat!K29=0,0,12*1.348*1/CL_stat!W29*CL_rozp!$E29)</f>
        <v>10614.058798687711</v>
      </c>
      <c r="Q29" s="646">
        <f>IF(CL_stat!L29=0,0,12*1.348*1/CL_stat!X29*CL_rozp!$E29)</f>
        <v>5646.6382727940654</v>
      </c>
      <c r="R29" s="646">
        <f>IF(CL_stat!M29=0,0,12*1.348*1/CL_stat!Y29*CL_rozp!$E29)</f>
        <v>5646.6382727940654</v>
      </c>
      <c r="S29" s="646">
        <f>IF(CL_stat!N29=0,0,12*1.348*1/CL_stat!Z29*CL_rozp!$E29)</f>
        <v>0</v>
      </c>
      <c r="T29" s="646">
        <f>IF(CL_stat!O29=0,0,12*1.348*1/CL_stat!AA29*CL_rozp!$E29)</f>
        <v>0</v>
      </c>
      <c r="U29" s="646">
        <f>IF(CL_stat!P29=0,0,12*1.348*1/CL_stat!AB29*CL_rozp!$E29)</f>
        <v>0</v>
      </c>
      <c r="V29" s="37">
        <f>ROUND((M29*CL_stat!H29+P29*CL_stat!K29+S29*CL_stat!N29)/1.348,0)</f>
        <v>293852</v>
      </c>
      <c r="W29" s="37">
        <f>ROUND((N29*CL_stat!I29+Q29*CL_stat!L29+T29*CL_stat!O29)/1.348,0)</f>
        <v>630204</v>
      </c>
      <c r="X29" s="37">
        <f>ROUND((O29*CL_stat!J29+R29*CL_stat!M29+U29*CL_stat!P29)/1.348,0)</f>
        <v>50267</v>
      </c>
      <c r="Y29" s="37">
        <f t="shared" si="3"/>
        <v>974323</v>
      </c>
      <c r="Z29" s="647">
        <f>IF(CL_stat!T29=0,0,CL_stat!H29/CL_stat!T29)+IF(CL_stat!W29=0,0,CL_stat!K29/CL_stat!W29)+IF(CL_stat!Z29=0,0,CL_stat!N29/CL_stat!Z29)</f>
        <v>0.94433985811526999</v>
      </c>
      <c r="AA29" s="647">
        <f>IF(CL_stat!U29=0,0,CL_stat!I29/CL_stat!U29)+IF(CL_stat!X29=0,0,CL_stat!L29/CL_stat!X29)+IF(CL_stat!AA29=0,0,CL_stat!O29/CL_stat!AA29)</f>
        <v>2.025259904067449</v>
      </c>
      <c r="AB29" s="647">
        <f>IF(CL_stat!V29=0,0,CL_stat!J29/CL_stat!V29)+IF(CL_stat!Y29=0,0,CL_stat!M29/CL_stat!Y29)+IF(CL_stat!AB29=0,0,CL_stat!P29/CL_stat!AB29)</f>
        <v>0.16154027210062452</v>
      </c>
      <c r="AC29" s="130">
        <f t="shared" si="4"/>
        <v>3.131140034283344</v>
      </c>
    </row>
    <row r="30" spans="1:29" ht="20.100000000000001" customHeight="1" x14ac:dyDescent="0.2">
      <c r="A30" s="470">
        <v>20</v>
      </c>
      <c r="B30" s="414">
        <v>600074102</v>
      </c>
      <c r="C30" s="81">
        <f>CL_stat!C30</f>
        <v>4485</v>
      </c>
      <c r="D30" s="261" t="str">
        <f>CL_stat!D30</f>
        <v>MŠ Blíževedly 55</v>
      </c>
      <c r="E30" s="11">
        <f>CL_stat!E30</f>
        <v>3141</v>
      </c>
      <c r="F30" s="163" t="str">
        <f>CL_stat!F30</f>
        <v>ŠJ Blíževedly 55</v>
      </c>
      <c r="G30" s="128">
        <f>ROUND(CL_rozp!R30,0)</f>
        <v>927932</v>
      </c>
      <c r="H30" s="37">
        <f t="shared" si="0"/>
        <v>685715</v>
      </c>
      <c r="I30" s="29">
        <f t="shared" si="1"/>
        <v>231772</v>
      </c>
      <c r="J30" s="37">
        <f t="shared" si="2"/>
        <v>6857</v>
      </c>
      <c r="K30" s="37">
        <f>CL_stat!H30*CL_stat!AC30+CL_stat!I30*CL_stat!AD30+CL_stat!J30*CL_stat!AE30+CL_stat!K30*CL_stat!AF30+CL_stat!L30*CL_stat!AG30+CL_stat!M30*CL_stat!AH30+CL_stat!N30*CL_stat!AI30+CL_stat!O30*CL_stat!AJ30+CL_stat!P30*CL_stat!AK30</f>
        <v>3588</v>
      </c>
      <c r="L30" s="644">
        <f>ROUND(Y30/CL_rozp!E30/12,2)</f>
        <v>2.2000000000000002</v>
      </c>
      <c r="M30" s="645">
        <f>IF(CL_stat!H30=0,0,12*1.348*1/CL_stat!T30*CL_rozp!$E30)</f>
        <v>14404.265460710627</v>
      </c>
      <c r="N30" s="646">
        <f>IF(CL_stat!I30=0,0,12*1.348*1/CL_stat!U30*CL_rozp!$E30)</f>
        <v>0</v>
      </c>
      <c r="O30" s="646">
        <f>IF(CL_stat!J30=0,0,12*1.348*1/CL_stat!V30*CL_rozp!$E30)</f>
        <v>0</v>
      </c>
      <c r="P30" s="646">
        <f>IF(CL_stat!K30=0,0,12*1.348*1/CL_stat!W30*CL_rozp!$E30)</f>
        <v>9433.1347912575839</v>
      </c>
      <c r="Q30" s="646">
        <f>IF(CL_stat!L30=0,0,12*1.348*1/CL_stat!X30*CL_rozp!$E30)</f>
        <v>6828.3696363475665</v>
      </c>
      <c r="R30" s="646">
        <f>IF(CL_stat!M30=0,0,12*1.348*1/CL_stat!Y30*CL_rozp!$E30)</f>
        <v>0</v>
      </c>
      <c r="S30" s="646">
        <f>IF(CL_stat!N30=0,0,12*1.348*1/CL_stat!Z30*CL_rozp!$E30)</f>
        <v>0</v>
      </c>
      <c r="T30" s="646">
        <f>IF(CL_stat!O30=0,0,12*1.348*1/CL_stat!AA30*CL_rozp!$E30)</f>
        <v>0</v>
      </c>
      <c r="U30" s="646">
        <f>IF(CL_stat!P30=0,0,12*1.348*1/CL_stat!AB30*CL_rozp!$E30)</f>
        <v>0</v>
      </c>
      <c r="V30" s="37">
        <f>ROUND((M30*CL_stat!H30+P30*CL_stat!K30+S30*CL_stat!N30)/1.348,0)</f>
        <v>548945</v>
      </c>
      <c r="W30" s="37">
        <f>ROUND((N30*CL_stat!I30+Q30*CL_stat!L30+T30*CL_stat!O30)/1.348,0)</f>
        <v>136770</v>
      </c>
      <c r="X30" s="37">
        <f>ROUND((O30*CL_stat!J30+R30*CL_stat!M30+U30*CL_stat!P30)/1.348,0)</f>
        <v>0</v>
      </c>
      <c r="Y30" s="37">
        <f t="shared" si="3"/>
        <v>685715</v>
      </c>
      <c r="Z30" s="647">
        <f>IF(CL_stat!T30=0,0,CL_stat!H30/CL_stat!T30)+IF(CL_stat!W30=0,0,CL_stat!K30/CL_stat!W30)+IF(CL_stat!Z30=0,0,CL_stat!N30/CL_stat!Z30)</f>
        <v>1.7641203331417523</v>
      </c>
      <c r="AA30" s="647">
        <f>IF(CL_stat!U30=0,0,CL_stat!I30/CL_stat!U30)+IF(CL_stat!X30=0,0,CL_stat!L30/CL_stat!X30)+IF(CL_stat!AA30=0,0,CL_stat!O30/CL_stat!AA30)</f>
        <v>0.43953188259661324</v>
      </c>
      <c r="AB30" s="647">
        <f>IF(CL_stat!V30=0,0,CL_stat!J30/CL_stat!V30)+IF(CL_stat!Y30=0,0,CL_stat!M30/CL_stat!Y30)+IF(CL_stat!AB30=0,0,CL_stat!P30/CL_stat!AB30)</f>
        <v>0</v>
      </c>
      <c r="AC30" s="130">
        <f t="shared" si="4"/>
        <v>2.2036522157383658</v>
      </c>
    </row>
    <row r="31" spans="1:29" ht="20.100000000000001" customHeight="1" x14ac:dyDescent="0.2">
      <c r="A31" s="470">
        <v>21</v>
      </c>
      <c r="B31" s="414">
        <v>650034295</v>
      </c>
      <c r="C31" s="81">
        <f>CL_stat!C31</f>
        <v>4435</v>
      </c>
      <c r="D31" s="261" t="str">
        <f>CL_stat!D31</f>
        <v>ZŠ a MŠ Brniště 101</v>
      </c>
      <c r="E31" s="11">
        <f>CL_stat!E31</f>
        <v>3141</v>
      </c>
      <c r="F31" s="182" t="str">
        <f>CL_stat!F31</f>
        <v>ŠJ Brniště č.p. 28</v>
      </c>
      <c r="G31" s="128">
        <f>ROUND(CL_rozp!R31,0)</f>
        <v>1011571</v>
      </c>
      <c r="H31" s="37">
        <f t="shared" si="0"/>
        <v>746867</v>
      </c>
      <c r="I31" s="29">
        <f t="shared" si="1"/>
        <v>252441</v>
      </c>
      <c r="J31" s="37">
        <f t="shared" si="2"/>
        <v>7469</v>
      </c>
      <c r="K31" s="37">
        <f>CL_stat!H31*CL_stat!AC31+CL_stat!I31*CL_stat!AD31+CL_stat!J31*CL_stat!AE31+CL_stat!K31*CL_stat!AF31+CL_stat!L31*CL_stat!AG31+CL_stat!M31*CL_stat!AH31+CL_stat!N31*CL_stat!AI31+CL_stat!O31*CL_stat!AJ31+CL_stat!P31*CL_stat!AK31</f>
        <v>4794</v>
      </c>
      <c r="L31" s="644">
        <f>ROUND(Y31/CL_rozp!E31/12,2)</f>
        <v>2.4</v>
      </c>
      <c r="M31" s="645">
        <f>IF(CL_stat!H31=0,0,12*1.348*1/CL_stat!T31*CL_rozp!$E31)</f>
        <v>12854.226926890096</v>
      </c>
      <c r="N31" s="646">
        <f>IF(CL_stat!I31=0,0,12*1.348*1/CL_stat!U31*CL_rozp!$E31)</f>
        <v>0</v>
      </c>
      <c r="O31" s="646">
        <f>IF(CL_stat!J31=0,0,12*1.348*1/CL_stat!V31*CL_rozp!$E31)</f>
        <v>0</v>
      </c>
      <c r="P31" s="646">
        <f>IF(CL_stat!K31=0,0,12*1.348*1/CL_stat!W31*CL_rozp!$E31)</f>
        <v>0</v>
      </c>
      <c r="Q31" s="646">
        <f>IF(CL_stat!L31=0,0,12*1.348*1/CL_stat!X31*CL_rozp!$E31)</f>
        <v>5574.7903590656451</v>
      </c>
      <c r="R31" s="646">
        <f>IF(CL_stat!M31=0,0,12*1.348*1/CL_stat!Y31*CL_rozp!$E31)</f>
        <v>0</v>
      </c>
      <c r="S31" s="646">
        <f>IF(CL_stat!N31=0,0,12*1.348*1/CL_stat!Z31*CL_rozp!$E31)</f>
        <v>0</v>
      </c>
      <c r="T31" s="646">
        <f>IF(CL_stat!O31=0,0,12*1.348*1/CL_stat!AA31*CL_rozp!$E31)</f>
        <v>0</v>
      </c>
      <c r="U31" s="646">
        <f>IF(CL_stat!P31=0,0,12*1.348*1/CL_stat!AB31*CL_rozp!$E31)</f>
        <v>0</v>
      </c>
      <c r="V31" s="37">
        <f>ROUND((M31*CL_stat!H31+P31*CL_stat!K31+S31*CL_stat!N31)/1.348,0)</f>
        <v>486325</v>
      </c>
      <c r="W31" s="37">
        <f>ROUND((N31*CL_stat!I31+Q31*CL_stat!L31+T31*CL_stat!O31)/1.348,0)</f>
        <v>260543</v>
      </c>
      <c r="X31" s="37">
        <f>ROUND((O31*CL_stat!J31+R31*CL_stat!M31+U31*CL_stat!P31)/1.348,0)</f>
        <v>0</v>
      </c>
      <c r="Y31" s="37">
        <f t="shared" si="3"/>
        <v>746868</v>
      </c>
      <c r="Z31" s="647">
        <f>IF(CL_stat!T31=0,0,CL_stat!H31/CL_stat!T31)+IF(CL_stat!W31=0,0,CL_stat!K31/CL_stat!W31)+IF(CL_stat!Z31=0,0,CL_stat!N31/CL_stat!Z31)</f>
        <v>1.5628803660090773</v>
      </c>
      <c r="AA31" s="647">
        <f>IF(CL_stat!U31=0,0,CL_stat!I31/CL_stat!U31)+IF(CL_stat!X31=0,0,CL_stat!L31/CL_stat!X31)+IF(CL_stat!AA31=0,0,CL_stat!O31/CL_stat!AA31)</f>
        <v>0.8372953635428122</v>
      </c>
      <c r="AB31" s="647">
        <f>IF(CL_stat!V31=0,0,CL_stat!J31/CL_stat!V31)+IF(CL_stat!Y31=0,0,CL_stat!M31/CL_stat!Y31)+IF(CL_stat!AB31=0,0,CL_stat!P31/CL_stat!AB31)</f>
        <v>0</v>
      </c>
      <c r="AC31" s="130">
        <f t="shared" si="4"/>
        <v>2.4001757295518895</v>
      </c>
    </row>
    <row r="32" spans="1:29" ht="20.100000000000001" customHeight="1" x14ac:dyDescent="0.2">
      <c r="A32" s="470">
        <v>21</v>
      </c>
      <c r="B32" s="414">
        <v>650034295</v>
      </c>
      <c r="C32" s="81">
        <f>CL_stat!C32</f>
        <v>4435</v>
      </c>
      <c r="D32" s="261" t="str">
        <f>CL_stat!D32</f>
        <v>ZŠ a MŠ Brniště 101</v>
      </c>
      <c r="E32" s="11">
        <f>CL_stat!E32</f>
        <v>3141</v>
      </c>
      <c r="F32" s="182" t="str">
        <f>CL_stat!F32</f>
        <v>ŠJ Brniště 101 - výdejna</v>
      </c>
      <c r="G32" s="128">
        <f>ROUND(CL_rozp!R32,0)</f>
        <v>213775</v>
      </c>
      <c r="H32" s="37">
        <f t="shared" si="0"/>
        <v>157200</v>
      </c>
      <c r="I32" s="29">
        <f t="shared" si="1"/>
        <v>53133</v>
      </c>
      <c r="J32" s="37">
        <f t="shared" si="2"/>
        <v>1572</v>
      </c>
      <c r="K32" s="37">
        <f>CL_stat!H32*CL_stat!AC32+CL_stat!I32*CL_stat!AD32+CL_stat!J32*CL_stat!AE32+CL_stat!K32*CL_stat!AF32+CL_stat!L32*CL_stat!AG32+CL_stat!M32*CL_stat!AH32+CL_stat!N32*CL_stat!AI32+CL_stat!O32*CL_stat!AJ32+CL_stat!P32*CL_stat!AK32</f>
        <v>1870</v>
      </c>
      <c r="L32" s="644">
        <f>ROUND(Y32/CL_rozp!E32/12,2)</f>
        <v>0.51</v>
      </c>
      <c r="M32" s="645">
        <f>IF(CL_stat!H32=0,0,12*1.348*1/CL_stat!T32*CL_rozp!$E32)</f>
        <v>0</v>
      </c>
      <c r="N32" s="646">
        <f>IF(CL_stat!I32=0,0,12*1.348*1/CL_stat!U32*CL_rozp!$E32)</f>
        <v>0</v>
      </c>
      <c r="O32" s="646">
        <f>IF(CL_stat!J32=0,0,12*1.348*1/CL_stat!V32*CL_rozp!$E32)</f>
        <v>0</v>
      </c>
      <c r="P32" s="646">
        <f>IF(CL_stat!K32=0,0,12*1.348*1/CL_stat!W32*CL_rozp!$E32)</f>
        <v>0</v>
      </c>
      <c r="Q32" s="646">
        <f>IF(CL_stat!L32=0,0,12*1.348*1/CL_stat!X32*CL_rozp!$E32)</f>
        <v>0</v>
      </c>
      <c r="R32" s="646">
        <f>IF(CL_stat!M32=0,0,12*1.348*1/CL_stat!Y32*CL_rozp!$E32)</f>
        <v>0</v>
      </c>
      <c r="S32" s="646">
        <f>IF(CL_stat!N32=0,0,12*1.348*1/CL_stat!Z32*CL_rozp!$E32)</f>
        <v>0</v>
      </c>
      <c r="T32" s="646">
        <f>IF(CL_stat!O32=0,0,12*1.348*1/CL_stat!AA32*CL_rozp!$E32)</f>
        <v>3852.8205192575465</v>
      </c>
      <c r="U32" s="646">
        <f>IF(CL_stat!P32=0,0,12*1.348*1/CL_stat!AB32*CL_rozp!$E32)</f>
        <v>0</v>
      </c>
      <c r="V32" s="37">
        <f>ROUND((M32*CL_stat!H32+P32*CL_stat!K32+S32*CL_stat!N32)/1.348,0)</f>
        <v>0</v>
      </c>
      <c r="W32" s="37">
        <f>ROUND((N32*CL_stat!I32+Q32*CL_stat!L32+T32*CL_stat!O32)/1.348,0)</f>
        <v>157200</v>
      </c>
      <c r="X32" s="37">
        <f>ROUND((O32*CL_stat!J32+R32*CL_stat!M32+U32*CL_stat!P32)/1.348,0)</f>
        <v>0</v>
      </c>
      <c r="Y32" s="37">
        <f t="shared" si="3"/>
        <v>157200</v>
      </c>
      <c r="Z32" s="647">
        <f>IF(CL_stat!T32=0,0,CL_stat!H32/CL_stat!T32)+IF(CL_stat!W32=0,0,CL_stat!K32/CL_stat!W32)+IF(CL_stat!Z32=0,0,CL_stat!N32/CL_stat!Z32)</f>
        <v>0</v>
      </c>
      <c r="AA32" s="647">
        <f>IF(CL_stat!U32=0,0,CL_stat!I32/CL_stat!U32)+IF(CL_stat!X32=0,0,CL_stat!L32/CL_stat!X32)+IF(CL_stat!AA32=0,0,CL_stat!O32/CL_stat!AA32)</f>
        <v>0.50518571808017076</v>
      </c>
      <c r="AB32" s="647">
        <f>IF(CL_stat!V32=0,0,CL_stat!J32/CL_stat!V32)+IF(CL_stat!Y32=0,0,CL_stat!M32/CL_stat!Y32)+IF(CL_stat!AB32=0,0,CL_stat!P32/CL_stat!AB32)</f>
        <v>0</v>
      </c>
      <c r="AC32" s="130">
        <f t="shared" si="4"/>
        <v>0.50518571808017076</v>
      </c>
    </row>
    <row r="33" spans="1:29" ht="20.100000000000001" customHeight="1" x14ac:dyDescent="0.2">
      <c r="A33" s="470">
        <v>22</v>
      </c>
      <c r="B33" s="414">
        <v>600074447</v>
      </c>
      <c r="C33" s="81">
        <f>CL_stat!C33</f>
        <v>4412</v>
      </c>
      <c r="D33" s="261" t="str">
        <f>CL_stat!D33</f>
        <v>MŠ Doksy, Libušina 838</v>
      </c>
      <c r="E33" s="11">
        <f>CL_stat!E33</f>
        <v>3141</v>
      </c>
      <c r="F33" s="163" t="str">
        <f>CL_stat!F33</f>
        <v>ŠJ Doksy, Libušina 838</v>
      </c>
      <c r="G33" s="128">
        <f>ROUND(CL_rozp!R33,0)</f>
        <v>613255</v>
      </c>
      <c r="H33" s="37">
        <f t="shared" si="0"/>
        <v>453162</v>
      </c>
      <c r="I33" s="29">
        <f t="shared" si="1"/>
        <v>153169</v>
      </c>
      <c r="J33" s="37">
        <f t="shared" si="2"/>
        <v>4532</v>
      </c>
      <c r="K33" s="37">
        <f>CL_stat!H33*CL_stat!AC33+CL_stat!I33*CL_stat!AD33+CL_stat!J33*CL_stat!AE33+CL_stat!K33*CL_stat!AF33+CL_stat!L33*CL_stat!AG33+CL_stat!M33*CL_stat!AH33+CL_stat!N33*CL_stat!AI33+CL_stat!O33*CL_stat!AJ33+CL_stat!P33*CL_stat!AK33</f>
        <v>2392</v>
      </c>
      <c r="L33" s="644">
        <f>ROUND(Y33/CL_rozp!E33/12,2)</f>
        <v>1.46</v>
      </c>
      <c r="M33" s="645">
        <f>IF(CL_stat!H33=0,0,12*1.348*1/CL_stat!T33*CL_rozp!$E33)</f>
        <v>13279.631404869957</v>
      </c>
      <c r="N33" s="646">
        <f>IF(CL_stat!I33=0,0,12*1.348*1/CL_stat!U33*CL_rozp!$E33)</f>
        <v>0</v>
      </c>
      <c r="O33" s="646">
        <f>IF(CL_stat!J33=0,0,12*1.348*1/CL_stat!V33*CL_rozp!$E33)</f>
        <v>0</v>
      </c>
      <c r="P33" s="646">
        <f>IF(CL_stat!K33=0,0,12*1.348*1/CL_stat!W33*CL_rozp!$E33)</f>
        <v>0</v>
      </c>
      <c r="Q33" s="646">
        <f>IF(CL_stat!L33=0,0,12*1.348*1/CL_stat!X33*CL_rozp!$E33)</f>
        <v>0</v>
      </c>
      <c r="R33" s="646">
        <f>IF(CL_stat!M33=0,0,12*1.348*1/CL_stat!Y33*CL_rozp!$E33)</f>
        <v>0</v>
      </c>
      <c r="S33" s="646">
        <f>IF(CL_stat!N33=0,0,12*1.348*1/CL_stat!Z33*CL_rozp!$E33)</f>
        <v>0</v>
      </c>
      <c r="T33" s="646">
        <f>IF(CL_stat!O33=0,0,12*1.348*1/CL_stat!AA33*CL_rozp!$E33)</f>
        <v>0</v>
      </c>
      <c r="U33" s="646">
        <f>IF(CL_stat!P33=0,0,12*1.348*1/CL_stat!AB33*CL_rozp!$E33)</f>
        <v>0</v>
      </c>
      <c r="V33" s="37">
        <f>ROUND((M33*CL_stat!H33+P33*CL_stat!K33+S33*CL_stat!N33)/1.348,0)</f>
        <v>453162</v>
      </c>
      <c r="W33" s="37">
        <f>ROUND((N33*CL_stat!I33+Q33*CL_stat!L33+T33*CL_stat!O33)/1.348,0)</f>
        <v>0</v>
      </c>
      <c r="X33" s="37">
        <f>ROUND((O33*CL_stat!J33+R33*CL_stat!M33+U33*CL_stat!P33)/1.348,0)</f>
        <v>0</v>
      </c>
      <c r="Y33" s="37">
        <f t="shared" si="3"/>
        <v>453162</v>
      </c>
      <c r="Z33" s="647">
        <f>IF(CL_stat!T33=0,0,CL_stat!H33/CL_stat!T33)+IF(CL_stat!W33=0,0,CL_stat!K33/CL_stat!W33)+IF(CL_stat!Z33=0,0,CL_stat!N33/CL_stat!Z33)</f>
        <v>1.4563087167607713</v>
      </c>
      <c r="AA33" s="647">
        <f>IF(CL_stat!U33=0,0,CL_stat!I33/CL_stat!U33)+IF(CL_stat!X33=0,0,CL_stat!L33/CL_stat!X33)+IF(CL_stat!AA33=0,0,CL_stat!O33/CL_stat!AA33)</f>
        <v>0</v>
      </c>
      <c r="AB33" s="647">
        <f>IF(CL_stat!V33=0,0,CL_stat!J33/CL_stat!V33)+IF(CL_stat!Y33=0,0,CL_stat!M33/CL_stat!Y33)+IF(CL_stat!AB33=0,0,CL_stat!P33/CL_stat!AB33)</f>
        <v>0</v>
      </c>
      <c r="AC33" s="130">
        <f t="shared" si="4"/>
        <v>1.4563087167607713</v>
      </c>
    </row>
    <row r="34" spans="1:29" ht="20.100000000000001" customHeight="1" x14ac:dyDescent="0.2">
      <c r="A34" s="470">
        <v>23</v>
      </c>
      <c r="B34" s="414">
        <v>600074455</v>
      </c>
      <c r="C34" s="81">
        <f>CL_stat!C34</f>
        <v>4413</v>
      </c>
      <c r="D34" s="261" t="str">
        <f>CL_stat!D34</f>
        <v>MŠ Doksy, Pražská 836</v>
      </c>
      <c r="E34" s="11">
        <f>CL_stat!E34</f>
        <v>3141</v>
      </c>
      <c r="F34" s="163" t="str">
        <f>CL_stat!F34</f>
        <v>ŠJ Doksy, Pražská 836</v>
      </c>
      <c r="G34" s="128">
        <f>ROUND(CL_rozp!R34,0)</f>
        <v>1623476</v>
      </c>
      <c r="H34" s="37">
        <f t="shared" si="0"/>
        <v>1198187</v>
      </c>
      <c r="I34" s="29">
        <f t="shared" si="1"/>
        <v>404987</v>
      </c>
      <c r="J34" s="37">
        <f t="shared" si="2"/>
        <v>11982</v>
      </c>
      <c r="K34" s="37">
        <f>CL_stat!H34*CL_stat!AC34+CL_stat!I34*CL_stat!AD34+CL_stat!J34*CL_stat!AE34+CL_stat!K34*CL_stat!AF34+CL_stat!L34*CL_stat!AG34+CL_stat!M34*CL_stat!AH34+CL_stat!N34*CL_stat!AI34+CL_stat!O34*CL_stat!AJ34+CL_stat!P34*CL_stat!AK34</f>
        <v>8320</v>
      </c>
      <c r="L34" s="644">
        <f>ROUND(Y34/CL_rozp!E34/12,2)</f>
        <v>3.85</v>
      </c>
      <c r="M34" s="645">
        <f>IF(CL_stat!H34=0,0,12*1.348*1/CL_stat!T34*CL_rozp!$E34)</f>
        <v>9852.126589512085</v>
      </c>
      <c r="N34" s="646">
        <f>IF(CL_stat!I34=0,0,12*1.348*1/CL_stat!U34*CL_rozp!$E34)</f>
        <v>10961.161184367436</v>
      </c>
      <c r="O34" s="646">
        <f>IF(CL_stat!J34=0,0,12*1.348*1/CL_stat!V34*CL_rozp!$E34)</f>
        <v>0</v>
      </c>
      <c r="P34" s="646">
        <f>IF(CL_stat!K34=0,0,12*1.348*1/CL_stat!W34*CL_rozp!$E34)</f>
        <v>0</v>
      </c>
      <c r="Q34" s="646">
        <f>IF(CL_stat!L34=0,0,12*1.348*1/CL_stat!X34*CL_rozp!$E34)</f>
        <v>0</v>
      </c>
      <c r="R34" s="646">
        <f>IF(CL_stat!M34=0,0,12*1.348*1/CL_stat!Y34*CL_rozp!$E34)</f>
        <v>0</v>
      </c>
      <c r="S34" s="646">
        <f>IF(CL_stat!N34=0,0,12*1.348*1/CL_stat!Z34*CL_rozp!$E34)</f>
        <v>0</v>
      </c>
      <c r="T34" s="646">
        <f>IF(CL_stat!O34=0,0,12*1.348*1/CL_stat!AA34*CL_rozp!$E34)</f>
        <v>0</v>
      </c>
      <c r="U34" s="646">
        <f>IF(CL_stat!P34=0,0,12*1.348*1/CL_stat!AB34*CL_rozp!$E34)</f>
        <v>0</v>
      </c>
      <c r="V34" s="37">
        <f>ROUND((M34*CL_stat!H34+P34*CL_stat!K34+S34*CL_stat!N34)/1.348,0)</f>
        <v>913587</v>
      </c>
      <c r="W34" s="37">
        <f>ROUND((N34*CL_stat!I34+Q34*CL_stat!L34+T34*CL_stat!O34)/1.348,0)</f>
        <v>284600</v>
      </c>
      <c r="X34" s="37">
        <f>ROUND((O34*CL_stat!J34+R34*CL_stat!M34+U34*CL_stat!P34)/1.348,0)</f>
        <v>0</v>
      </c>
      <c r="Y34" s="37">
        <f t="shared" si="3"/>
        <v>1198187</v>
      </c>
      <c r="Z34" s="647">
        <f>IF(CL_stat!T34=0,0,CL_stat!H34/CL_stat!T34)+IF(CL_stat!W34=0,0,CL_stat!K34/CL_stat!W34)+IF(CL_stat!Z34=0,0,CL_stat!N34/CL_stat!Z34)</f>
        <v>2.9359563402153328</v>
      </c>
      <c r="AA34" s="647">
        <f>IF(CL_stat!U34=0,0,CL_stat!I34/CL_stat!U34)+IF(CL_stat!X34=0,0,CL_stat!L34/CL_stat!X34)+IF(CL_stat!AA34=0,0,CL_stat!O34/CL_stat!AA34)</f>
        <v>0.91460633470693853</v>
      </c>
      <c r="AB34" s="647">
        <f>IF(CL_stat!V34=0,0,CL_stat!J34/CL_stat!V34)+IF(CL_stat!Y34=0,0,CL_stat!M34/CL_stat!Y34)+IF(CL_stat!AB34=0,0,CL_stat!P34/CL_stat!AB34)</f>
        <v>0</v>
      </c>
      <c r="AC34" s="130">
        <f t="shared" si="4"/>
        <v>3.8505626749222714</v>
      </c>
    </row>
    <row r="35" spans="1:29" ht="20.100000000000001" customHeight="1" x14ac:dyDescent="0.2">
      <c r="A35" s="470">
        <v>24</v>
      </c>
      <c r="B35" s="414">
        <v>600074595</v>
      </c>
      <c r="C35" s="81">
        <f>CL_stat!C35</f>
        <v>4429</v>
      </c>
      <c r="D35" s="261" t="str">
        <f>CL_stat!D35</f>
        <v>ZŠ a MŠ Doksy-Staré Splavy, Jezerní 74</v>
      </c>
      <c r="E35" s="11">
        <f>CL_stat!E35</f>
        <v>3141</v>
      </c>
      <c r="F35" s="163" t="str">
        <f>CL_stat!F35</f>
        <v>ŠJ a MŠ Doksy-Staré Splavy, Jezerní 74</v>
      </c>
      <c r="G35" s="128">
        <f>ROUND(CL_rozp!R35,0)</f>
        <v>647638</v>
      </c>
      <c r="H35" s="37">
        <f t="shared" si="0"/>
        <v>478592</v>
      </c>
      <c r="I35" s="29">
        <f t="shared" si="1"/>
        <v>161764</v>
      </c>
      <c r="J35" s="37">
        <f t="shared" si="2"/>
        <v>4786</v>
      </c>
      <c r="K35" s="37">
        <f>CL_stat!H35*CL_stat!AC35+CL_stat!I35*CL_stat!AD35+CL_stat!J35*CL_stat!AE35+CL_stat!K35*CL_stat!AF35+CL_stat!L35*CL_stat!AG35+CL_stat!M35*CL_stat!AH35+CL_stat!N35*CL_stat!AI35+CL_stat!O35*CL_stat!AJ35+CL_stat!P35*CL_stat!AK35</f>
        <v>2496</v>
      </c>
      <c r="L35" s="644">
        <f>ROUND(Y35/CL_rozp!E35/12,2)</f>
        <v>1.54</v>
      </c>
      <c r="M35" s="645">
        <f>IF(CL_stat!H35=0,0,12*1.348*1/CL_stat!T35*CL_rozp!$E35)</f>
        <v>16873.50201759702</v>
      </c>
      <c r="N35" s="646">
        <f>IF(CL_stat!I35=0,0,12*1.348*1/CL_stat!U35*CL_rozp!$E35)</f>
        <v>11380.616060579279</v>
      </c>
      <c r="O35" s="646">
        <f>IF(CL_stat!J35=0,0,12*1.348*1/CL_stat!V35*CL_rozp!$E35)</f>
        <v>0</v>
      </c>
      <c r="P35" s="646">
        <f>IF(CL_stat!K35=0,0,12*1.348*1/CL_stat!W35*CL_rozp!$E35)</f>
        <v>0</v>
      </c>
      <c r="Q35" s="646">
        <f>IF(CL_stat!L35=0,0,12*1.348*1/CL_stat!X35*CL_rozp!$E35)</f>
        <v>0</v>
      </c>
      <c r="R35" s="646">
        <f>IF(CL_stat!M35=0,0,12*1.348*1/CL_stat!Y35*CL_rozp!$E35)</f>
        <v>0</v>
      </c>
      <c r="S35" s="646">
        <f>IF(CL_stat!N35=0,0,12*1.348*1/CL_stat!Z35*CL_rozp!$E35)</f>
        <v>0</v>
      </c>
      <c r="T35" s="646">
        <f>IF(CL_stat!O35=0,0,12*1.348*1/CL_stat!AA35*CL_rozp!$E35)</f>
        <v>0</v>
      </c>
      <c r="U35" s="646">
        <f>IF(CL_stat!P35=0,0,12*1.348*1/CL_stat!AB35*CL_rozp!$E35)</f>
        <v>0</v>
      </c>
      <c r="V35" s="37">
        <f>ROUND((M35*CL_stat!H35+P35*CL_stat!K35+S35*CL_stat!N35)/1.348,0)</f>
        <v>225314</v>
      </c>
      <c r="W35" s="37">
        <f>ROUND((N35*CL_stat!I35+Q35*CL_stat!L35+T35*CL_stat!O35)/1.348,0)</f>
        <v>253278</v>
      </c>
      <c r="X35" s="37">
        <f>ROUND((O35*CL_stat!J35+R35*CL_stat!M35+U35*CL_stat!P35)/1.348,0)</f>
        <v>0</v>
      </c>
      <c r="Y35" s="37">
        <f t="shared" si="3"/>
        <v>478592</v>
      </c>
      <c r="Z35" s="647">
        <f>IF(CL_stat!T35=0,0,CL_stat!H35/CL_stat!T35)+IF(CL_stat!W35=0,0,CL_stat!K35/CL_stat!W35)+IF(CL_stat!Z35=0,0,CL_stat!N35/CL_stat!Z35)</f>
        <v>0.7240812963916774</v>
      </c>
      <c r="AA35" s="647">
        <f>IF(CL_stat!U35=0,0,CL_stat!I35/CL_stat!U35)+IF(CL_stat!X35=0,0,CL_stat!L35/CL_stat!X35)+IF(CL_stat!AA35=0,0,CL_stat!O35/CL_stat!AA35)</f>
        <v>0.81394793073446903</v>
      </c>
      <c r="AB35" s="647">
        <f>IF(CL_stat!V35=0,0,CL_stat!J35/CL_stat!V35)+IF(CL_stat!Y35=0,0,CL_stat!M35/CL_stat!Y35)+IF(CL_stat!AB35=0,0,CL_stat!P35/CL_stat!AB35)</f>
        <v>0</v>
      </c>
      <c r="AC35" s="130">
        <f t="shared" si="4"/>
        <v>1.5380292271261464</v>
      </c>
    </row>
    <row r="36" spans="1:29" ht="20.100000000000001" customHeight="1" x14ac:dyDescent="0.2">
      <c r="A36" s="470">
        <v>25</v>
      </c>
      <c r="B36" s="414">
        <v>600074919</v>
      </c>
      <c r="C36" s="81">
        <f>CL_stat!C36</f>
        <v>4452</v>
      </c>
      <c r="D36" s="261" t="str">
        <f>CL_stat!D36</f>
        <v xml:space="preserve">ZŠ Doksy, Valdštejnská 253 </v>
      </c>
      <c r="E36" s="11">
        <f>CL_stat!E36</f>
        <v>3141</v>
      </c>
      <c r="F36" s="163" t="str">
        <f>CL_stat!F36</f>
        <v xml:space="preserve">ŠJ Doksy, Valdštejnská 253 </v>
      </c>
      <c r="G36" s="128">
        <f>ROUND(CL_rozp!R36,0)</f>
        <v>1814684</v>
      </c>
      <c r="H36" s="37">
        <f t="shared" si="0"/>
        <v>1335789</v>
      </c>
      <c r="I36" s="29">
        <f t="shared" si="1"/>
        <v>451497</v>
      </c>
      <c r="J36" s="37">
        <f t="shared" si="2"/>
        <v>13358</v>
      </c>
      <c r="K36" s="37">
        <f>CL_stat!H36*CL_stat!AC36+CL_stat!I36*CL_stat!AD36+CL_stat!J36*CL_stat!AE36+CL_stat!K36*CL_stat!AF36+CL_stat!L36*CL_stat!AG36+CL_stat!M36*CL_stat!AH36+CL_stat!N36*CL_stat!AI36+CL_stat!O36*CL_stat!AJ36+CL_stat!P36*CL_stat!AK36</f>
        <v>14040</v>
      </c>
      <c r="L36" s="644">
        <f>ROUND(Y36/CL_rozp!E36/12,2)</f>
        <v>4.29</v>
      </c>
      <c r="M36" s="645">
        <f>IF(CL_stat!H36=0,0,12*1.348*1/CL_stat!T36*CL_rozp!$E36)</f>
        <v>0</v>
      </c>
      <c r="N36" s="646">
        <f>IF(CL_stat!I36=0,0,12*1.348*1/CL_stat!U36*CL_rozp!$E36)</f>
        <v>6669.0512305614466</v>
      </c>
      <c r="O36" s="646">
        <f>IF(CL_stat!J36=0,0,12*1.348*1/CL_stat!V36*CL_rozp!$E36)</f>
        <v>0</v>
      </c>
      <c r="P36" s="646">
        <f>IF(CL_stat!K36=0,0,12*1.348*1/CL_stat!W36*CL_rozp!$E36)</f>
        <v>0</v>
      </c>
      <c r="Q36" s="646">
        <f>IF(CL_stat!L36=0,0,12*1.348*1/CL_stat!X36*CL_rozp!$E36)</f>
        <v>0</v>
      </c>
      <c r="R36" s="646">
        <f>IF(CL_stat!M36=0,0,12*1.348*1/CL_stat!Y36*CL_rozp!$E36)</f>
        <v>0</v>
      </c>
      <c r="S36" s="646">
        <f>IF(CL_stat!N36=0,0,12*1.348*1/CL_stat!Z36*CL_rozp!$E36)</f>
        <v>0</v>
      </c>
      <c r="T36" s="646">
        <f>IF(CL_stat!O36=0,0,12*1.348*1/CL_stat!AA36*CL_rozp!$E36)</f>
        <v>0</v>
      </c>
      <c r="U36" s="646">
        <f>IF(CL_stat!P36=0,0,12*1.348*1/CL_stat!AB36*CL_rozp!$E36)</f>
        <v>0</v>
      </c>
      <c r="V36" s="37">
        <f>ROUND((M36*CL_stat!H36+P36*CL_stat!K36+S36*CL_stat!N36)/1.348,0)</f>
        <v>0</v>
      </c>
      <c r="W36" s="37">
        <f>ROUND((N36*CL_stat!I36+Q36*CL_stat!L36+T36*CL_stat!O36)/1.348,0)</f>
        <v>1335789</v>
      </c>
      <c r="X36" s="37">
        <f>ROUND((O36*CL_stat!J36+R36*CL_stat!M36+U36*CL_stat!P36)/1.348,0)</f>
        <v>0</v>
      </c>
      <c r="Y36" s="37">
        <f t="shared" si="3"/>
        <v>1335789</v>
      </c>
      <c r="Z36" s="647">
        <f>IF(CL_stat!T36=0,0,CL_stat!H36/CL_stat!T36)+IF(CL_stat!W36=0,0,CL_stat!K36/CL_stat!W36)+IF(CL_stat!Z36=0,0,CL_stat!N36/CL_stat!Z36)</f>
        <v>0</v>
      </c>
      <c r="AA36" s="647">
        <f>IF(CL_stat!U36=0,0,CL_stat!I36/CL_stat!U36)+IF(CL_stat!X36=0,0,CL_stat!L36/CL_stat!X36)+IF(CL_stat!AA36=0,0,CL_stat!O36/CL_stat!AA36)</f>
        <v>4.292767964550082</v>
      </c>
      <c r="AB36" s="647">
        <f>IF(CL_stat!V36=0,0,CL_stat!J36/CL_stat!V36)+IF(CL_stat!Y36=0,0,CL_stat!M36/CL_stat!Y36)+IF(CL_stat!AB36=0,0,CL_stat!P36/CL_stat!AB36)</f>
        <v>0</v>
      </c>
      <c r="AC36" s="130">
        <f t="shared" si="4"/>
        <v>4.292767964550082</v>
      </c>
    </row>
    <row r="37" spans="1:29" ht="20.100000000000001" customHeight="1" x14ac:dyDescent="0.2">
      <c r="A37" s="470">
        <v>27</v>
      </c>
      <c r="B37" s="414">
        <v>600074307</v>
      </c>
      <c r="C37" s="81">
        <f>CL_stat!C37</f>
        <v>4414</v>
      </c>
      <c r="D37" s="261" t="str">
        <f>CL_stat!D37</f>
        <v>MŠ Dubá, Luční 28</v>
      </c>
      <c r="E37" s="11">
        <f>CL_stat!E37</f>
        <v>3141</v>
      </c>
      <c r="F37" s="163" t="str">
        <f>CL_stat!F37</f>
        <v>ŠJ Dubá, Luční 28 - výdejna</v>
      </c>
      <c r="G37" s="128">
        <f>ROUND(CL_rozp!R37,0)</f>
        <v>320718</v>
      </c>
      <c r="H37" s="37">
        <f t="shared" si="0"/>
        <v>236206</v>
      </c>
      <c r="I37" s="29">
        <f t="shared" si="1"/>
        <v>79838</v>
      </c>
      <c r="J37" s="37">
        <f t="shared" si="2"/>
        <v>2362</v>
      </c>
      <c r="K37" s="37">
        <f>CL_stat!H37*CL_stat!AC37+CL_stat!I37*CL_stat!AD37+CL_stat!J37*CL_stat!AE37+CL_stat!K37*CL_stat!AF37+CL_stat!L37*CL_stat!AG37+CL_stat!M37*CL_stat!AH37+CL_stat!N37*CL_stat!AI37+CL_stat!O37*CL_stat!AJ37+CL_stat!P37*CL_stat!AK37</f>
        <v>2312</v>
      </c>
      <c r="L37" s="644">
        <f>ROUND(Y37/CL_rozp!E37/12,2)</f>
        <v>0.76</v>
      </c>
      <c r="M37" s="645">
        <f>IF(CL_stat!H37=0,0,12*1.348*1/CL_stat!T37*CL_rozp!$E37)</f>
        <v>0</v>
      </c>
      <c r="N37" s="646">
        <f>IF(CL_stat!I37=0,0,12*1.348*1/CL_stat!U37*CL_rozp!$E37)</f>
        <v>0</v>
      </c>
      <c r="O37" s="646">
        <f>IF(CL_stat!J37=0,0,12*1.348*1/CL_stat!V37*CL_rozp!$E37)</f>
        <v>0</v>
      </c>
      <c r="P37" s="646">
        <f>IF(CL_stat!K37=0,0,12*1.348*1/CL_stat!W37*CL_rozp!$E37)</f>
        <v>0</v>
      </c>
      <c r="Q37" s="646">
        <f>IF(CL_stat!L37=0,0,12*1.348*1/CL_stat!X37*CL_rozp!$E37)</f>
        <v>0</v>
      </c>
      <c r="R37" s="646">
        <f>IF(CL_stat!M37=0,0,12*1.348*1/CL_stat!Y37*CL_rozp!$E37)</f>
        <v>0</v>
      </c>
      <c r="S37" s="646">
        <f>IF(CL_stat!N37=0,0,12*1.348*1/CL_stat!Z37*CL_rozp!$E37)</f>
        <v>4682.4378720956202</v>
      </c>
      <c r="T37" s="646">
        <f>IF(CL_stat!O37=0,0,12*1.348*1/CL_stat!AA37*CL_rozp!$E37)</f>
        <v>0</v>
      </c>
      <c r="U37" s="646">
        <f>IF(CL_stat!P37=0,0,12*1.348*1/CL_stat!AB37*CL_rozp!$E37)</f>
        <v>0</v>
      </c>
      <c r="V37" s="37">
        <f>ROUND((M37*CL_stat!H37+P37*CL_stat!K37+S37*CL_stat!N37)/1.348,0)</f>
        <v>236206</v>
      </c>
      <c r="W37" s="37">
        <f>ROUND((N37*CL_stat!I37+Q37*CL_stat!L37+T37*CL_stat!O37)/1.348,0)</f>
        <v>0</v>
      </c>
      <c r="X37" s="37">
        <f>ROUND((O37*CL_stat!J37+R37*CL_stat!M37+U37*CL_stat!P37)/1.348,0)</f>
        <v>0</v>
      </c>
      <c r="Y37" s="37">
        <f t="shared" si="3"/>
        <v>236206</v>
      </c>
      <c r="Z37" s="647">
        <f>IF(CL_stat!T37=0,0,CL_stat!H37/CL_stat!T37)+IF(CL_stat!W37=0,0,CL_stat!K37/CL_stat!W37)+IF(CL_stat!Z37=0,0,CL_stat!N37/CL_stat!Z37)</f>
        <v>0.75908521577927146</v>
      </c>
      <c r="AA37" s="647">
        <f>IF(CL_stat!U37=0,0,CL_stat!I37/CL_stat!U37)+IF(CL_stat!X37=0,0,CL_stat!L37/CL_stat!X37)+IF(CL_stat!AA37=0,0,CL_stat!O37/CL_stat!AA37)</f>
        <v>0</v>
      </c>
      <c r="AB37" s="647">
        <f>IF(CL_stat!V37=0,0,CL_stat!J37/CL_stat!V37)+IF(CL_stat!Y37=0,0,CL_stat!M37/CL_stat!Y37)+IF(CL_stat!AB37=0,0,CL_stat!P37/CL_stat!AB37)</f>
        <v>0</v>
      </c>
      <c r="AC37" s="130">
        <f t="shared" si="4"/>
        <v>0.75908521577927146</v>
      </c>
    </row>
    <row r="38" spans="1:29" ht="20.100000000000001" customHeight="1" x14ac:dyDescent="0.2">
      <c r="A38" s="470">
        <v>28</v>
      </c>
      <c r="B38" s="414">
        <v>600074731</v>
      </c>
      <c r="C38" s="81">
        <f>CL_stat!C38</f>
        <v>4444</v>
      </c>
      <c r="D38" s="261" t="str">
        <f>CL_stat!D38</f>
        <v>ZŠ Dubá, Dlouhá 113</v>
      </c>
      <c r="E38" s="11">
        <f>CL_stat!E38</f>
        <v>3141</v>
      </c>
      <c r="F38" s="163" t="str">
        <f>CL_stat!F38</f>
        <v>ŠJ Dubá, Dlouhá 113</v>
      </c>
      <c r="G38" s="128">
        <f>ROUND(CL_rozp!R38,0)</f>
        <v>2211169</v>
      </c>
      <c r="H38" s="37">
        <f t="shared" si="0"/>
        <v>1629659</v>
      </c>
      <c r="I38" s="29">
        <f t="shared" si="1"/>
        <v>550825</v>
      </c>
      <c r="J38" s="37">
        <f t="shared" si="2"/>
        <v>16297</v>
      </c>
      <c r="K38" s="37">
        <f>CL_stat!H38*CL_stat!AC38+CL_stat!I38*CL_stat!AD38+CL_stat!J38*CL_stat!AE38+CL_stat!K38*CL_stat!AF38+CL_stat!L38*CL_stat!AG38+CL_stat!M38*CL_stat!AH38+CL_stat!N38*CL_stat!AI38+CL_stat!O38*CL_stat!AJ38+CL_stat!P38*CL_stat!AK38</f>
        <v>14388</v>
      </c>
      <c r="L38" s="644">
        <f>ROUND(Y38/CL_rozp!E38/12,2)</f>
        <v>5.24</v>
      </c>
      <c r="M38" s="645">
        <f>IF(CL_stat!H38=0,0,12*1.348*1/CL_stat!T38*CL_rozp!$E38)</f>
        <v>0</v>
      </c>
      <c r="N38" s="646">
        <f>IF(CL_stat!I38=0,0,12*1.348*1/CL_stat!U38*CL_rozp!$E38)</f>
        <v>7152.1953006824751</v>
      </c>
      <c r="O38" s="646">
        <f>IF(CL_stat!J38=0,0,12*1.348*1/CL_stat!V38*CL_rozp!$E38)</f>
        <v>0</v>
      </c>
      <c r="P38" s="646">
        <f>IF(CL_stat!K38=0,0,12*1.348*1/CL_stat!W38*CL_rozp!$E38)</f>
        <v>7023.6568081434289</v>
      </c>
      <c r="Q38" s="646">
        <f>IF(CL_stat!L38=0,0,12*1.348*1/CL_stat!X38*CL_rozp!$E38)</f>
        <v>5646.6382727940654</v>
      </c>
      <c r="R38" s="646">
        <f>IF(CL_stat!M38=0,0,12*1.348*1/CL_stat!Y38*CL_rozp!$E38)</f>
        <v>0</v>
      </c>
      <c r="S38" s="646">
        <f>IF(CL_stat!N38=0,0,12*1.348*1/CL_stat!Z38*CL_rozp!$E38)</f>
        <v>0</v>
      </c>
      <c r="T38" s="646">
        <f>IF(CL_stat!O38=0,0,12*1.348*1/CL_stat!AA38*CL_rozp!$E38)</f>
        <v>0</v>
      </c>
      <c r="U38" s="646">
        <f>IF(CL_stat!P38=0,0,12*1.348*1/CL_stat!AB38*CL_rozp!$E38)</f>
        <v>0</v>
      </c>
      <c r="V38" s="37">
        <f>ROUND((M38*CL_stat!H38+P38*CL_stat!K38+S38*CL_stat!N38)/1.348,0)</f>
        <v>354309</v>
      </c>
      <c r="W38" s="37">
        <f>ROUND((N38*CL_stat!I38+Q38*CL_stat!L38+T38*CL_stat!O38)/1.348,0)</f>
        <v>1275350</v>
      </c>
      <c r="X38" s="37">
        <f>ROUND((O38*CL_stat!J38+R38*CL_stat!M38+U38*CL_stat!P38)/1.348,0)</f>
        <v>0</v>
      </c>
      <c r="Y38" s="37">
        <f t="shared" si="3"/>
        <v>1629659</v>
      </c>
      <c r="Z38" s="647">
        <f>IF(CL_stat!T38=0,0,CL_stat!H38/CL_stat!T38)+IF(CL_stat!W38=0,0,CL_stat!K38/CL_stat!W38)+IF(CL_stat!Z38=0,0,CL_stat!N38/CL_stat!Z38)</f>
        <v>1.1386278236689069</v>
      </c>
      <c r="AA38" s="647">
        <f>IF(CL_stat!U38=0,0,CL_stat!I38/CL_stat!U38)+IF(CL_stat!X38=0,0,CL_stat!L38/CL_stat!X38)+IF(CL_stat!AA38=0,0,CL_stat!O38/CL_stat!AA38)</f>
        <v>4.0985375949763387</v>
      </c>
      <c r="AB38" s="647">
        <f>IF(CL_stat!V38=0,0,CL_stat!J38/CL_stat!V38)+IF(CL_stat!Y38=0,0,CL_stat!M38/CL_stat!Y38)+IF(CL_stat!AB38=0,0,CL_stat!P38/CL_stat!AB38)</f>
        <v>0</v>
      </c>
      <c r="AC38" s="130">
        <f t="shared" si="4"/>
        <v>5.2371654186452457</v>
      </c>
    </row>
    <row r="39" spans="1:29" ht="20.100000000000001" customHeight="1" x14ac:dyDescent="0.2">
      <c r="A39" s="470">
        <v>29</v>
      </c>
      <c r="B39" s="414">
        <v>600075044</v>
      </c>
      <c r="C39" s="81">
        <f>CL_stat!C39</f>
        <v>4445</v>
      </c>
      <c r="D39" s="261" t="str">
        <f>CL_stat!D39</f>
        <v>ZŠ a MŠ Dubnice 240</v>
      </c>
      <c r="E39" s="11">
        <f>CL_stat!E39</f>
        <v>3141</v>
      </c>
      <c r="F39" s="163" t="str">
        <f>CL_stat!F39</f>
        <v xml:space="preserve">ŠJ Dubnice 243 </v>
      </c>
      <c r="G39" s="128">
        <f>ROUND(CL_rozp!R39,0)</f>
        <v>807034</v>
      </c>
      <c r="H39" s="37">
        <f t="shared" si="0"/>
        <v>596260</v>
      </c>
      <c r="I39" s="29">
        <f t="shared" si="1"/>
        <v>201535</v>
      </c>
      <c r="J39" s="37">
        <f t="shared" si="2"/>
        <v>5963</v>
      </c>
      <c r="K39" s="37">
        <f>CL_stat!H39*CL_stat!AC39+CL_stat!I39*CL_stat!AD39+CL_stat!J39*CL_stat!AE39+CL_stat!K39*CL_stat!AF39+CL_stat!L39*CL_stat!AG39+CL_stat!M39*CL_stat!AH39+CL_stat!N39*CL_stat!AI39+CL_stat!O39*CL_stat!AJ39+CL_stat!P39*CL_stat!AK39</f>
        <v>3276</v>
      </c>
      <c r="L39" s="644">
        <f>ROUND(Y39/CL_rozp!E39/12,2)</f>
        <v>1.92</v>
      </c>
      <c r="M39" s="645">
        <f>IF(CL_stat!H39=0,0,12*1.348*1/CL_stat!T39*CL_rozp!$E39)</f>
        <v>15574.45680738265</v>
      </c>
      <c r="N39" s="646">
        <f>IF(CL_stat!I39=0,0,12*1.348*1/CL_stat!U39*CL_rozp!$E39)</f>
        <v>10778.973530462245</v>
      </c>
      <c r="O39" s="646">
        <f>IF(CL_stat!J39=0,0,12*1.348*1/CL_stat!V39*CL_rozp!$E39)</f>
        <v>0</v>
      </c>
      <c r="P39" s="646">
        <f>IF(CL_stat!K39=0,0,12*1.348*1/CL_stat!W39*CL_rozp!$E39)</f>
        <v>0</v>
      </c>
      <c r="Q39" s="646">
        <f>IF(CL_stat!L39=0,0,12*1.348*1/CL_stat!X39*CL_rozp!$E39)</f>
        <v>0</v>
      </c>
      <c r="R39" s="646">
        <f>IF(CL_stat!M39=0,0,12*1.348*1/CL_stat!Y39*CL_rozp!$E39)</f>
        <v>0</v>
      </c>
      <c r="S39" s="646">
        <f>IF(CL_stat!N39=0,0,12*1.348*1/CL_stat!Z39*CL_rozp!$E39)</f>
        <v>0</v>
      </c>
      <c r="T39" s="646">
        <f>IF(CL_stat!O39=0,0,12*1.348*1/CL_stat!AA39*CL_rozp!$E39)</f>
        <v>0</v>
      </c>
      <c r="U39" s="646">
        <f>IF(CL_stat!P39=0,0,12*1.348*1/CL_stat!AB39*CL_rozp!$E39)</f>
        <v>0</v>
      </c>
      <c r="V39" s="37">
        <f>ROUND((M39*CL_stat!H39+P39*CL_stat!K39+S39*CL_stat!N39)/1.348,0)</f>
        <v>300398</v>
      </c>
      <c r="W39" s="37">
        <f>ROUND((N39*CL_stat!I39+Q39*CL_stat!L39+T39*CL_stat!O39)/1.348,0)</f>
        <v>295862</v>
      </c>
      <c r="X39" s="37">
        <f>ROUND((O39*CL_stat!J39+R39*CL_stat!M39+U39*CL_stat!P39)/1.348,0)</f>
        <v>0</v>
      </c>
      <c r="Y39" s="37">
        <f t="shared" si="3"/>
        <v>596260</v>
      </c>
      <c r="Z39" s="647">
        <f>IF(CL_stat!T39=0,0,CL_stat!H39/CL_stat!T39)+IF(CL_stat!W39=0,0,CL_stat!K39/CL_stat!W39)+IF(CL_stat!Z39=0,0,CL_stat!N39/CL_stat!Z39)</f>
        <v>0.96537456731484894</v>
      </c>
      <c r="AA39" s="647">
        <f>IF(CL_stat!U39=0,0,CL_stat!I39/CL_stat!U39)+IF(CL_stat!X39=0,0,CL_stat!L39/CL_stat!X39)+IF(CL_stat!AA39=0,0,CL_stat!O39/CL_stat!AA39)</f>
        <v>0.95079902146131234</v>
      </c>
      <c r="AB39" s="647">
        <f>IF(CL_stat!V39=0,0,CL_stat!J39/CL_stat!V39)+IF(CL_stat!Y39=0,0,CL_stat!M39/CL_stat!Y39)+IF(CL_stat!AB39=0,0,CL_stat!P39/CL_stat!AB39)</f>
        <v>0</v>
      </c>
      <c r="AC39" s="130">
        <f t="shared" si="4"/>
        <v>1.9161735887761613</v>
      </c>
    </row>
    <row r="40" spans="1:29" ht="20.100000000000001" customHeight="1" x14ac:dyDescent="0.2">
      <c r="A40" s="470">
        <v>30</v>
      </c>
      <c r="B40" s="414">
        <v>600074587</v>
      </c>
      <c r="C40" s="81">
        <f>CL_stat!C40</f>
        <v>4446</v>
      </c>
      <c r="D40" s="261" t="str">
        <f>CL_stat!D40</f>
        <v>ZŠ a MŠ Holany 45</v>
      </c>
      <c r="E40" s="11">
        <f>CL_stat!E40</f>
        <v>3141</v>
      </c>
      <c r="F40" s="163" t="str">
        <f>CL_stat!F40</f>
        <v>ZŠ a MŠ Holany 45 - výdejna</v>
      </c>
      <c r="G40" s="128">
        <f>ROUND(CL_rozp!R40,0)</f>
        <v>281898</v>
      </c>
      <c r="H40" s="37">
        <f t="shared" si="0"/>
        <v>207812</v>
      </c>
      <c r="I40" s="29">
        <f t="shared" si="1"/>
        <v>70240</v>
      </c>
      <c r="J40" s="37">
        <f t="shared" si="2"/>
        <v>2078</v>
      </c>
      <c r="K40" s="37">
        <f>CL_stat!H40*CL_stat!AC40+CL_stat!I40*CL_stat!AD40+CL_stat!J40*CL_stat!AE40+CL_stat!K40*CL_stat!AF40+CL_stat!L40*CL_stat!AG40+CL_stat!M40*CL_stat!AH40+CL_stat!N40*CL_stat!AI40+CL_stat!O40*CL_stat!AJ40+CL_stat!P40*CL_stat!AK40</f>
        <v>1768</v>
      </c>
      <c r="L40" s="644">
        <f>ROUND(Y40/CL_rozp!E40/12,2)</f>
        <v>0.67</v>
      </c>
      <c r="M40" s="645">
        <f>IF(CL_stat!H40=0,0,12*1.348*1/CL_stat!T40*CL_rozp!$E40)</f>
        <v>0</v>
      </c>
      <c r="N40" s="646">
        <f>IF(CL_stat!I40=0,0,12*1.348*1/CL_stat!U40*CL_rozp!$E40)</f>
        <v>0</v>
      </c>
      <c r="O40" s="646">
        <f>IF(CL_stat!J40=0,0,12*1.348*1/CL_stat!V40*CL_rozp!$E40)</f>
        <v>0</v>
      </c>
      <c r="P40" s="646">
        <f>IF(CL_stat!K40=0,0,12*1.348*1/CL_stat!W40*CL_rozp!$E40)</f>
        <v>0</v>
      </c>
      <c r="Q40" s="646">
        <f>IF(CL_stat!L40=0,0,12*1.348*1/CL_stat!X40*CL_rozp!$E40)</f>
        <v>0</v>
      </c>
      <c r="R40" s="646">
        <f>IF(CL_stat!M40=0,0,12*1.348*1/CL_stat!Y40*CL_rozp!$E40)</f>
        <v>0</v>
      </c>
      <c r="S40" s="646">
        <f>IF(CL_stat!N40=0,0,12*1.348*1/CL_stat!Z40*CL_rozp!$E40)</f>
        <v>6288.7565275050556</v>
      </c>
      <c r="T40" s="646">
        <f>IF(CL_stat!O40=0,0,12*1.348*1/CL_stat!AA40*CL_rozp!$E40)</f>
        <v>4552.2464242317119</v>
      </c>
      <c r="U40" s="646">
        <f>IF(CL_stat!P40=0,0,12*1.348*1/CL_stat!AB40*CL_rozp!$E40)</f>
        <v>0</v>
      </c>
      <c r="V40" s="37">
        <f>ROUND((M40*CL_stat!H40+P40*CL_stat!K40+S40*CL_stat!N40)/1.348,0)</f>
        <v>116631</v>
      </c>
      <c r="W40" s="37">
        <f>ROUND((N40*CL_stat!I40+Q40*CL_stat!L40+T40*CL_stat!O40)/1.348,0)</f>
        <v>91180</v>
      </c>
      <c r="X40" s="37">
        <f>ROUND((O40*CL_stat!J40+R40*CL_stat!M40+U40*CL_stat!P40)/1.348,0)</f>
        <v>0</v>
      </c>
      <c r="Y40" s="37">
        <f t="shared" si="3"/>
        <v>207811</v>
      </c>
      <c r="Z40" s="647">
        <f>IF(CL_stat!T40=0,0,CL_stat!H40/CL_stat!T40)+IF(CL_stat!W40=0,0,CL_stat!K40/CL_stat!W40)+IF(CL_stat!Z40=0,0,CL_stat!N40/CL_stat!Z40)</f>
        <v>0.37481277633306193</v>
      </c>
      <c r="AA40" s="647">
        <f>IF(CL_stat!U40=0,0,CL_stat!I40/CL_stat!U40)+IF(CL_stat!X40=0,0,CL_stat!L40/CL_stat!X40)+IF(CL_stat!AA40=0,0,CL_stat!O40/CL_stat!AA40)</f>
        <v>0.29302125506440885</v>
      </c>
      <c r="AB40" s="647">
        <f>IF(CL_stat!V40=0,0,CL_stat!J40/CL_stat!V40)+IF(CL_stat!Y40=0,0,CL_stat!M40/CL_stat!Y40)+IF(CL_stat!AB40=0,0,CL_stat!P40/CL_stat!AB40)</f>
        <v>0</v>
      </c>
      <c r="AC40" s="130">
        <f t="shared" si="4"/>
        <v>0.66783403139747077</v>
      </c>
    </row>
    <row r="41" spans="1:29" ht="20.100000000000001" customHeight="1" x14ac:dyDescent="0.2">
      <c r="A41" s="470">
        <v>31</v>
      </c>
      <c r="B41" s="414">
        <v>600074820</v>
      </c>
      <c r="C41" s="81">
        <f>CL_stat!C41</f>
        <v>4431</v>
      </c>
      <c r="D41" s="261" t="str">
        <f>CL_stat!D41</f>
        <v>ZŠ a MŠ Horní Libchava 196</v>
      </c>
      <c r="E41" s="11">
        <f>CL_stat!E41</f>
        <v>3141</v>
      </c>
      <c r="F41" s="163" t="str">
        <f>CL_stat!F41</f>
        <v>ŠJ Horní Libchava 196</v>
      </c>
      <c r="G41" s="128">
        <f>ROUND(CL_rozp!R41,0)</f>
        <v>1093680</v>
      </c>
      <c r="H41" s="37">
        <f t="shared" si="0"/>
        <v>807709</v>
      </c>
      <c r="I41" s="29">
        <f t="shared" si="1"/>
        <v>273006</v>
      </c>
      <c r="J41" s="37">
        <f t="shared" si="2"/>
        <v>8077</v>
      </c>
      <c r="K41" s="37">
        <f>CL_stat!H41*CL_stat!AC41+CL_stat!I41*CL_stat!AD41+CL_stat!J41*CL_stat!AE41+CL_stat!K41*CL_stat!AF41+CL_stat!L41*CL_stat!AG41+CL_stat!M41*CL_stat!AH41+CL_stat!N41*CL_stat!AI41+CL_stat!O41*CL_stat!AJ41+CL_stat!P41*CL_stat!AK41</f>
        <v>4888</v>
      </c>
      <c r="L41" s="644">
        <f>ROUND(Y41/CL_rozp!E41/12,2)</f>
        <v>2.6</v>
      </c>
      <c r="M41" s="645">
        <f>IF(CL_stat!H41=0,0,12*1.348*1/CL_stat!T41*CL_rozp!$E41)</f>
        <v>13370.531128896459</v>
      </c>
      <c r="N41" s="646">
        <f>IF(CL_stat!I41=0,0,12*1.348*1/CL_stat!U41*CL_rozp!$E41)</f>
        <v>9941.1865139846032</v>
      </c>
      <c r="O41" s="646">
        <f>IF(CL_stat!J41=0,0,12*1.348*1/CL_stat!V41*CL_rozp!$E41)</f>
        <v>0</v>
      </c>
      <c r="P41" s="646">
        <f>IF(CL_stat!K41=0,0,12*1.348*1/CL_stat!W41*CL_rozp!$E41)</f>
        <v>0</v>
      </c>
      <c r="Q41" s="646">
        <f>IF(CL_stat!L41=0,0,12*1.348*1/CL_stat!X41*CL_rozp!$E41)</f>
        <v>0</v>
      </c>
      <c r="R41" s="646">
        <f>IF(CL_stat!M41=0,0,12*1.348*1/CL_stat!Y41*CL_rozp!$E41)</f>
        <v>0</v>
      </c>
      <c r="S41" s="646">
        <f>IF(CL_stat!N41=0,0,12*1.348*1/CL_stat!Z41*CL_rozp!$E41)</f>
        <v>0</v>
      </c>
      <c r="T41" s="646">
        <f>IF(CL_stat!O41=0,0,12*1.348*1/CL_stat!AA41*CL_rozp!$E41)</f>
        <v>0</v>
      </c>
      <c r="U41" s="646">
        <f>IF(CL_stat!P41=0,0,12*1.348*1/CL_stat!AB41*CL_rozp!$E41)</f>
        <v>0</v>
      </c>
      <c r="V41" s="37">
        <f>ROUND((M41*CL_stat!H41+P41*CL_stat!K41+S41*CL_stat!N41)/1.348,0)</f>
        <v>446346</v>
      </c>
      <c r="W41" s="37">
        <f>ROUND((N41*CL_stat!I41+Q41*CL_stat!L41+T41*CL_stat!O41)/1.348,0)</f>
        <v>361364</v>
      </c>
      <c r="X41" s="37">
        <f>ROUND((O41*CL_stat!J41+R41*CL_stat!M41+U41*CL_stat!P41)/1.348,0)</f>
        <v>0</v>
      </c>
      <c r="Y41" s="37">
        <f t="shared" si="3"/>
        <v>807710</v>
      </c>
      <c r="Z41" s="647">
        <f>IF(CL_stat!T41=0,0,CL_stat!H41/CL_stat!T41)+IF(CL_stat!W41=0,0,CL_stat!K41/CL_stat!W41)+IF(CL_stat!Z41=0,0,CL_stat!N41/CL_stat!Z41)</f>
        <v>1.4344016291283441</v>
      </c>
      <c r="AA41" s="647">
        <f>IF(CL_stat!U41=0,0,CL_stat!I41/CL_stat!U41)+IF(CL_stat!X41=0,0,CL_stat!L41/CL_stat!X41)+IF(CL_stat!AA41=0,0,CL_stat!O41/CL_stat!AA41)</f>
        <v>1.1612985896444055</v>
      </c>
      <c r="AB41" s="647">
        <f>IF(CL_stat!V41=0,0,CL_stat!J41/CL_stat!V41)+IF(CL_stat!Y41=0,0,CL_stat!M41/CL_stat!Y41)+IF(CL_stat!AB41=0,0,CL_stat!P41/CL_stat!AB41)</f>
        <v>0</v>
      </c>
      <c r="AC41" s="130">
        <f t="shared" si="4"/>
        <v>2.5957002187727496</v>
      </c>
    </row>
    <row r="42" spans="1:29" ht="20.100000000000001" customHeight="1" x14ac:dyDescent="0.2">
      <c r="A42" s="470">
        <v>32</v>
      </c>
      <c r="B42" s="414">
        <v>600074153</v>
      </c>
      <c r="C42" s="81">
        <f>CL_stat!C42</f>
        <v>4416</v>
      </c>
      <c r="D42" s="261" t="str">
        <f>CL_stat!D42</f>
        <v>MŠ Horní Police, Křižíkova 183</v>
      </c>
      <c r="E42" s="11">
        <f>CL_stat!E42</f>
        <v>3141</v>
      </c>
      <c r="F42" s="163" t="str">
        <f>CL_stat!F42</f>
        <v>ŠJ Horní Police, Křižíkova 183</v>
      </c>
      <c r="G42" s="128">
        <f>ROUND(CL_rozp!R42,0)</f>
        <v>575732</v>
      </c>
      <c r="H42" s="37">
        <f t="shared" si="0"/>
        <v>425481</v>
      </c>
      <c r="I42" s="29">
        <f t="shared" si="1"/>
        <v>143812</v>
      </c>
      <c r="J42" s="37">
        <f t="shared" si="2"/>
        <v>4255</v>
      </c>
      <c r="K42" s="37">
        <f>CL_stat!H42*CL_stat!AC42+CL_stat!I42*CL_stat!AD42+CL_stat!J42*CL_stat!AE42+CL_stat!K42*CL_stat!AF42+CL_stat!L42*CL_stat!AG42+CL_stat!M42*CL_stat!AH42+CL_stat!N42*CL_stat!AI42+CL_stat!O42*CL_stat!AJ42+CL_stat!P42*CL_stat!AK42</f>
        <v>2184</v>
      </c>
      <c r="L42" s="644">
        <f>ROUND(Y42/CL_rozp!E42/12,2)</f>
        <v>1.37</v>
      </c>
      <c r="M42" s="645">
        <f>IF(CL_stat!H42=0,0,12*1.348*1/CL_stat!T42*CL_rozp!$E42)</f>
        <v>13655.895955124575</v>
      </c>
      <c r="N42" s="646">
        <f>IF(CL_stat!I42=0,0,12*1.348*1/CL_stat!U42*CL_rozp!$E42)</f>
        <v>0</v>
      </c>
      <c r="O42" s="646">
        <f>IF(CL_stat!J42=0,0,12*1.348*1/CL_stat!V42*CL_rozp!$E42)</f>
        <v>0</v>
      </c>
      <c r="P42" s="646">
        <f>IF(CL_stat!K42=0,0,12*1.348*1/CL_stat!W42*CL_rozp!$E42)</f>
        <v>0</v>
      </c>
      <c r="Q42" s="646">
        <f>IF(CL_stat!L42=0,0,12*1.348*1/CL_stat!X42*CL_rozp!$E42)</f>
        <v>0</v>
      </c>
      <c r="R42" s="646">
        <f>IF(CL_stat!M42=0,0,12*1.348*1/CL_stat!Y42*CL_rozp!$E42)</f>
        <v>0</v>
      </c>
      <c r="S42" s="646">
        <f>IF(CL_stat!N42=0,0,12*1.348*1/CL_stat!Z42*CL_rozp!$E42)</f>
        <v>0</v>
      </c>
      <c r="T42" s="646">
        <f>IF(CL_stat!O42=0,0,12*1.348*1/CL_stat!AA42*CL_rozp!$E42)</f>
        <v>0</v>
      </c>
      <c r="U42" s="646">
        <f>IF(CL_stat!P42=0,0,12*1.348*1/CL_stat!AB42*CL_rozp!$E42)</f>
        <v>0</v>
      </c>
      <c r="V42" s="37">
        <f>ROUND((M42*CL_stat!H42+P42*CL_stat!K42+S42*CL_stat!N42)/1.348,0)</f>
        <v>425480</v>
      </c>
      <c r="W42" s="37">
        <f>ROUND((N42*CL_stat!I42+Q42*CL_stat!L42+T42*CL_stat!O42)/1.348,0)</f>
        <v>0</v>
      </c>
      <c r="X42" s="37">
        <f>ROUND((O42*CL_stat!J42+R42*CL_stat!M42+U42*CL_stat!P42)/1.348,0)</f>
        <v>0</v>
      </c>
      <c r="Y42" s="37">
        <f t="shared" si="3"/>
        <v>425480</v>
      </c>
      <c r="Z42" s="647">
        <f>IF(CL_stat!T42=0,0,CL_stat!H42/CL_stat!T42)+IF(CL_stat!W42=0,0,CL_stat!K42/CL_stat!W42)+IF(CL_stat!Z42=0,0,CL_stat!N42/CL_stat!Z42)</f>
        <v>1.3673480832817337</v>
      </c>
      <c r="AA42" s="647">
        <f>IF(CL_stat!U42=0,0,CL_stat!I42/CL_stat!U42)+IF(CL_stat!X42=0,0,CL_stat!L42/CL_stat!X42)+IF(CL_stat!AA42=0,0,CL_stat!O42/CL_stat!AA42)</f>
        <v>0</v>
      </c>
      <c r="AB42" s="647">
        <f>IF(CL_stat!V42=0,0,CL_stat!J42/CL_stat!V42)+IF(CL_stat!Y42=0,0,CL_stat!M42/CL_stat!Y42)+IF(CL_stat!AB42=0,0,CL_stat!P42/CL_stat!AB42)</f>
        <v>0</v>
      </c>
      <c r="AC42" s="130">
        <f t="shared" si="4"/>
        <v>1.3673480832817337</v>
      </c>
    </row>
    <row r="43" spans="1:29" ht="20.100000000000001" customHeight="1" x14ac:dyDescent="0.2">
      <c r="A43" s="470">
        <v>33</v>
      </c>
      <c r="B43" s="414">
        <v>600074749</v>
      </c>
      <c r="C43" s="81">
        <f>CL_stat!C43</f>
        <v>4447</v>
      </c>
      <c r="D43" s="261" t="str">
        <f>CL_stat!D43</f>
        <v>ZŠ Horní Police, 9. května 2</v>
      </c>
      <c r="E43" s="11">
        <f>CL_stat!E43</f>
        <v>3141</v>
      </c>
      <c r="F43" s="163" t="str">
        <f>CL_stat!F43</f>
        <v>ŠJ Horní Police, 9. května 2</v>
      </c>
      <c r="G43" s="128">
        <f>ROUND(CL_rozp!R43,0)</f>
        <v>820900</v>
      </c>
      <c r="H43" s="37">
        <f t="shared" si="0"/>
        <v>605196</v>
      </c>
      <c r="I43" s="29">
        <f t="shared" si="1"/>
        <v>204556</v>
      </c>
      <c r="J43" s="37">
        <f t="shared" si="2"/>
        <v>6052</v>
      </c>
      <c r="K43" s="37">
        <f>CL_stat!H43*CL_stat!AC43+CL_stat!I43*CL_stat!AD43+CL_stat!J43*CL_stat!AE43+CL_stat!K43*CL_stat!AF43+CL_stat!L43*CL_stat!AG43+CL_stat!M43*CL_stat!AH43+CL_stat!N43*CL_stat!AI43+CL_stat!O43*CL_stat!AJ43+CL_stat!P43*CL_stat!AK43</f>
        <v>5096</v>
      </c>
      <c r="L43" s="644">
        <f>ROUND(Y43/CL_rozp!E43/12,2)</f>
        <v>1.94</v>
      </c>
      <c r="M43" s="645">
        <f>IF(CL_stat!H43=0,0,12*1.348*1/CL_stat!T43*CL_rozp!$E43)</f>
        <v>0</v>
      </c>
      <c r="N43" s="646">
        <f>IF(CL_stat!I43=0,0,12*1.348*1/CL_stat!U43*CL_rozp!$E43)</f>
        <v>8324.5295912232923</v>
      </c>
      <c r="O43" s="646">
        <f>IF(CL_stat!J43=0,0,12*1.348*1/CL_stat!V43*CL_rozp!$E43)</f>
        <v>0</v>
      </c>
      <c r="P43" s="646">
        <f>IF(CL_stat!K43=0,0,12*1.348*1/CL_stat!W43*CL_rozp!$E43)</f>
        <v>0</v>
      </c>
      <c r="Q43" s="646">
        <f>IF(CL_stat!L43=0,0,12*1.348*1/CL_stat!X43*CL_rozp!$E43)</f>
        <v>0</v>
      </c>
      <c r="R43" s="646">
        <f>IF(CL_stat!M43=0,0,12*1.348*1/CL_stat!Y43*CL_rozp!$E43)</f>
        <v>0</v>
      </c>
      <c r="S43" s="646">
        <f>IF(CL_stat!N43=0,0,12*1.348*1/CL_stat!Z43*CL_rozp!$E43)</f>
        <v>0</v>
      </c>
      <c r="T43" s="646">
        <f>IF(CL_stat!O43=0,0,12*1.348*1/CL_stat!AA43*CL_rozp!$E43)</f>
        <v>0</v>
      </c>
      <c r="U43" s="646">
        <f>IF(CL_stat!P43=0,0,12*1.348*1/CL_stat!AB43*CL_rozp!$E43)</f>
        <v>0</v>
      </c>
      <c r="V43" s="37">
        <f>ROUND((M43*CL_stat!H43+P43*CL_stat!K43+S43*CL_stat!N43)/1.348,0)</f>
        <v>0</v>
      </c>
      <c r="W43" s="37">
        <f>ROUND((N43*CL_stat!I43+Q43*CL_stat!L43+T43*CL_stat!O43)/1.348,0)</f>
        <v>605196</v>
      </c>
      <c r="X43" s="37">
        <f>ROUND((O43*CL_stat!J43+R43*CL_stat!M43+U43*CL_stat!P43)/1.348,0)</f>
        <v>0</v>
      </c>
      <c r="Y43" s="37">
        <f t="shared" si="3"/>
        <v>605196</v>
      </c>
      <c r="Z43" s="647">
        <f>IF(CL_stat!T43=0,0,CL_stat!H43/CL_stat!T43)+IF(CL_stat!W43=0,0,CL_stat!K43/CL_stat!W43)+IF(CL_stat!Z43=0,0,CL_stat!N43/CL_stat!Z43)</f>
        <v>0</v>
      </c>
      <c r="AA43" s="647">
        <f>IF(CL_stat!U43=0,0,CL_stat!I43/CL_stat!U43)+IF(CL_stat!X43=0,0,CL_stat!L43/CL_stat!X43)+IF(CL_stat!AA43=0,0,CL_stat!O43/CL_stat!AA43)</f>
        <v>1.9448914795314347</v>
      </c>
      <c r="AB43" s="647">
        <f>IF(CL_stat!V43=0,0,CL_stat!J43/CL_stat!V43)+IF(CL_stat!Y43=0,0,CL_stat!M43/CL_stat!Y43)+IF(CL_stat!AB43=0,0,CL_stat!P43/CL_stat!AB43)</f>
        <v>0</v>
      </c>
      <c r="AC43" s="130">
        <f t="shared" si="4"/>
        <v>1.9448914795314347</v>
      </c>
    </row>
    <row r="44" spans="1:29" ht="20.100000000000001" customHeight="1" x14ac:dyDescent="0.2">
      <c r="A44" s="470">
        <v>34</v>
      </c>
      <c r="B44" s="414">
        <v>650037090</v>
      </c>
      <c r="C44" s="81">
        <f>CL_stat!C44</f>
        <v>4449</v>
      </c>
      <c r="D44" s="261" t="str">
        <f>CL_stat!D44</f>
        <v>ZŠ a MŠ Jestřebí 105</v>
      </c>
      <c r="E44" s="11">
        <f>CL_stat!E44</f>
        <v>3141</v>
      </c>
      <c r="F44" s="182" t="str">
        <f>CL_stat!F44</f>
        <v xml:space="preserve">ŠJ Jestřebí 18 </v>
      </c>
      <c r="G44" s="128">
        <f>ROUND(CL_rozp!R44,0)</f>
        <v>1125309</v>
      </c>
      <c r="H44" s="37">
        <f t="shared" si="0"/>
        <v>830826</v>
      </c>
      <c r="I44" s="29">
        <f t="shared" si="1"/>
        <v>280819</v>
      </c>
      <c r="J44" s="37">
        <f t="shared" si="2"/>
        <v>8308</v>
      </c>
      <c r="K44" s="37">
        <f>CL_stat!H44*CL_stat!AC44+CL_stat!I44*CL_stat!AD44+CL_stat!J44*CL_stat!AE44+CL_stat!K44*CL_stat!AF44+CL_stat!L44*CL_stat!AG44+CL_stat!M44*CL_stat!AH44+CL_stat!N44*CL_stat!AI44+CL_stat!O44*CL_stat!AJ44+CL_stat!P44*CL_stat!AK44</f>
        <v>5356</v>
      </c>
      <c r="L44" s="644">
        <f>ROUND(Y44/CL_rozp!E44/12,2)</f>
        <v>2.67</v>
      </c>
      <c r="M44" s="645">
        <f>IF(CL_stat!H44=0,0,12*1.348*1/CL_stat!T44*CL_rozp!$E44)</f>
        <v>14521.725990586141</v>
      </c>
      <c r="N44" s="646">
        <f>IF(CL_stat!I44=0,0,12*1.348*1/CL_stat!U44*CL_rozp!$E44)</f>
        <v>9075.5739472098412</v>
      </c>
      <c r="O44" s="646">
        <f>IF(CL_stat!J44=0,0,12*1.348*1/CL_stat!V44*CL_rozp!$E44)</f>
        <v>0</v>
      </c>
      <c r="P44" s="646">
        <f>IF(CL_stat!K44=0,0,12*1.348*1/CL_stat!W44*CL_rozp!$E44)</f>
        <v>0</v>
      </c>
      <c r="Q44" s="646">
        <f>IF(CL_stat!L44=0,0,12*1.348*1/CL_stat!X44*CL_rozp!$E44)</f>
        <v>0</v>
      </c>
      <c r="R44" s="646">
        <f>IF(CL_stat!M44=0,0,12*1.348*1/CL_stat!Y44*CL_rozp!$E44)</f>
        <v>0</v>
      </c>
      <c r="S44" s="646">
        <f>IF(CL_stat!N44=0,0,12*1.348*1/CL_stat!Z44*CL_rozp!$E44)</f>
        <v>0</v>
      </c>
      <c r="T44" s="646">
        <f>IF(CL_stat!O44=0,0,12*1.348*1/CL_stat!AA44*CL_rozp!$E44)</f>
        <v>0</v>
      </c>
      <c r="U44" s="646">
        <f>IF(CL_stat!P44=0,0,12*1.348*1/CL_stat!AB44*CL_rozp!$E44)</f>
        <v>0</v>
      </c>
      <c r="V44" s="37">
        <f>ROUND((M44*CL_stat!H44+P44*CL_stat!K44+S44*CL_stat!N44)/1.348,0)</f>
        <v>366275</v>
      </c>
      <c r="W44" s="37">
        <f>ROUND((N44*CL_stat!I44+Q44*CL_stat!L44+T44*CL_stat!O44)/1.348,0)</f>
        <v>464551</v>
      </c>
      <c r="X44" s="37">
        <f>ROUND((O44*CL_stat!J44+R44*CL_stat!M44+U44*CL_stat!P44)/1.348,0)</f>
        <v>0</v>
      </c>
      <c r="Y44" s="37">
        <f t="shared" si="3"/>
        <v>830826</v>
      </c>
      <c r="Z44" s="647">
        <f>IF(CL_stat!T44=0,0,CL_stat!H44/CL_stat!T44)+IF(CL_stat!W44=0,0,CL_stat!K44/CL_stat!W44)+IF(CL_stat!Z44=0,0,CL_stat!N44/CL_stat!Z44)</f>
        <v>1.1770820893047003</v>
      </c>
      <c r="AA44" s="647">
        <f>IF(CL_stat!U44=0,0,CL_stat!I44/CL_stat!U44)+IF(CL_stat!X44=0,0,CL_stat!L44/CL_stat!X44)+IF(CL_stat!AA44=0,0,CL_stat!O44/CL_stat!AA44)</f>
        <v>1.4929071123256168</v>
      </c>
      <c r="AB44" s="647">
        <f>IF(CL_stat!V44=0,0,CL_stat!J44/CL_stat!V44)+IF(CL_stat!Y44=0,0,CL_stat!M44/CL_stat!Y44)+IF(CL_stat!AB44=0,0,CL_stat!P44/CL_stat!AB44)</f>
        <v>0</v>
      </c>
      <c r="AC44" s="130">
        <f t="shared" si="4"/>
        <v>2.6699892016303171</v>
      </c>
    </row>
    <row r="45" spans="1:29" ht="20.100000000000001" customHeight="1" x14ac:dyDescent="0.2">
      <c r="A45" s="470">
        <v>35</v>
      </c>
      <c r="B45" s="414">
        <v>600074196</v>
      </c>
      <c r="C45" s="81">
        <f>CL_stat!C45</f>
        <v>4401</v>
      </c>
      <c r="D45" s="261" t="str">
        <f>CL_stat!D45</f>
        <v>MŠ Kravaře, Úštěcká 43</v>
      </c>
      <c r="E45" s="11">
        <f>CL_stat!E45</f>
        <v>3141</v>
      </c>
      <c r="F45" s="163" t="str">
        <f>CL_stat!F45</f>
        <v>ŠJ Kravaře, Úštěcká 43 - výdejna</v>
      </c>
      <c r="G45" s="128">
        <f>ROUND(CL_rozp!R45,0)</f>
        <v>245909</v>
      </c>
      <c r="H45" s="37">
        <f t="shared" si="0"/>
        <v>181265</v>
      </c>
      <c r="I45" s="29">
        <f t="shared" si="1"/>
        <v>61267</v>
      </c>
      <c r="J45" s="37">
        <f t="shared" si="2"/>
        <v>1813</v>
      </c>
      <c r="K45" s="37">
        <f>CL_stat!H45*CL_stat!AC45+CL_stat!I45*CL_stat!AD45+CL_stat!J45*CL_stat!AE45+CL_stat!K45*CL_stat!AF45+CL_stat!L45*CL_stat!AG45+CL_stat!M45*CL_stat!AH45+CL_stat!N45*CL_stat!AI45+CL_stat!O45*CL_stat!AJ45+CL_stat!P45*CL_stat!AK45</f>
        <v>1564</v>
      </c>
      <c r="L45" s="644">
        <f>ROUND(Y45/CL_rozp!E45/12,2)</f>
        <v>0.57999999999999996</v>
      </c>
      <c r="M45" s="645">
        <f>IF(CL_stat!H45=0,0,12*1.348*1/CL_stat!T45*CL_rozp!$E45)</f>
        <v>0</v>
      </c>
      <c r="N45" s="646">
        <f>IF(CL_stat!I45=0,0,12*1.348*1/CL_stat!U45*CL_rozp!$E45)</f>
        <v>0</v>
      </c>
      <c r="O45" s="646">
        <f>IF(CL_stat!J45=0,0,12*1.348*1/CL_stat!V45*CL_rozp!$E45)</f>
        <v>0</v>
      </c>
      <c r="P45" s="646">
        <f>IF(CL_stat!K45=0,0,12*1.348*1/CL_stat!W45*CL_rozp!$E45)</f>
        <v>0</v>
      </c>
      <c r="Q45" s="646">
        <f>IF(CL_stat!L45=0,0,12*1.348*1/CL_stat!X45*CL_rozp!$E45)</f>
        <v>0</v>
      </c>
      <c r="R45" s="646">
        <f>IF(CL_stat!M45=0,0,12*1.348*1/CL_stat!Y45*CL_rozp!$E45)</f>
        <v>0</v>
      </c>
      <c r="S45" s="646">
        <f>IF(CL_stat!N45=0,0,12*1.348*1/CL_stat!Z45*CL_rozp!$E45)</f>
        <v>5311.8525619479833</v>
      </c>
      <c r="T45" s="646">
        <f>IF(CL_stat!O45=0,0,12*1.348*1/CL_stat!AA45*CL_rozp!$E45)</f>
        <v>0</v>
      </c>
      <c r="U45" s="646">
        <f>IF(CL_stat!P45=0,0,12*1.348*1/CL_stat!AB45*CL_rozp!$E45)</f>
        <v>0</v>
      </c>
      <c r="V45" s="37">
        <f>ROUND((M45*CL_stat!H45+P45*CL_stat!K45+S45*CL_stat!N45)/1.348,0)</f>
        <v>181265</v>
      </c>
      <c r="W45" s="37">
        <f>ROUND((N45*CL_stat!I45+Q45*CL_stat!L45+T45*CL_stat!O45)/1.348,0)</f>
        <v>0</v>
      </c>
      <c r="X45" s="37">
        <f>ROUND((O45*CL_stat!J45+R45*CL_stat!M45+U45*CL_stat!P45)/1.348,0)</f>
        <v>0</v>
      </c>
      <c r="Y45" s="37">
        <f t="shared" si="3"/>
        <v>181265</v>
      </c>
      <c r="Z45" s="647">
        <f>IF(CL_stat!T45=0,0,CL_stat!H45/CL_stat!T45)+IF(CL_stat!W45=0,0,CL_stat!K45/CL_stat!W45)+IF(CL_stat!Z45=0,0,CL_stat!N45/CL_stat!Z45)</f>
        <v>0.58252348670430854</v>
      </c>
      <c r="AA45" s="647">
        <f>IF(CL_stat!U45=0,0,CL_stat!I45/CL_stat!U45)+IF(CL_stat!X45=0,0,CL_stat!L45/CL_stat!X45)+IF(CL_stat!AA45=0,0,CL_stat!O45/CL_stat!AA45)</f>
        <v>0</v>
      </c>
      <c r="AB45" s="647">
        <f>IF(CL_stat!V45=0,0,CL_stat!J45/CL_stat!V45)+IF(CL_stat!Y45=0,0,CL_stat!M45/CL_stat!Y45)+IF(CL_stat!AB45=0,0,CL_stat!P45/CL_stat!AB45)</f>
        <v>0</v>
      </c>
      <c r="AC45" s="130">
        <f t="shared" si="4"/>
        <v>0.58252348670430854</v>
      </c>
    </row>
    <row r="46" spans="1:29" ht="20.100000000000001" customHeight="1" x14ac:dyDescent="0.2">
      <c r="A46" s="470">
        <v>36</v>
      </c>
      <c r="B46" s="414">
        <v>600074790</v>
      </c>
      <c r="C46" s="81">
        <f>CL_stat!C46</f>
        <v>4453</v>
      </c>
      <c r="D46" s="261" t="str">
        <f>CL_stat!D46</f>
        <v>ZŠ Kravaře, Školní 115</v>
      </c>
      <c r="E46" s="11">
        <f>CL_stat!E46</f>
        <v>3141</v>
      </c>
      <c r="F46" s="163" t="str">
        <f>CL_stat!F46</f>
        <v>ŠJ Kravaře, Školní 115</v>
      </c>
      <c r="G46" s="128">
        <f>ROUND(CL_rozp!R46,0)</f>
        <v>1400722</v>
      </c>
      <c r="H46" s="37">
        <f t="shared" si="0"/>
        <v>1032859</v>
      </c>
      <c r="I46" s="29">
        <f t="shared" si="1"/>
        <v>349106</v>
      </c>
      <c r="J46" s="37">
        <f t="shared" si="2"/>
        <v>10329</v>
      </c>
      <c r="K46" s="37">
        <f>CL_stat!H46*CL_stat!AC46+CL_stat!I46*CL_stat!AD46+CL_stat!J46*CL_stat!AE46+CL_stat!K46*CL_stat!AF46+CL_stat!L46*CL_stat!AG46+CL_stat!M46*CL_stat!AH46+CL_stat!N46*CL_stat!AI46+CL_stat!O46*CL_stat!AJ46+CL_stat!P46*CL_stat!AK46</f>
        <v>8428</v>
      </c>
      <c r="L46" s="644">
        <f>ROUND(Y46/CL_rozp!E46/12,2)</f>
        <v>3.32</v>
      </c>
      <c r="M46" s="645">
        <f>IF(CL_stat!H46=0,0,12*1.348*1/CL_stat!T46*CL_rozp!$E46)</f>
        <v>0</v>
      </c>
      <c r="N46" s="646">
        <f>IF(CL_stat!I46=0,0,12*1.348*1/CL_stat!U46*CL_rozp!$E46)</f>
        <v>7771.0320863817715</v>
      </c>
      <c r="O46" s="646">
        <f>IF(CL_stat!J46=0,0,12*1.348*1/CL_stat!V46*CL_rozp!$E46)</f>
        <v>0</v>
      </c>
      <c r="P46" s="646">
        <f>IF(CL_stat!K46=0,0,12*1.348*1/CL_stat!W46*CL_rozp!$E46)</f>
        <v>7967.7788429219745</v>
      </c>
      <c r="Q46" s="646">
        <f>IF(CL_stat!L46=0,0,12*1.348*1/CL_stat!X46*CL_rozp!$E46)</f>
        <v>0</v>
      </c>
      <c r="R46" s="646">
        <f>IF(CL_stat!M46=0,0,12*1.348*1/CL_stat!Y46*CL_rozp!$E46)</f>
        <v>0</v>
      </c>
      <c r="S46" s="646">
        <f>IF(CL_stat!N46=0,0,12*1.348*1/CL_stat!Z46*CL_rozp!$E46)</f>
        <v>0</v>
      </c>
      <c r="T46" s="646">
        <f>IF(CL_stat!O46=0,0,12*1.348*1/CL_stat!AA46*CL_rozp!$E46)</f>
        <v>0</v>
      </c>
      <c r="U46" s="646">
        <f>IF(CL_stat!P46=0,0,12*1.348*1/CL_stat!AB46*CL_rozp!$E46)</f>
        <v>0</v>
      </c>
      <c r="V46" s="37">
        <f>ROUND((M46*CL_stat!H46+P46*CL_stat!K46+S46*CL_stat!N46)/1.348,0)</f>
        <v>271897</v>
      </c>
      <c r="W46" s="37">
        <f>ROUND((N46*CL_stat!I46+Q46*CL_stat!L46+T46*CL_stat!O46)/1.348,0)</f>
        <v>760962</v>
      </c>
      <c r="X46" s="37">
        <f>ROUND((O46*CL_stat!J46+R46*CL_stat!M46+U46*CL_stat!P46)/1.348,0)</f>
        <v>0</v>
      </c>
      <c r="Y46" s="37">
        <f t="shared" si="3"/>
        <v>1032859</v>
      </c>
      <c r="Z46" s="647">
        <f>IF(CL_stat!T46=0,0,CL_stat!H46/CL_stat!T46)+IF(CL_stat!W46=0,0,CL_stat!K46/CL_stat!W46)+IF(CL_stat!Z46=0,0,CL_stat!N46/CL_stat!Z46)</f>
        <v>0.8737852300564628</v>
      </c>
      <c r="AA46" s="647">
        <f>IF(CL_stat!U46=0,0,CL_stat!I46/CL_stat!U46)+IF(CL_stat!X46=0,0,CL_stat!L46/CL_stat!X46)+IF(CL_stat!AA46=0,0,CL_stat!O46/CL_stat!AA46)</f>
        <v>2.4454693833738257</v>
      </c>
      <c r="AB46" s="647">
        <f>IF(CL_stat!V46=0,0,CL_stat!J46/CL_stat!V46)+IF(CL_stat!Y46=0,0,CL_stat!M46/CL_stat!Y46)+IF(CL_stat!AB46=0,0,CL_stat!P46/CL_stat!AB46)</f>
        <v>0</v>
      </c>
      <c r="AC46" s="130">
        <f t="shared" si="4"/>
        <v>3.3192546134302887</v>
      </c>
    </row>
    <row r="47" spans="1:29" ht="20.100000000000001" customHeight="1" x14ac:dyDescent="0.2">
      <c r="A47" s="471">
        <v>37</v>
      </c>
      <c r="B47" s="465">
        <v>600074935</v>
      </c>
      <c r="C47" s="81">
        <f>CL_stat!C47</f>
        <v>4467</v>
      </c>
      <c r="D47" s="261" t="str">
        <f>CL_stat!D47</f>
        <v>ZŠ a MŠ Mimoň, Mírová 81</v>
      </c>
      <c r="E47" s="11">
        <f>CL_stat!E47</f>
        <v>3141</v>
      </c>
      <c r="F47" s="163" t="str">
        <f>CL_stat!F47</f>
        <v>ŠJ Mimoň, Mírová 81</v>
      </c>
      <c r="G47" s="128">
        <f>ROUND(CL_rozp!R47,0)</f>
        <v>2255236</v>
      </c>
      <c r="H47" s="37">
        <f t="shared" si="0"/>
        <v>1661617</v>
      </c>
      <c r="I47" s="29">
        <f t="shared" si="1"/>
        <v>561627</v>
      </c>
      <c r="J47" s="37">
        <f t="shared" si="2"/>
        <v>16616</v>
      </c>
      <c r="K47" s="37">
        <f>CL_stat!H47*CL_stat!AC47+CL_stat!I47*CL_stat!AD47+CL_stat!J47*CL_stat!AE47+CL_stat!K47*CL_stat!AF47+CL_stat!L47*CL_stat!AG47+CL_stat!M47*CL_stat!AH47+CL_stat!N47*CL_stat!AI47+CL_stat!O47*CL_stat!AJ47+CL_stat!P47*CL_stat!AK47</f>
        <v>15376</v>
      </c>
      <c r="L47" s="644">
        <f>ROUND(Y47/CL_rozp!E47/12,2)</f>
        <v>5.34</v>
      </c>
      <c r="M47" s="645">
        <f>IF(CL_stat!H47=0,0,12*1.348*1/CL_stat!T47*CL_rozp!$E47)</f>
        <v>0</v>
      </c>
      <c r="N47" s="646">
        <f>IF(CL_stat!I47=0,0,12*1.348*1/CL_stat!U47*CL_rozp!$E47)</f>
        <v>7011.7206986511765</v>
      </c>
      <c r="O47" s="646">
        <f>IF(CL_stat!J47=0,0,12*1.348*1/CL_stat!V47*CL_rozp!$E47)</f>
        <v>0</v>
      </c>
      <c r="P47" s="646">
        <f>IF(CL_stat!K47=0,0,12*1.348*1/CL_stat!W47*CL_rozp!$E47)</f>
        <v>5885.743229223659</v>
      </c>
      <c r="Q47" s="646">
        <f>IF(CL_stat!L47=0,0,12*1.348*1/CL_stat!X47*CL_rozp!$E47)</f>
        <v>0</v>
      </c>
      <c r="R47" s="646">
        <f>IF(CL_stat!M47=0,0,12*1.348*1/CL_stat!Y47*CL_rozp!$E47)</f>
        <v>0</v>
      </c>
      <c r="S47" s="646">
        <f>IF(CL_stat!N47=0,0,12*1.348*1/CL_stat!Z47*CL_rozp!$E47)</f>
        <v>0</v>
      </c>
      <c r="T47" s="646">
        <f>IF(CL_stat!O47=0,0,12*1.348*1/CL_stat!AA47*CL_rozp!$E47)</f>
        <v>0</v>
      </c>
      <c r="U47" s="646">
        <f>IF(CL_stat!P47=0,0,12*1.348*1/CL_stat!AB47*CL_rozp!$E47)</f>
        <v>0</v>
      </c>
      <c r="V47" s="37">
        <f>ROUND((M47*CL_stat!H47+P47*CL_stat!K47+S47*CL_stat!N47)/1.348,0)</f>
        <v>558884</v>
      </c>
      <c r="W47" s="37">
        <f>ROUND((N47*CL_stat!I47+Q47*CL_stat!L47+T47*CL_stat!O47)/1.348,0)</f>
        <v>1102734</v>
      </c>
      <c r="X47" s="37">
        <f>ROUND((O47*CL_stat!J47+R47*CL_stat!M47+U47*CL_stat!P47)/1.348,0)</f>
        <v>0</v>
      </c>
      <c r="Y47" s="37">
        <f t="shared" si="3"/>
        <v>1661618</v>
      </c>
      <c r="Z47" s="647">
        <f>IF(CL_stat!T47=0,0,CL_stat!H47/CL_stat!T47)+IF(CL_stat!W47=0,0,CL_stat!K47/CL_stat!W47)+IF(CL_stat!Z47=0,0,CL_stat!N47/CL_stat!Z47)</f>
        <v>1.7960601534670537</v>
      </c>
      <c r="AA47" s="647">
        <f>IF(CL_stat!U47=0,0,CL_stat!I47/CL_stat!U47)+IF(CL_stat!X47=0,0,CL_stat!L47/CL_stat!X47)+IF(CL_stat!AA47=0,0,CL_stat!O47/CL_stat!AA47)</f>
        <v>3.543807033858442</v>
      </c>
      <c r="AB47" s="647">
        <f>IF(CL_stat!V47=0,0,CL_stat!J47/CL_stat!V47)+IF(CL_stat!Y47=0,0,CL_stat!M47/CL_stat!Y47)+IF(CL_stat!AB47=0,0,CL_stat!P47/CL_stat!AB47)</f>
        <v>0</v>
      </c>
      <c r="AC47" s="130">
        <f t="shared" si="4"/>
        <v>5.3398671873254955</v>
      </c>
    </row>
    <row r="48" spans="1:29" ht="20.100000000000001" customHeight="1" x14ac:dyDescent="0.2">
      <c r="A48" s="471">
        <v>37</v>
      </c>
      <c r="B48" s="465">
        <v>600074935</v>
      </c>
      <c r="C48" s="81">
        <f>CL_stat!C48</f>
        <v>4467</v>
      </c>
      <c r="D48" s="261" t="str">
        <f>CL_stat!D48</f>
        <v>ZŠ a MŠ Mimoň, Mírová 81</v>
      </c>
      <c r="E48" s="11">
        <f>CL_stat!E48</f>
        <v>3141</v>
      </c>
      <c r="F48" s="182" t="str">
        <f>CL_stat!F48</f>
        <v xml:space="preserve">ŠJ Mimoň, Letná 236 - výdejna </v>
      </c>
      <c r="G48" s="128">
        <f>ROUND(CL_rozp!R48,0)</f>
        <v>361235</v>
      </c>
      <c r="H48" s="37">
        <f t="shared" si="0"/>
        <v>265935</v>
      </c>
      <c r="I48" s="29">
        <f t="shared" si="1"/>
        <v>89887</v>
      </c>
      <c r="J48" s="37">
        <f t="shared" si="2"/>
        <v>2659</v>
      </c>
      <c r="K48" s="37">
        <f>CL_stat!H48*CL_stat!AC48+CL_stat!I48*CL_stat!AD48+CL_stat!J48*CL_stat!AE48+CL_stat!K48*CL_stat!AF48+CL_stat!L48*CL_stat!AG48+CL_stat!M48*CL_stat!AH48+CL_stat!N48*CL_stat!AI48+CL_stat!O48*CL_stat!AJ48+CL_stat!P48*CL_stat!AK48</f>
        <v>2754</v>
      </c>
      <c r="L48" s="644">
        <f>ROUND(Y48/CL_rozp!E48/12,2)</f>
        <v>0.85</v>
      </c>
      <c r="M48" s="645">
        <f>IF(CL_stat!H48=0,0,12*1.348*1/CL_stat!T48*CL_rozp!$E48)</f>
        <v>0</v>
      </c>
      <c r="N48" s="646">
        <f>IF(CL_stat!I48=0,0,12*1.348*1/CL_stat!U48*CL_rozp!$E48)</f>
        <v>0</v>
      </c>
      <c r="O48" s="646">
        <f>IF(CL_stat!J48=0,0,12*1.348*1/CL_stat!V48*CL_rozp!$E48)</f>
        <v>0</v>
      </c>
      <c r="P48" s="646">
        <f>IF(CL_stat!K48=0,0,12*1.348*1/CL_stat!W48*CL_rozp!$E48)</f>
        <v>0</v>
      </c>
      <c r="Q48" s="646">
        <f>IF(CL_stat!L48=0,0,12*1.348*1/CL_stat!X48*CL_rozp!$E48)</f>
        <v>0</v>
      </c>
      <c r="R48" s="646">
        <f>IF(CL_stat!M48=0,0,12*1.348*1/CL_stat!Y48*CL_rozp!$E48)</f>
        <v>0</v>
      </c>
      <c r="S48" s="646">
        <f>IF(CL_stat!N48=0,0,12*1.348*1/CL_stat!Z48*CL_rozp!$E48)</f>
        <v>4425.6949352367119</v>
      </c>
      <c r="T48" s="646">
        <f>IF(CL_stat!O48=0,0,12*1.348*1/CL_stat!AA48*CL_rozp!$E48)</f>
        <v>0</v>
      </c>
      <c r="U48" s="646">
        <f>IF(CL_stat!P48=0,0,12*1.348*1/CL_stat!AB48*CL_rozp!$E48)</f>
        <v>0</v>
      </c>
      <c r="V48" s="37">
        <f>ROUND((M48*CL_stat!H48+P48*CL_stat!K48+S48*CL_stat!N48)/1.348,0)</f>
        <v>265936</v>
      </c>
      <c r="W48" s="37">
        <f>ROUND((N48*CL_stat!I48+Q48*CL_stat!L48+T48*CL_stat!O48)/1.348,0)</f>
        <v>0</v>
      </c>
      <c r="X48" s="37">
        <f>ROUND((O48*CL_stat!J48+R48*CL_stat!M48+U48*CL_stat!P48)/1.348,0)</f>
        <v>0</v>
      </c>
      <c r="Y48" s="37">
        <f t="shared" si="3"/>
        <v>265936</v>
      </c>
      <c r="Z48" s="647">
        <f>IF(CL_stat!T48=0,0,CL_stat!H48/CL_stat!T48)+IF(CL_stat!W48=0,0,CL_stat!K48/CL_stat!W48)+IF(CL_stat!Z48=0,0,CL_stat!N48/CL_stat!Z48)</f>
        <v>0.85462597821082942</v>
      </c>
      <c r="AA48" s="647">
        <f>IF(CL_stat!U48=0,0,CL_stat!I48/CL_stat!U48)+IF(CL_stat!X48=0,0,CL_stat!L48/CL_stat!X48)+IF(CL_stat!AA48=0,0,CL_stat!O48/CL_stat!AA48)</f>
        <v>0</v>
      </c>
      <c r="AB48" s="647">
        <f>IF(CL_stat!V48=0,0,CL_stat!J48/CL_stat!V48)+IF(CL_stat!Y48=0,0,CL_stat!M48/CL_stat!Y48)+IF(CL_stat!AB48=0,0,CL_stat!P48/CL_stat!AB48)</f>
        <v>0</v>
      </c>
      <c r="AC48" s="130">
        <f t="shared" si="4"/>
        <v>0.85462597821082942</v>
      </c>
    </row>
    <row r="49" spans="1:29" ht="20.100000000000001" customHeight="1" x14ac:dyDescent="0.2">
      <c r="A49" s="471">
        <v>37</v>
      </c>
      <c r="B49" s="465">
        <v>600074935</v>
      </c>
      <c r="C49" s="81">
        <f>CL_stat!C49</f>
        <v>4467</v>
      </c>
      <c r="D49" s="261" t="str">
        <f>CL_stat!D49</f>
        <v>ZŠ a MŠ Mimoň, Mírová 81</v>
      </c>
      <c r="E49" s="11">
        <f>CL_stat!E49</f>
        <v>3141</v>
      </c>
      <c r="F49" s="182" t="str">
        <f>CL_stat!F49</f>
        <v>ŠJ Mimoň, Komenského 101 - výdejna</v>
      </c>
      <c r="G49" s="128">
        <f>ROUND(CL_rozp!R49,0)</f>
        <v>249584</v>
      </c>
      <c r="H49" s="37">
        <f t="shared" si="0"/>
        <v>183966</v>
      </c>
      <c r="I49" s="29">
        <f t="shared" si="1"/>
        <v>62180</v>
      </c>
      <c r="J49" s="37">
        <f t="shared" si="2"/>
        <v>1840</v>
      </c>
      <c r="K49" s="37">
        <f>CL_stat!H49*CL_stat!AC49+CL_stat!I49*CL_stat!AD49+CL_stat!J49*CL_stat!AE49+CL_stat!K49*CL_stat!AF49+CL_stat!L49*CL_stat!AG49+CL_stat!M49*CL_stat!AH49+CL_stat!N49*CL_stat!AI49+CL_stat!O49*CL_stat!AJ49+CL_stat!P49*CL_stat!AK49</f>
        <v>1598</v>
      </c>
      <c r="L49" s="644">
        <f>ROUND(Y49/CL_rozp!E49/12,2)</f>
        <v>0.59</v>
      </c>
      <c r="M49" s="645">
        <f>IF(CL_stat!H49=0,0,12*1.348*1/CL_stat!T49*CL_rozp!$E49)</f>
        <v>0</v>
      </c>
      <c r="N49" s="646">
        <f>IF(CL_stat!I49=0,0,12*1.348*1/CL_stat!U49*CL_rozp!$E49)</f>
        <v>0</v>
      </c>
      <c r="O49" s="646">
        <f>IF(CL_stat!J49=0,0,12*1.348*1/CL_stat!V49*CL_rozp!$E49)</f>
        <v>0</v>
      </c>
      <c r="P49" s="646">
        <f>IF(CL_stat!K49=0,0,12*1.348*1/CL_stat!W49*CL_rozp!$E49)</f>
        <v>0</v>
      </c>
      <c r="Q49" s="646">
        <f>IF(CL_stat!L49=0,0,12*1.348*1/CL_stat!X49*CL_rozp!$E49)</f>
        <v>0</v>
      </c>
      <c r="R49" s="646">
        <f>IF(CL_stat!M49=0,0,12*1.348*1/CL_stat!Y49*CL_rozp!$E49)</f>
        <v>0</v>
      </c>
      <c r="S49" s="646">
        <f>IF(CL_stat!N49=0,0,12*1.348*1/CL_stat!Z49*CL_rozp!$E49)</f>
        <v>5276.2974764104292</v>
      </c>
      <c r="T49" s="646">
        <f>IF(CL_stat!O49=0,0,12*1.348*1/CL_stat!AA49*CL_rozp!$E49)</f>
        <v>0</v>
      </c>
      <c r="U49" s="646">
        <f>IF(CL_stat!P49=0,0,12*1.348*1/CL_stat!AB49*CL_rozp!$E49)</f>
        <v>0</v>
      </c>
      <c r="V49" s="37">
        <f>ROUND((M49*CL_stat!H49+P49*CL_stat!K49+S49*CL_stat!N49)/1.348,0)</f>
        <v>183966</v>
      </c>
      <c r="W49" s="37">
        <f>ROUND((N49*CL_stat!I49+Q49*CL_stat!L49+T49*CL_stat!O49)/1.348,0)</f>
        <v>0</v>
      </c>
      <c r="X49" s="37">
        <f>ROUND((O49*CL_stat!J49+R49*CL_stat!M49+U49*CL_stat!P49)/1.348,0)</f>
        <v>0</v>
      </c>
      <c r="Y49" s="37">
        <f t="shared" si="3"/>
        <v>183966</v>
      </c>
      <c r="Z49" s="647">
        <f>IF(CL_stat!T49=0,0,CL_stat!H49/CL_stat!T49)+IF(CL_stat!W49=0,0,CL_stat!K49/CL_stat!W49)+IF(CL_stat!Z49=0,0,CL_stat!N49/CL_stat!Z49)</f>
        <v>0.5912031338495719</v>
      </c>
      <c r="AA49" s="647">
        <f>IF(CL_stat!U49=0,0,CL_stat!I49/CL_stat!U49)+IF(CL_stat!X49=0,0,CL_stat!L49/CL_stat!X49)+IF(CL_stat!AA49=0,0,CL_stat!O49/CL_stat!AA49)</f>
        <v>0</v>
      </c>
      <c r="AB49" s="647">
        <f>IF(CL_stat!V49=0,0,CL_stat!J49/CL_stat!V49)+IF(CL_stat!Y49=0,0,CL_stat!M49/CL_stat!Y49)+IF(CL_stat!AB49=0,0,CL_stat!P49/CL_stat!AB49)</f>
        <v>0</v>
      </c>
      <c r="AC49" s="130">
        <f t="shared" si="4"/>
        <v>0.5912031338495719</v>
      </c>
    </row>
    <row r="50" spans="1:29" ht="20.100000000000001" customHeight="1" x14ac:dyDescent="0.2">
      <c r="A50" s="471">
        <v>38</v>
      </c>
      <c r="B50" s="465">
        <v>600074579</v>
      </c>
      <c r="C50" s="81">
        <f>CL_stat!C50</f>
        <v>4460</v>
      </c>
      <c r="D50" s="261" t="str">
        <f>CL_stat!D50</f>
        <v>ZŠ a MŠ Mimoň, Pod Ralskem 572</v>
      </c>
      <c r="E50" s="11">
        <f>CL_stat!E50</f>
        <v>3141</v>
      </c>
      <c r="F50" s="163" t="str">
        <f>CL_stat!F50</f>
        <v>ŠJ Mimoň, Pod Ralskem 572</v>
      </c>
      <c r="G50" s="128">
        <f>ROUND(CL_rozp!R50,0)</f>
        <v>2712926</v>
      </c>
      <c r="H50" s="37">
        <f t="shared" si="0"/>
        <v>1997666</v>
      </c>
      <c r="I50" s="29">
        <f t="shared" si="1"/>
        <v>675211</v>
      </c>
      <c r="J50" s="37">
        <f t="shared" si="2"/>
        <v>19977</v>
      </c>
      <c r="K50" s="37">
        <f>CL_stat!H50*CL_stat!AC50+CL_stat!I50*CL_stat!AD50+CL_stat!J50*CL_stat!AE50+CL_stat!K50*CL_stat!AF50+CL_stat!L50*CL_stat!AG50+CL_stat!M50*CL_stat!AH50+CL_stat!N50*CL_stat!AI50+CL_stat!O50*CL_stat!AJ50+CL_stat!P50*CL_stat!AK50</f>
        <v>20072</v>
      </c>
      <c r="L50" s="644">
        <f>ROUND(Y50/CL_rozp!E50/12,2)</f>
        <v>6.42</v>
      </c>
      <c r="M50" s="645">
        <f>IF(CL_stat!H50=0,0,12*1.348*1/CL_stat!T50*CL_rozp!$E50)</f>
        <v>0</v>
      </c>
      <c r="N50" s="646">
        <f>IF(CL_stat!I50=0,0,12*1.348*1/CL_stat!U50*CL_rozp!$E50)</f>
        <v>6451.0191015607006</v>
      </c>
      <c r="O50" s="646">
        <f>IF(CL_stat!J50=0,0,12*1.348*1/CL_stat!V50*CL_rozp!$E50)</f>
        <v>0</v>
      </c>
      <c r="P50" s="646">
        <f>IF(CL_stat!K50=0,0,12*1.348*1/CL_stat!W50*CL_rozp!$E50)</f>
        <v>6167.5984537905051</v>
      </c>
      <c r="Q50" s="646">
        <f>IF(CL_stat!L50=0,0,12*1.348*1/CL_stat!X50*CL_rozp!$E50)</f>
        <v>0</v>
      </c>
      <c r="R50" s="646">
        <f>IF(CL_stat!M50=0,0,12*1.348*1/CL_stat!Y50*CL_rozp!$E50)</f>
        <v>0</v>
      </c>
      <c r="S50" s="646">
        <f>IF(CL_stat!N50=0,0,12*1.348*1/CL_stat!Z50*CL_rozp!$E50)</f>
        <v>0</v>
      </c>
      <c r="T50" s="646">
        <f>IF(CL_stat!O50=0,0,12*1.348*1/CL_stat!AA50*CL_rozp!$E50)</f>
        <v>0</v>
      </c>
      <c r="U50" s="646">
        <f>IF(CL_stat!P50=0,0,12*1.348*1/CL_stat!AB50*CL_rozp!$E50)</f>
        <v>0</v>
      </c>
      <c r="V50" s="37">
        <f>ROUND((M50*CL_stat!H50+P50*CL_stat!K50+S50*CL_stat!N50)/1.348,0)</f>
        <v>475838</v>
      </c>
      <c r="W50" s="37">
        <f>ROUND((N50*CL_stat!I50+Q50*CL_stat!L50+T50*CL_stat!O50)/1.348,0)</f>
        <v>1521828</v>
      </c>
      <c r="X50" s="37">
        <f>ROUND((O50*CL_stat!J50+R50*CL_stat!M50+U50*CL_stat!P50)/1.348,0)</f>
        <v>0</v>
      </c>
      <c r="Y50" s="37">
        <f t="shared" si="3"/>
        <v>1997666</v>
      </c>
      <c r="Z50" s="647">
        <f>IF(CL_stat!T50=0,0,CL_stat!H50/CL_stat!T50)+IF(CL_stat!W50=0,0,CL_stat!K50/CL_stat!W50)+IF(CL_stat!Z50=0,0,CL_stat!N50/CL_stat!Z50)</f>
        <v>1.5291814699765034</v>
      </c>
      <c r="AA50" s="647">
        <f>IF(CL_stat!U50=0,0,CL_stat!I50/CL_stat!U50)+IF(CL_stat!X50=0,0,CL_stat!L50/CL_stat!X50)+IF(CL_stat!AA50=0,0,CL_stat!O50/CL_stat!AA50)</f>
        <v>4.8906326671134472</v>
      </c>
      <c r="AB50" s="647">
        <f>IF(CL_stat!V50=0,0,CL_stat!J50/CL_stat!V50)+IF(CL_stat!Y50=0,0,CL_stat!M50/CL_stat!Y50)+IF(CL_stat!AB50=0,0,CL_stat!P50/CL_stat!AB50)</f>
        <v>0</v>
      </c>
      <c r="AC50" s="130">
        <f t="shared" si="4"/>
        <v>6.4198141370899506</v>
      </c>
    </row>
    <row r="51" spans="1:29" ht="20.100000000000001" customHeight="1" x14ac:dyDescent="0.2">
      <c r="A51" s="471">
        <v>38</v>
      </c>
      <c r="B51" s="465">
        <v>600074579</v>
      </c>
      <c r="C51" s="81">
        <f>CL_stat!C51</f>
        <v>4460</v>
      </c>
      <c r="D51" s="261" t="str">
        <f>CL_stat!D51</f>
        <v>ZŠ a MŠ Mimoň, Pod Ralskem 572</v>
      </c>
      <c r="E51" s="11">
        <f>CL_stat!E51</f>
        <v>3141</v>
      </c>
      <c r="F51" s="182" t="str">
        <f>CL_stat!F51</f>
        <v>ŠJ Mimoň, Eliášova 637 - výdejna</v>
      </c>
      <c r="G51" s="128">
        <f>ROUND(CL_rozp!R51,0)</f>
        <v>431156</v>
      </c>
      <c r="H51" s="37">
        <f t="shared" si="0"/>
        <v>317226</v>
      </c>
      <c r="I51" s="29">
        <f t="shared" si="1"/>
        <v>107222</v>
      </c>
      <c r="J51" s="37">
        <f t="shared" si="2"/>
        <v>3172</v>
      </c>
      <c r="K51" s="37">
        <f>CL_stat!H51*CL_stat!AC51+CL_stat!I51*CL_stat!AD51+CL_stat!J51*CL_stat!AE51+CL_stat!K51*CL_stat!AF51+CL_stat!L51*CL_stat!AG51+CL_stat!M51*CL_stat!AH51+CL_stat!N51*CL_stat!AI51+CL_stat!O51*CL_stat!AJ51+CL_stat!P51*CL_stat!AK51</f>
        <v>3536</v>
      </c>
      <c r="L51" s="644">
        <f>ROUND(Y51/CL_rozp!E51/12,2)</f>
        <v>1.02</v>
      </c>
      <c r="M51" s="645">
        <f>IF(CL_stat!H51=0,0,12*1.348*1/CL_stat!T51*CL_rozp!$E51)</f>
        <v>0</v>
      </c>
      <c r="N51" s="646">
        <f>IF(CL_stat!I51=0,0,12*1.348*1/CL_stat!U51*CL_rozp!$E51)</f>
        <v>0</v>
      </c>
      <c r="O51" s="646">
        <f>IF(CL_stat!J51=0,0,12*1.348*1/CL_stat!V51*CL_rozp!$E51)</f>
        <v>0</v>
      </c>
      <c r="P51" s="646">
        <f>IF(CL_stat!K51=0,0,12*1.348*1/CL_stat!W51*CL_rozp!$E51)</f>
        <v>0</v>
      </c>
      <c r="Q51" s="646">
        <f>IF(CL_stat!L51=0,0,12*1.348*1/CL_stat!X51*CL_rozp!$E51)</f>
        <v>0</v>
      </c>
      <c r="R51" s="646">
        <f>IF(CL_stat!M51=0,0,12*1.348*1/CL_stat!Y51*CL_rozp!$E51)</f>
        <v>0</v>
      </c>
      <c r="S51" s="646">
        <f>IF(CL_stat!N51=0,0,12*1.348*1/CL_stat!Z51*CL_rozp!$E51)</f>
        <v>4111.7323025270043</v>
      </c>
      <c r="T51" s="646">
        <f>IF(CL_stat!O51=0,0,12*1.348*1/CL_stat!AA51*CL_rozp!$E51)</f>
        <v>0</v>
      </c>
      <c r="U51" s="646">
        <f>IF(CL_stat!P51=0,0,12*1.348*1/CL_stat!AB51*CL_rozp!$E51)</f>
        <v>0</v>
      </c>
      <c r="V51" s="37">
        <f>ROUND((M51*CL_stat!H51+P51*CL_stat!K51+S51*CL_stat!N51)/1.348,0)</f>
        <v>317226</v>
      </c>
      <c r="W51" s="37">
        <f>ROUND((N51*CL_stat!I51+Q51*CL_stat!L51+T51*CL_stat!O51)/1.348,0)</f>
        <v>0</v>
      </c>
      <c r="X51" s="37">
        <f>ROUND((O51*CL_stat!J51+R51*CL_stat!M51+U51*CL_stat!P51)/1.348,0)</f>
        <v>0</v>
      </c>
      <c r="Y51" s="37">
        <f t="shared" si="3"/>
        <v>317226</v>
      </c>
      <c r="Z51" s="647">
        <f>IF(CL_stat!T51=0,0,CL_stat!H51/CL_stat!T51)+IF(CL_stat!W51=0,0,CL_stat!K51/CL_stat!W51)+IF(CL_stat!Z51=0,0,CL_stat!N51/CL_stat!Z51)</f>
        <v>1.019454313317669</v>
      </c>
      <c r="AA51" s="647">
        <f>IF(CL_stat!U51=0,0,CL_stat!I51/CL_stat!U51)+IF(CL_stat!X51=0,0,CL_stat!L51/CL_stat!X51)+IF(CL_stat!AA51=0,0,CL_stat!O51/CL_stat!AA51)</f>
        <v>0</v>
      </c>
      <c r="AB51" s="647">
        <f>IF(CL_stat!V51=0,0,CL_stat!J51/CL_stat!V51)+IF(CL_stat!Y51=0,0,CL_stat!M51/CL_stat!Y51)+IF(CL_stat!AB51=0,0,CL_stat!P51/CL_stat!AB51)</f>
        <v>0</v>
      </c>
      <c r="AC51" s="130">
        <f t="shared" si="4"/>
        <v>1.019454313317669</v>
      </c>
    </row>
    <row r="52" spans="1:29" ht="20.100000000000001" customHeight="1" x14ac:dyDescent="0.2">
      <c r="A52" s="470">
        <v>40</v>
      </c>
      <c r="B52" s="414">
        <v>600074048</v>
      </c>
      <c r="C52" s="81">
        <f>CL_stat!C52</f>
        <v>4418</v>
      </c>
      <c r="D52" s="261" t="str">
        <f>CL_stat!D52</f>
        <v>MŠ Noviny pod Ralskem 116</v>
      </c>
      <c r="E52" s="11">
        <f>CL_stat!E52</f>
        <v>3141</v>
      </c>
      <c r="F52" s="163" t="str">
        <f>CL_stat!F52</f>
        <v>ŠJ Noviny pod Ralskem 116</v>
      </c>
      <c r="G52" s="128">
        <f>ROUND(CL_rozp!R52,0)</f>
        <v>318193</v>
      </c>
      <c r="H52" s="37">
        <f t="shared" si="0"/>
        <v>235315</v>
      </c>
      <c r="I52" s="29">
        <f t="shared" si="1"/>
        <v>79537</v>
      </c>
      <c r="J52" s="37">
        <f t="shared" si="2"/>
        <v>2353</v>
      </c>
      <c r="K52" s="37">
        <f>CL_stat!H52*CL_stat!AC52+CL_stat!I52*CL_stat!AD52+CL_stat!J52*CL_stat!AE52+CL_stat!K52*CL_stat!AF52+CL_stat!L52*CL_stat!AG52+CL_stat!M52*CL_stat!AH52+CL_stat!N52*CL_stat!AI52+CL_stat!O52*CL_stat!AJ52+CL_stat!P52*CL_stat!AK52</f>
        <v>988</v>
      </c>
      <c r="L52" s="644">
        <f>ROUND(Y52/CL_rozp!E52/12,2)</f>
        <v>0.76</v>
      </c>
      <c r="M52" s="645">
        <f>IF(CL_stat!H52=0,0,12*1.348*1/CL_stat!T52*CL_rozp!$E52)</f>
        <v>16694.993478514443</v>
      </c>
      <c r="N52" s="646">
        <f>IF(CL_stat!I52=0,0,12*1.348*1/CL_stat!U52*CL_rozp!$E52)</f>
        <v>0</v>
      </c>
      <c r="O52" s="646">
        <f>IF(CL_stat!J52=0,0,12*1.348*1/CL_stat!V52*CL_rozp!$E52)</f>
        <v>0</v>
      </c>
      <c r="P52" s="646">
        <f>IF(CL_stat!K52=0,0,12*1.348*1/CL_stat!W52*CL_rozp!$E52)</f>
        <v>0</v>
      </c>
      <c r="Q52" s="646">
        <f>IF(CL_stat!L52=0,0,12*1.348*1/CL_stat!X52*CL_rozp!$E52)</f>
        <v>0</v>
      </c>
      <c r="R52" s="646">
        <f>IF(CL_stat!M52=0,0,12*1.348*1/CL_stat!Y52*CL_rozp!$E52)</f>
        <v>0</v>
      </c>
      <c r="S52" s="646">
        <f>IF(CL_stat!N52=0,0,12*1.348*1/CL_stat!Z52*CL_rozp!$E52)</f>
        <v>0</v>
      </c>
      <c r="T52" s="646">
        <f>IF(CL_stat!O52=0,0,12*1.348*1/CL_stat!AA52*CL_rozp!$E52)</f>
        <v>0</v>
      </c>
      <c r="U52" s="646">
        <f>IF(CL_stat!P52=0,0,12*1.348*1/CL_stat!AB52*CL_rozp!$E52)</f>
        <v>0</v>
      </c>
      <c r="V52" s="37">
        <f>ROUND((M52*CL_stat!H52+P52*CL_stat!K52+S52*CL_stat!N52)/1.348,0)</f>
        <v>235315</v>
      </c>
      <c r="W52" s="37">
        <f>ROUND((N52*CL_stat!I52+Q52*CL_stat!L52+T52*CL_stat!O52)/1.348,0)</f>
        <v>0</v>
      </c>
      <c r="X52" s="37">
        <f>ROUND((O52*CL_stat!J52+R52*CL_stat!M52+U52*CL_stat!P52)/1.348,0)</f>
        <v>0</v>
      </c>
      <c r="Y52" s="37">
        <f t="shared" si="3"/>
        <v>235315</v>
      </c>
      <c r="Z52" s="647">
        <f>IF(CL_stat!T52=0,0,CL_stat!H52/CL_stat!T52)+IF(CL_stat!W52=0,0,CL_stat!K52/CL_stat!W52)+IF(CL_stat!Z52=0,0,CL_stat!N52/CL_stat!Z52)</f>
        <v>0.75622225000662369</v>
      </c>
      <c r="AA52" s="647">
        <f>IF(CL_stat!U52=0,0,CL_stat!I52/CL_stat!U52)+IF(CL_stat!X52=0,0,CL_stat!L52/CL_stat!X52)+IF(CL_stat!AA52=0,0,CL_stat!O52/CL_stat!AA52)</f>
        <v>0</v>
      </c>
      <c r="AB52" s="647">
        <f>IF(CL_stat!V52=0,0,CL_stat!J52/CL_stat!V52)+IF(CL_stat!Y52=0,0,CL_stat!M52/CL_stat!Y52)+IF(CL_stat!AB52=0,0,CL_stat!P52/CL_stat!AB52)</f>
        <v>0</v>
      </c>
      <c r="AC52" s="130">
        <f t="shared" si="4"/>
        <v>0.75622225000662369</v>
      </c>
    </row>
    <row r="53" spans="1:29" ht="20.100000000000001" customHeight="1" x14ac:dyDescent="0.2">
      <c r="A53" s="470">
        <v>41</v>
      </c>
      <c r="B53" s="414">
        <v>600074625</v>
      </c>
      <c r="C53" s="81">
        <f>CL_stat!C53</f>
        <v>4432</v>
      </c>
      <c r="D53" s="261" t="str">
        <f>CL_stat!D53</f>
        <v>ZŠ a MŠ Nový Oldřichov 86</v>
      </c>
      <c r="E53" s="11">
        <f>CL_stat!E53</f>
        <v>3141</v>
      </c>
      <c r="F53" s="163" t="str">
        <f>CL_stat!F53</f>
        <v>ŠJ Nový Oldřichov 86</v>
      </c>
      <c r="G53" s="128">
        <f>ROUND(CL_rozp!R53,0)</f>
        <v>725185</v>
      </c>
      <c r="H53" s="37">
        <f t="shared" si="0"/>
        <v>535888</v>
      </c>
      <c r="I53" s="29">
        <f t="shared" si="1"/>
        <v>181130</v>
      </c>
      <c r="J53" s="37">
        <f t="shared" si="2"/>
        <v>5359</v>
      </c>
      <c r="K53" s="37">
        <f>CL_stat!H53*CL_stat!AC53+CL_stat!I53*CL_stat!AD53+CL_stat!J53*CL_stat!AE53+CL_stat!K53*CL_stat!AF53+CL_stat!L53*CL_stat!AG53+CL_stat!M53*CL_stat!AH53+CL_stat!N53*CL_stat!AI53+CL_stat!O53*CL_stat!AJ53+CL_stat!P53*CL_stat!AK53</f>
        <v>2808</v>
      </c>
      <c r="L53" s="644">
        <f>ROUND(Y53/CL_rozp!E53/12,2)</f>
        <v>1.72</v>
      </c>
      <c r="M53" s="645">
        <f>IF(CL_stat!H53=0,0,12*1.348*1/CL_stat!T53*CL_rozp!$E53)</f>
        <v>15873.279715975048</v>
      </c>
      <c r="N53" s="646">
        <f>IF(CL_stat!I53=0,0,12*1.348*1/CL_stat!U53*CL_rozp!$E53)</f>
        <v>11380.616060579279</v>
      </c>
      <c r="O53" s="646">
        <f>IF(CL_stat!J53=0,0,12*1.348*1/CL_stat!V53*CL_rozp!$E53)</f>
        <v>0</v>
      </c>
      <c r="P53" s="646">
        <f>IF(CL_stat!K53=0,0,12*1.348*1/CL_stat!W53*CL_rozp!$E53)</f>
        <v>0</v>
      </c>
      <c r="Q53" s="646">
        <f>IF(CL_stat!L53=0,0,12*1.348*1/CL_stat!X53*CL_rozp!$E53)</f>
        <v>0</v>
      </c>
      <c r="R53" s="646">
        <f>IF(CL_stat!M53=0,0,12*1.348*1/CL_stat!Y53*CL_rozp!$E53)</f>
        <v>0</v>
      </c>
      <c r="S53" s="646">
        <f>IF(CL_stat!N53=0,0,12*1.348*1/CL_stat!Z53*CL_rozp!$E53)</f>
        <v>0</v>
      </c>
      <c r="T53" s="646">
        <f>IF(CL_stat!O53=0,0,12*1.348*1/CL_stat!AA53*CL_rozp!$E53)</f>
        <v>0</v>
      </c>
      <c r="U53" s="646">
        <f>IF(CL_stat!P53=0,0,12*1.348*1/CL_stat!AB53*CL_rozp!$E53)</f>
        <v>0</v>
      </c>
      <c r="V53" s="37">
        <f>ROUND((M53*CL_stat!H53+P53*CL_stat!K53+S53*CL_stat!N53)/1.348,0)</f>
        <v>282610</v>
      </c>
      <c r="W53" s="37">
        <f>ROUND((N53*CL_stat!I53+Q53*CL_stat!L53+T53*CL_stat!O53)/1.348,0)</f>
        <v>253278</v>
      </c>
      <c r="X53" s="37">
        <f>ROUND((O53*CL_stat!J53+R53*CL_stat!M53+U53*CL_stat!P53)/1.348,0)</f>
        <v>0</v>
      </c>
      <c r="Y53" s="37">
        <f t="shared" si="3"/>
        <v>535888</v>
      </c>
      <c r="Z53" s="647">
        <f>IF(CL_stat!T53=0,0,CL_stat!H53/CL_stat!T53)+IF(CL_stat!W53=0,0,CL_stat!K53/CL_stat!W53)+IF(CL_stat!Z53=0,0,CL_stat!N53/CL_stat!Z53)</f>
        <v>0.90821256845947396</v>
      </c>
      <c r="AA53" s="647">
        <f>IF(CL_stat!U53=0,0,CL_stat!I53/CL_stat!U53)+IF(CL_stat!X53=0,0,CL_stat!L53/CL_stat!X53)+IF(CL_stat!AA53=0,0,CL_stat!O53/CL_stat!AA53)</f>
        <v>0.81394793073446903</v>
      </c>
      <c r="AB53" s="647">
        <f>IF(CL_stat!V53=0,0,CL_stat!J53/CL_stat!V53)+IF(CL_stat!Y53=0,0,CL_stat!M53/CL_stat!Y53)+IF(CL_stat!AB53=0,0,CL_stat!P53/CL_stat!AB53)</f>
        <v>0</v>
      </c>
      <c r="AC53" s="130">
        <f t="shared" si="4"/>
        <v>1.722160499193943</v>
      </c>
    </row>
    <row r="54" spans="1:29" ht="20.100000000000001" customHeight="1" x14ac:dyDescent="0.2">
      <c r="A54" s="470">
        <v>42</v>
      </c>
      <c r="B54" s="414">
        <v>650037171</v>
      </c>
      <c r="C54" s="81">
        <f>CL_stat!C54</f>
        <v>4459</v>
      </c>
      <c r="D54" s="261" t="str">
        <f>CL_stat!D54</f>
        <v>ZŠ a MŠ Okna 3</v>
      </c>
      <c r="E54" s="11">
        <f>CL_stat!E54</f>
        <v>3141</v>
      </c>
      <c r="F54" s="182" t="str">
        <f>CL_stat!F54</f>
        <v>ŠJ Okna 81</v>
      </c>
      <c r="G54" s="128">
        <f>ROUND(CL_rozp!R54,0)</f>
        <v>1265140</v>
      </c>
      <c r="H54" s="37">
        <f t="shared" si="0"/>
        <v>934246</v>
      </c>
      <c r="I54" s="29">
        <f t="shared" si="1"/>
        <v>315776</v>
      </c>
      <c r="J54" s="37">
        <f t="shared" si="2"/>
        <v>9342</v>
      </c>
      <c r="K54" s="37">
        <f>CL_stat!H54*CL_stat!AC54+CL_stat!I54*CL_stat!AD54+CL_stat!J54*CL_stat!AE54+CL_stat!K54*CL_stat!AF54+CL_stat!L54*CL_stat!AG54+CL_stat!M54*CL_stat!AH54+CL_stat!N54*CL_stat!AI54+CL_stat!O54*CL_stat!AJ54+CL_stat!P54*CL_stat!AK54</f>
        <v>5776</v>
      </c>
      <c r="L54" s="644">
        <f>ROUND(Y54/CL_rozp!E54/12,2)</f>
        <v>3</v>
      </c>
      <c r="M54" s="645">
        <f>IF(CL_stat!H54=0,0,12*1.348*1/CL_stat!T54*CL_rozp!$E54)</f>
        <v>15290.892275992204</v>
      </c>
      <c r="N54" s="646">
        <f>IF(CL_stat!I54=0,0,12*1.348*1/CL_stat!U54*CL_rozp!$E54)</f>
        <v>9042.3125528337532</v>
      </c>
      <c r="O54" s="646">
        <f>IF(CL_stat!J54=0,0,12*1.348*1/CL_stat!V54*CL_rozp!$E54)</f>
        <v>0</v>
      </c>
      <c r="P54" s="646">
        <f>IF(CL_stat!K54=0,0,12*1.348*1/CL_stat!W54*CL_rozp!$E54)</f>
        <v>9912.8717215917532</v>
      </c>
      <c r="Q54" s="646">
        <f>IF(CL_stat!L54=0,0,12*1.348*1/CL_stat!X54*CL_rozp!$E54)</f>
        <v>0</v>
      </c>
      <c r="R54" s="646">
        <f>IF(CL_stat!M54=0,0,12*1.348*1/CL_stat!Y54*CL_rozp!$E54)</f>
        <v>0</v>
      </c>
      <c r="S54" s="646">
        <f>IF(CL_stat!N54=0,0,12*1.348*1/CL_stat!Z54*CL_rozp!$E54)</f>
        <v>0</v>
      </c>
      <c r="T54" s="646">
        <f>IF(CL_stat!O54=0,0,12*1.348*1/CL_stat!AA54*CL_rozp!$E54)</f>
        <v>0</v>
      </c>
      <c r="U54" s="646">
        <f>IF(CL_stat!P54=0,0,12*1.348*1/CL_stat!AB54*CL_rozp!$E54)</f>
        <v>0</v>
      </c>
      <c r="V54" s="37">
        <f>ROUND((M54*CL_stat!H54+P54*CL_stat!K54+S54*CL_stat!N54)/1.348,0)</f>
        <v>464690</v>
      </c>
      <c r="W54" s="37">
        <f>ROUND((N54*CL_stat!I54+Q54*CL_stat!L54+T54*CL_stat!O54)/1.348,0)</f>
        <v>469556</v>
      </c>
      <c r="X54" s="37">
        <f>ROUND((O54*CL_stat!J54+R54*CL_stat!M54+U54*CL_stat!P54)/1.348,0)</f>
        <v>0</v>
      </c>
      <c r="Y54" s="37">
        <f t="shared" si="3"/>
        <v>934246</v>
      </c>
      <c r="Z54" s="647">
        <f>IF(CL_stat!T54=0,0,CL_stat!H54/CL_stat!T54)+IF(CL_stat!W54=0,0,CL_stat!K54/CL_stat!W54)+IF(CL_stat!Z54=0,0,CL_stat!N54/CL_stat!Z54)</f>
        <v>1.4933548686471125</v>
      </c>
      <c r="AA54" s="647">
        <f>IF(CL_stat!U54=0,0,CL_stat!I54/CL_stat!U54)+IF(CL_stat!X54=0,0,CL_stat!L54/CL_stat!X54)+IF(CL_stat!AA54=0,0,CL_stat!O54/CL_stat!AA54)</f>
        <v>1.5089927430346579</v>
      </c>
      <c r="AB54" s="647">
        <f>IF(CL_stat!V54=0,0,CL_stat!J54/CL_stat!V54)+IF(CL_stat!Y54=0,0,CL_stat!M54/CL_stat!Y54)+IF(CL_stat!AB54=0,0,CL_stat!P54/CL_stat!AB54)</f>
        <v>0</v>
      </c>
      <c r="AC54" s="130">
        <f t="shared" si="4"/>
        <v>3.0023476116817704</v>
      </c>
    </row>
    <row r="55" spans="1:29" ht="20.100000000000001" customHeight="1" x14ac:dyDescent="0.2">
      <c r="A55" s="470">
        <v>42</v>
      </c>
      <c r="B55" s="414">
        <v>650037171</v>
      </c>
      <c r="C55" s="81">
        <f>CL_stat!C55</f>
        <v>4459</v>
      </c>
      <c r="D55" s="261" t="str">
        <f>CL_stat!D55</f>
        <v>ZŠ a MŠ Okna 3</v>
      </c>
      <c r="E55" s="11">
        <f>CL_stat!E55</f>
        <v>3141</v>
      </c>
      <c r="F55" s="182"/>
      <c r="G55" s="128">
        <f>ROUND(CL_rozp!R55,0)</f>
        <v>199415</v>
      </c>
      <c r="H55" s="37">
        <f t="shared" si="0"/>
        <v>146673</v>
      </c>
      <c r="I55" s="29">
        <f t="shared" si="1"/>
        <v>49575</v>
      </c>
      <c r="J55" s="37">
        <f t="shared" si="2"/>
        <v>1467</v>
      </c>
      <c r="K55" s="37">
        <f>CL_stat!H55*CL_stat!AC55+CL_stat!I55*CL_stat!AD55+CL_stat!J55*CL_stat!AE55+CL_stat!K55*CL_stat!AF55+CL_stat!L55*CL_stat!AG55+CL_stat!M55*CL_stat!AH55+CL_stat!N55*CL_stat!AI55+CL_stat!O55*CL_stat!AJ55+CL_stat!P55*CL_stat!AK55</f>
        <v>1700</v>
      </c>
      <c r="L55" s="644">
        <f>ROUND(Y55/CL_rozp!E55/12,2)</f>
        <v>0.47</v>
      </c>
      <c r="M55" s="645">
        <f>IF(CL_stat!H55=0,0,12*1.348*1/CL_stat!T55*CL_rozp!$E55)</f>
        <v>0</v>
      </c>
      <c r="N55" s="646">
        <f>IF(CL_stat!I55=0,0,12*1.348*1/CL_stat!U55*CL_rozp!$E55)</f>
        <v>0</v>
      </c>
      <c r="O55" s="646">
        <f>IF(CL_stat!J55=0,0,12*1.348*1/CL_stat!V55*CL_rozp!$E55)</f>
        <v>0</v>
      </c>
      <c r="P55" s="646">
        <f>IF(CL_stat!K55=0,0,12*1.348*1/CL_stat!W55*CL_rozp!$E55)</f>
        <v>0</v>
      </c>
      <c r="Q55" s="646">
        <f>IF(CL_stat!L55=0,0,12*1.348*1/CL_stat!X55*CL_rozp!$E55)</f>
        <v>0</v>
      </c>
      <c r="R55" s="646">
        <f>IF(CL_stat!M55=0,0,12*1.348*1/CL_stat!Y55*CL_rozp!$E55)</f>
        <v>0</v>
      </c>
      <c r="S55" s="646">
        <f>IF(CL_stat!N55=0,0,12*1.348*1/CL_stat!Z55*CL_rozp!$E55)</f>
        <v>0</v>
      </c>
      <c r="T55" s="646">
        <f>IF(CL_stat!O55=0,0,12*1.348*1/CL_stat!AA55*CL_rozp!$E55)</f>
        <v>3954.3027065940159</v>
      </c>
      <c r="U55" s="646">
        <f>IF(CL_stat!P55=0,0,12*1.348*1/CL_stat!AB55*CL_rozp!$E55)</f>
        <v>0</v>
      </c>
      <c r="V55" s="37">
        <f>ROUND((M55*CL_stat!H55+P55*CL_stat!K55+S55*CL_stat!N55)/1.348,0)</f>
        <v>0</v>
      </c>
      <c r="W55" s="37">
        <f>ROUND((N55*CL_stat!I55+Q55*CL_stat!L55+T55*CL_stat!O55)/1.348,0)</f>
        <v>146673</v>
      </c>
      <c r="X55" s="37">
        <f>ROUND((O55*CL_stat!J55+R55*CL_stat!M55+U55*CL_stat!P55)/1.348,0)</f>
        <v>0</v>
      </c>
      <c r="Y55" s="37">
        <f t="shared" si="3"/>
        <v>146673</v>
      </c>
      <c r="Z55" s="647">
        <f>IF(CL_stat!T55=0,0,CL_stat!H55/CL_stat!T55)+IF(CL_stat!W55=0,0,CL_stat!K55/CL_stat!W55)+IF(CL_stat!Z55=0,0,CL_stat!N55/CL_stat!Z55)</f>
        <v>0</v>
      </c>
      <c r="AA55" s="647">
        <f>IF(CL_stat!U55=0,0,CL_stat!I55/CL_stat!U55)+IF(CL_stat!X55=0,0,CL_stat!L55/CL_stat!X55)+IF(CL_stat!AA55=0,0,CL_stat!O55/CL_stat!AA55)</f>
        <v>0.47135651362475267</v>
      </c>
      <c r="AB55" s="647">
        <f>IF(CL_stat!V55=0,0,CL_stat!J55/CL_stat!V55)+IF(CL_stat!Y55=0,0,CL_stat!M55/CL_stat!Y55)+IF(CL_stat!AB55=0,0,CL_stat!P55/CL_stat!AB55)</f>
        <v>0</v>
      </c>
      <c r="AC55" s="130">
        <f t="shared" si="4"/>
        <v>0.47135651362475267</v>
      </c>
    </row>
    <row r="56" spans="1:29" ht="20.100000000000001" customHeight="1" x14ac:dyDescent="0.2">
      <c r="A56" s="470">
        <v>42</v>
      </c>
      <c r="B56" s="414">
        <v>650037171</v>
      </c>
      <c r="C56" s="81">
        <f>CL_stat!C56</f>
        <v>4459</v>
      </c>
      <c r="D56" s="261" t="str">
        <f>CL_stat!D56</f>
        <v>ZŠ a MŠ Okna 3</v>
      </c>
      <c r="E56" s="11">
        <f>CL_stat!E56</f>
        <v>3141</v>
      </c>
      <c r="F56" s="163" t="str">
        <f>CL_stat!F56</f>
        <v>ŠJ výdejna lesní MŠ</v>
      </c>
      <c r="G56" s="128">
        <f>ROUND(CL_rozp!R56,0)</f>
        <v>132852</v>
      </c>
      <c r="H56" s="37">
        <f t="shared" si="0"/>
        <v>98050</v>
      </c>
      <c r="I56" s="29">
        <f t="shared" si="1"/>
        <v>33141</v>
      </c>
      <c r="J56" s="37">
        <f t="shared" si="2"/>
        <v>981</v>
      </c>
      <c r="K56" s="37">
        <f>CL_stat!H56*CL_stat!AC56+CL_stat!I56*CL_stat!AD56+CL_stat!J56*CL_stat!AE56+CL_stat!K56*CL_stat!AF56+CL_stat!L56*CL_stat!AG56+CL_stat!M56*CL_stat!AH56+CL_stat!N56*CL_stat!AI56+CL_stat!O56*CL_stat!AJ56+CL_stat!P56*CL_stat!AK56</f>
        <v>680</v>
      </c>
      <c r="L56" s="644">
        <f>ROUND(Y56/CL_rozp!E56/12,2)</f>
        <v>0.32</v>
      </c>
      <c r="M56" s="645">
        <f>IF(CL_stat!H56=0,0,12*1.348*1/CL_stat!T56*CL_rozp!$E56)</f>
        <v>0</v>
      </c>
      <c r="N56" s="646">
        <f>IF(CL_stat!I56=0,0,12*1.348*1/CL_stat!U56*CL_rozp!$E56)</f>
        <v>0</v>
      </c>
      <c r="O56" s="646">
        <f>IF(CL_stat!J56=0,0,12*1.348*1/CL_stat!V56*CL_rozp!$E56)</f>
        <v>0</v>
      </c>
      <c r="P56" s="646">
        <f>IF(CL_stat!K56=0,0,12*1.348*1/CL_stat!W56*CL_rozp!$E56)</f>
        <v>0</v>
      </c>
      <c r="Q56" s="646">
        <f>IF(CL_stat!L56=0,0,12*1.348*1/CL_stat!X56*CL_rozp!$E56)</f>
        <v>0</v>
      </c>
      <c r="R56" s="646">
        <f>IF(CL_stat!M56=0,0,12*1.348*1/CL_stat!Y56*CL_rozp!$E56)</f>
        <v>0</v>
      </c>
      <c r="S56" s="646">
        <f>IF(CL_stat!N56=0,0,12*1.348*1/CL_stat!Z56*CL_rozp!$E56)</f>
        <v>6608.5811477278357</v>
      </c>
      <c r="T56" s="646">
        <f>IF(CL_stat!O56=0,0,12*1.348*1/CL_stat!AA56*CL_rozp!$E56)</f>
        <v>0</v>
      </c>
      <c r="U56" s="646">
        <f>IF(CL_stat!P56=0,0,12*1.348*1/CL_stat!AB56*CL_rozp!$E56)</f>
        <v>0</v>
      </c>
      <c r="V56" s="37">
        <f>ROUND((M56*CL_stat!H56+P56*CL_stat!K56+S56*CL_stat!N56)/1.348,0)</f>
        <v>98050</v>
      </c>
      <c r="W56" s="37">
        <f>ROUND((N56*CL_stat!I56+Q56*CL_stat!L56+T56*CL_stat!O56)/1.348,0)</f>
        <v>0</v>
      </c>
      <c r="X56" s="37">
        <f>ROUND((O56*CL_stat!J56+R56*CL_stat!M56+U56*CL_stat!P56)/1.348,0)</f>
        <v>0</v>
      </c>
      <c r="Y56" s="37">
        <f t="shared" si="3"/>
        <v>98050</v>
      </c>
      <c r="Z56" s="647">
        <f>IF(CL_stat!T56=0,0,CL_stat!H56/CL_stat!T56)+IF(CL_stat!W56=0,0,CL_stat!K56/CL_stat!W56)+IF(CL_stat!Z56=0,0,CL_stat!N56/CL_stat!Z56)</f>
        <v>0.31509957642896991</v>
      </c>
      <c r="AA56" s="647">
        <f>IF(CL_stat!U56=0,0,CL_stat!I56/CL_stat!U56)+IF(CL_stat!X56=0,0,CL_stat!L56/CL_stat!X56)+IF(CL_stat!AA56=0,0,CL_stat!O56/CL_stat!AA56)</f>
        <v>0</v>
      </c>
      <c r="AB56" s="647">
        <f>IF(CL_stat!V56=0,0,CL_stat!J56/CL_stat!V56)+IF(CL_stat!Y56=0,0,CL_stat!M56/CL_stat!Y56)+IF(CL_stat!AB56=0,0,CL_stat!P56/CL_stat!AB56)</f>
        <v>0</v>
      </c>
      <c r="AC56" s="130">
        <f t="shared" si="4"/>
        <v>0.31509957642896991</v>
      </c>
    </row>
    <row r="57" spans="1:29" ht="20.100000000000001" customHeight="1" x14ac:dyDescent="0.2">
      <c r="A57" s="470">
        <v>43</v>
      </c>
      <c r="B57" s="414">
        <v>600074170</v>
      </c>
      <c r="C57" s="81">
        <f>CL_stat!C57</f>
        <v>4424</v>
      </c>
      <c r="D57" s="261" t="str">
        <f>CL_stat!D57</f>
        <v>MŠ Provodín 1</v>
      </c>
      <c r="E57" s="11">
        <f>CL_stat!E57</f>
        <v>3141</v>
      </c>
      <c r="F57" s="163" t="str">
        <f>CL_stat!F57</f>
        <v>ŠJ Provodín 1</v>
      </c>
      <c r="G57" s="128">
        <f>ROUND(CL_rozp!R57,0)</f>
        <v>994339</v>
      </c>
      <c r="H57" s="37">
        <f t="shared" si="0"/>
        <v>734438</v>
      </c>
      <c r="I57" s="29">
        <f t="shared" si="1"/>
        <v>248241</v>
      </c>
      <c r="J57" s="37">
        <f t="shared" si="2"/>
        <v>7344</v>
      </c>
      <c r="K57" s="37">
        <f>CL_stat!H57*CL_stat!AC57+CL_stat!I57*CL_stat!AD57+CL_stat!J57*CL_stat!AE57+CL_stat!K57*CL_stat!AF57+CL_stat!L57*CL_stat!AG57+CL_stat!M57*CL_stat!AH57+CL_stat!N57*CL_stat!AI57+CL_stat!O57*CL_stat!AJ57+CL_stat!P57*CL_stat!AK57</f>
        <v>4316</v>
      </c>
      <c r="L57" s="644">
        <f>ROUND(Y57/CL_rozp!E57/12,2)</f>
        <v>2.36</v>
      </c>
      <c r="M57" s="645">
        <f>IF(CL_stat!H57=0,0,12*1.348*1/CL_stat!T57*CL_rozp!$E57)</f>
        <v>14177.672314192576</v>
      </c>
      <c r="N57" s="646">
        <f>IF(CL_stat!I57=0,0,12*1.348*1/CL_stat!U57*CL_rozp!$E57)</f>
        <v>10118.44901640597</v>
      </c>
      <c r="O57" s="646">
        <f>IF(CL_stat!J57=0,0,12*1.348*1/CL_stat!V57*CL_rozp!$E57)</f>
        <v>0</v>
      </c>
      <c r="P57" s="646">
        <f>IF(CL_stat!K57=0,0,12*1.348*1/CL_stat!W57*CL_rozp!$E57)</f>
        <v>0</v>
      </c>
      <c r="Q57" s="646">
        <f>IF(CL_stat!L57=0,0,12*1.348*1/CL_stat!X57*CL_rozp!$E57)</f>
        <v>0</v>
      </c>
      <c r="R57" s="646">
        <f>IF(CL_stat!M57=0,0,12*1.348*1/CL_stat!Y57*CL_rozp!$E57)</f>
        <v>0</v>
      </c>
      <c r="S57" s="646">
        <f>IF(CL_stat!N57=0,0,12*1.348*1/CL_stat!Z57*CL_rozp!$E57)</f>
        <v>0</v>
      </c>
      <c r="T57" s="646">
        <f>IF(CL_stat!O57=0,0,12*1.348*1/CL_stat!AA57*CL_rozp!$E57)</f>
        <v>0</v>
      </c>
      <c r="U57" s="646">
        <f>IF(CL_stat!P57=0,0,12*1.348*1/CL_stat!AB57*CL_rozp!$E57)</f>
        <v>0</v>
      </c>
      <c r="V57" s="37">
        <f>ROUND((M57*CL_stat!H57+P57*CL_stat!K57+S57*CL_stat!N57)/1.348,0)</f>
        <v>389150</v>
      </c>
      <c r="W57" s="37">
        <f>ROUND((N57*CL_stat!I57+Q57*CL_stat!L57+T57*CL_stat!O57)/1.348,0)</f>
        <v>345288</v>
      </c>
      <c r="X57" s="37">
        <f>ROUND((O57*CL_stat!J57+R57*CL_stat!M57+U57*CL_stat!P57)/1.348,0)</f>
        <v>0</v>
      </c>
      <c r="Y57" s="37">
        <f t="shared" si="3"/>
        <v>734438</v>
      </c>
      <c r="Z57" s="647">
        <f>IF(CL_stat!T57=0,0,CL_stat!H57/CL_stat!T57)+IF(CL_stat!W57=0,0,CL_stat!K57/CL_stat!W57)+IF(CL_stat!Z57=0,0,CL_stat!N57/CL_stat!Z57)</f>
        <v>1.2505937531841551</v>
      </c>
      <c r="AA57" s="647">
        <f>IF(CL_stat!U57=0,0,CL_stat!I57/CL_stat!U57)+IF(CL_stat!X57=0,0,CL_stat!L57/CL_stat!X57)+IF(CL_stat!AA57=0,0,CL_stat!O57/CL_stat!AA57)</f>
        <v>1.1096381408061957</v>
      </c>
      <c r="AB57" s="647">
        <f>IF(CL_stat!V57=0,0,CL_stat!J57/CL_stat!V57)+IF(CL_stat!Y57=0,0,CL_stat!M57/CL_stat!Y57)+IF(CL_stat!AB57=0,0,CL_stat!P57/CL_stat!AB57)</f>
        <v>0</v>
      </c>
      <c r="AC57" s="130">
        <f t="shared" si="4"/>
        <v>2.3602318939903508</v>
      </c>
    </row>
    <row r="58" spans="1:29" ht="20.100000000000001" customHeight="1" x14ac:dyDescent="0.2">
      <c r="A58" s="470">
        <v>44</v>
      </c>
      <c r="B58" s="414">
        <v>600075036</v>
      </c>
      <c r="C58" s="81">
        <f>CL_stat!C58</f>
        <v>4489</v>
      </c>
      <c r="D58" s="261" t="str">
        <f>CL_stat!D58</f>
        <v>ZŠ a MŠ Ralsko-Kuřivody 700</v>
      </c>
      <c r="E58" s="11">
        <f>CL_stat!E58</f>
        <v>3141</v>
      </c>
      <c r="F58" s="163" t="str">
        <f>CL_stat!F58</f>
        <v>ŠJ Ralsko-Kuřivody 700</v>
      </c>
      <c r="G58" s="128">
        <f>ROUND(CL_rozp!R58,0)</f>
        <v>1056354</v>
      </c>
      <c r="H58" s="37">
        <f t="shared" si="0"/>
        <v>780251</v>
      </c>
      <c r="I58" s="29">
        <f t="shared" si="1"/>
        <v>263724</v>
      </c>
      <c r="J58" s="37">
        <f t="shared" si="2"/>
        <v>7803</v>
      </c>
      <c r="K58" s="37">
        <f>CL_stat!H58*CL_stat!AC58+CL_stat!I58*CL_stat!AD58+CL_stat!J58*CL_stat!AE58+CL_stat!K58*CL_stat!AF58+CL_stat!L58*CL_stat!AG58+CL_stat!M58*CL_stat!AH58+CL_stat!N58*CL_stat!AI58+CL_stat!O58*CL_stat!AJ58+CL_stat!P58*CL_stat!AK58</f>
        <v>4576</v>
      </c>
      <c r="L58" s="644">
        <f>ROUND(Y58/CL_rozp!E58/12,2)</f>
        <v>2.5099999999999998</v>
      </c>
      <c r="M58" s="645">
        <f>IF(CL_stat!H58=0,0,12*1.348*1/CL_stat!T58*CL_rozp!$E58)</f>
        <v>13018.782894109689</v>
      </c>
      <c r="N58" s="646">
        <f>IF(CL_stat!I58=0,0,12*1.348*1/CL_stat!U58*CL_rozp!$E58)</f>
        <v>10611.73052683692</v>
      </c>
      <c r="O58" s="646">
        <f>IF(CL_stat!J58=0,0,12*1.348*1/CL_stat!V58*CL_rozp!$E58)</f>
        <v>0</v>
      </c>
      <c r="P58" s="646">
        <f>IF(CL_stat!K58=0,0,12*1.348*1/CL_stat!W58*CL_rozp!$E58)</f>
        <v>0</v>
      </c>
      <c r="Q58" s="646">
        <f>IF(CL_stat!L58=0,0,12*1.348*1/CL_stat!X58*CL_rozp!$E58)</f>
        <v>0</v>
      </c>
      <c r="R58" s="646">
        <f>IF(CL_stat!M58=0,0,12*1.348*1/CL_stat!Y58*CL_rozp!$E58)</f>
        <v>0</v>
      </c>
      <c r="S58" s="646">
        <f>IF(CL_stat!N58=0,0,12*1.348*1/CL_stat!Z58*CL_rozp!$E58)</f>
        <v>0</v>
      </c>
      <c r="T58" s="646">
        <f>IF(CL_stat!O58=0,0,12*1.348*1/CL_stat!AA58*CL_rozp!$E58)</f>
        <v>0</v>
      </c>
      <c r="U58" s="646">
        <f>IF(CL_stat!P58=0,0,12*1.348*1/CL_stat!AB58*CL_rozp!$E58)</f>
        <v>0</v>
      </c>
      <c r="V58" s="37">
        <f>ROUND((M58*CL_stat!H58+P58*CL_stat!K58+S58*CL_stat!N58)/1.348,0)</f>
        <v>473235</v>
      </c>
      <c r="W58" s="37">
        <f>ROUND((N58*CL_stat!I58+Q58*CL_stat!L58+T58*CL_stat!O58)/1.348,0)</f>
        <v>307016</v>
      </c>
      <c r="X58" s="37">
        <f>ROUND((O58*CL_stat!J58+R58*CL_stat!M58+U58*CL_stat!P58)/1.348,0)</f>
        <v>0</v>
      </c>
      <c r="Y58" s="37">
        <f t="shared" si="3"/>
        <v>780251</v>
      </c>
      <c r="Z58" s="647">
        <f>IF(CL_stat!T58=0,0,CL_stat!H58/CL_stat!T58)+IF(CL_stat!W58=0,0,CL_stat!K58/CL_stat!W58)+IF(CL_stat!Z58=0,0,CL_stat!N58/CL_stat!Z58)</f>
        <v>1.5208138578376253</v>
      </c>
      <c r="AA58" s="647">
        <f>IF(CL_stat!U58=0,0,CL_stat!I58/CL_stat!U58)+IF(CL_stat!X58=0,0,CL_stat!L58/CL_stat!X58)+IF(CL_stat!AA58=0,0,CL_stat!O58/CL_stat!AA58)</f>
        <v>0.98664385787287312</v>
      </c>
      <c r="AB58" s="647">
        <f>IF(CL_stat!V58=0,0,CL_stat!J58/CL_stat!V58)+IF(CL_stat!Y58=0,0,CL_stat!M58/CL_stat!Y58)+IF(CL_stat!AB58=0,0,CL_stat!P58/CL_stat!AB58)</f>
        <v>0</v>
      </c>
      <c r="AC58" s="130">
        <f t="shared" si="4"/>
        <v>2.5074577157104985</v>
      </c>
    </row>
    <row r="59" spans="1:29" ht="20.100000000000001" customHeight="1" x14ac:dyDescent="0.2">
      <c r="A59" s="470">
        <v>45</v>
      </c>
      <c r="B59" s="414">
        <v>600074129</v>
      </c>
      <c r="C59" s="81">
        <f>CL_stat!C59</f>
        <v>4426</v>
      </c>
      <c r="D59" s="261" t="str">
        <f>CL_stat!D59</f>
        <v>MŠ Sosnová 49</v>
      </c>
      <c r="E59" s="11">
        <f>CL_stat!E59</f>
        <v>3141</v>
      </c>
      <c r="F59" s="163" t="str">
        <f>CL_stat!F59</f>
        <v>ŠJ Sosnová 49</v>
      </c>
      <c r="G59" s="128">
        <f>ROUND(CL_rozp!R59,0)</f>
        <v>406288</v>
      </c>
      <c r="H59" s="37">
        <f t="shared" si="0"/>
        <v>300398</v>
      </c>
      <c r="I59" s="29">
        <f t="shared" si="1"/>
        <v>101534</v>
      </c>
      <c r="J59" s="37">
        <f t="shared" si="2"/>
        <v>3004</v>
      </c>
      <c r="K59" s="37">
        <f>CL_stat!H59*CL_stat!AC59+CL_stat!I59*CL_stat!AD59+CL_stat!J59*CL_stat!AE59+CL_stat!K59*CL_stat!AF59+CL_stat!L59*CL_stat!AG59+CL_stat!M59*CL_stat!AH59+CL_stat!N59*CL_stat!AI59+CL_stat!O59*CL_stat!AJ59+CL_stat!P59*CL_stat!AK59</f>
        <v>1352</v>
      </c>
      <c r="L59" s="644">
        <f>ROUND(Y59/CL_rozp!E59/12,2)</f>
        <v>0.97</v>
      </c>
      <c r="M59" s="645">
        <f>IF(CL_stat!H59=0,0,12*1.348*1/CL_stat!T59*CL_rozp!$E59)</f>
        <v>15574.45680738265</v>
      </c>
      <c r="N59" s="646">
        <f>IF(CL_stat!I59=0,0,12*1.348*1/CL_stat!U59*CL_rozp!$E59)</f>
        <v>0</v>
      </c>
      <c r="O59" s="646">
        <f>IF(CL_stat!J59=0,0,12*1.348*1/CL_stat!V59*CL_rozp!$E59)</f>
        <v>0</v>
      </c>
      <c r="P59" s="646">
        <f>IF(CL_stat!K59=0,0,12*1.348*1/CL_stat!W59*CL_rozp!$E59)</f>
        <v>0</v>
      </c>
      <c r="Q59" s="646">
        <f>IF(CL_stat!L59=0,0,12*1.348*1/CL_stat!X59*CL_rozp!$E59)</f>
        <v>0</v>
      </c>
      <c r="R59" s="646">
        <f>IF(CL_stat!M59=0,0,12*1.348*1/CL_stat!Y59*CL_rozp!$E59)</f>
        <v>0</v>
      </c>
      <c r="S59" s="646">
        <f>IF(CL_stat!N59=0,0,12*1.348*1/CL_stat!Z59*CL_rozp!$E59)</f>
        <v>0</v>
      </c>
      <c r="T59" s="646">
        <f>IF(CL_stat!O59=0,0,12*1.348*1/CL_stat!AA59*CL_rozp!$E59)</f>
        <v>0</v>
      </c>
      <c r="U59" s="646">
        <f>IF(CL_stat!P59=0,0,12*1.348*1/CL_stat!AB59*CL_rozp!$E59)</f>
        <v>0</v>
      </c>
      <c r="V59" s="37">
        <f>ROUND((M59*CL_stat!H59+P59*CL_stat!K59+S59*CL_stat!N59)/1.348,0)</f>
        <v>300398</v>
      </c>
      <c r="W59" s="37">
        <f>ROUND((N59*CL_stat!I59+Q59*CL_stat!L59+T59*CL_stat!O59)/1.348,0)</f>
        <v>0</v>
      </c>
      <c r="X59" s="37">
        <f>ROUND((O59*CL_stat!J59+R59*CL_stat!M59+U59*CL_stat!P59)/1.348,0)</f>
        <v>0</v>
      </c>
      <c r="Y59" s="37">
        <f t="shared" si="3"/>
        <v>300398</v>
      </c>
      <c r="Z59" s="647">
        <f>IF(CL_stat!T59=0,0,CL_stat!H59/CL_stat!T59)+IF(CL_stat!W59=0,0,CL_stat!K59/CL_stat!W59)+IF(CL_stat!Z59=0,0,CL_stat!N59/CL_stat!Z59)</f>
        <v>0.96537456731484894</v>
      </c>
      <c r="AA59" s="647">
        <f>IF(CL_stat!U59=0,0,CL_stat!I59/CL_stat!U59)+IF(CL_stat!X59=0,0,CL_stat!L59/CL_stat!X59)+IF(CL_stat!AA59=0,0,CL_stat!O59/CL_stat!AA59)</f>
        <v>0</v>
      </c>
      <c r="AB59" s="647">
        <f>IF(CL_stat!V59=0,0,CL_stat!J59/CL_stat!V59)+IF(CL_stat!Y59=0,0,CL_stat!M59/CL_stat!Y59)+IF(CL_stat!AB59=0,0,CL_stat!P59/CL_stat!AB59)</f>
        <v>0</v>
      </c>
      <c r="AC59" s="130">
        <f t="shared" si="4"/>
        <v>0.96537456731484894</v>
      </c>
    </row>
    <row r="60" spans="1:29" ht="20.100000000000001" customHeight="1" x14ac:dyDescent="0.2">
      <c r="A60" s="470">
        <v>46</v>
      </c>
      <c r="B60" s="414">
        <v>600074765</v>
      </c>
      <c r="C60" s="81">
        <f>CL_stat!C60</f>
        <v>4461</v>
      </c>
      <c r="D60" s="261" t="str">
        <f>CL_stat!D60</f>
        <v>ZŠ a MŠ Stráž p. R., Pionýrů 141</v>
      </c>
      <c r="E60" s="11">
        <f>CL_stat!E60</f>
        <v>3141</v>
      </c>
      <c r="F60" s="163" t="str">
        <f>CL_stat!F60</f>
        <v>ŠJ Stráž p. R., Pionýrů 141</v>
      </c>
      <c r="G60" s="128">
        <f>ROUND(CL_rozp!R60,0)</f>
        <v>2448808</v>
      </c>
      <c r="H60" s="37">
        <f t="shared" si="0"/>
        <v>1803853</v>
      </c>
      <c r="I60" s="29">
        <f t="shared" si="1"/>
        <v>609702</v>
      </c>
      <c r="J60" s="37">
        <f t="shared" si="2"/>
        <v>18039</v>
      </c>
      <c r="K60" s="37">
        <f>CL_stat!H60*CL_stat!AC60+CL_stat!I60*CL_stat!AD60+CL_stat!J60*CL_stat!AE60+CL_stat!K60*CL_stat!AF60+CL_stat!L60*CL_stat!AG60+CL_stat!M60*CL_stat!AH60+CL_stat!N60*CL_stat!AI60+CL_stat!O60*CL_stat!AJ60+CL_stat!P60*CL_stat!AK60</f>
        <v>17214</v>
      </c>
      <c r="L60" s="644">
        <f>ROUND(Y60/CL_rozp!E60/12,2)</f>
        <v>5.8</v>
      </c>
      <c r="M60" s="645">
        <f>IF(CL_stat!H60=0,0,12*1.348*1/CL_stat!T60*CL_rozp!$E60)</f>
        <v>0</v>
      </c>
      <c r="N60" s="646">
        <f>IF(CL_stat!I60=0,0,12*1.348*1/CL_stat!U60*CL_rozp!$E60)</f>
        <v>6786.5305842616563</v>
      </c>
      <c r="O60" s="646">
        <f>IF(CL_stat!J60=0,0,12*1.348*1/CL_stat!V60*CL_rozp!$E60)</f>
        <v>0</v>
      </c>
      <c r="P60" s="646">
        <f>IF(CL_stat!K60=0,0,12*1.348*1/CL_stat!W60*CL_rozp!$E60)</f>
        <v>5893.9685568346194</v>
      </c>
      <c r="Q60" s="646">
        <f>IF(CL_stat!L60=0,0,12*1.348*1/CL_stat!X60*CL_rozp!$E60)</f>
        <v>0</v>
      </c>
      <c r="R60" s="646">
        <f>IF(CL_stat!M60=0,0,12*1.348*1/CL_stat!Y60*CL_rozp!$E60)</f>
        <v>0</v>
      </c>
      <c r="S60" s="646">
        <f>IF(CL_stat!N60=0,0,12*1.348*1/CL_stat!Z60*CL_rozp!$E60)</f>
        <v>0</v>
      </c>
      <c r="T60" s="646">
        <f>IF(CL_stat!O60=0,0,12*1.348*1/CL_stat!AA60*CL_rozp!$E60)</f>
        <v>0</v>
      </c>
      <c r="U60" s="646">
        <f>IF(CL_stat!P60=0,0,12*1.348*1/CL_stat!AB60*CL_rozp!$E60)</f>
        <v>0</v>
      </c>
      <c r="V60" s="37">
        <f>ROUND((M60*CL_stat!H60+P60*CL_stat!K60+S60*CL_stat!N60)/1.348,0)</f>
        <v>555292</v>
      </c>
      <c r="W60" s="37">
        <f>ROUND((N60*CL_stat!I60+Q60*CL_stat!L60+T60*CL_stat!O60)/1.348,0)</f>
        <v>1248561</v>
      </c>
      <c r="X60" s="37">
        <f>ROUND((O60*CL_stat!J60+R60*CL_stat!M60+U60*CL_stat!P60)/1.348,0)</f>
        <v>0</v>
      </c>
      <c r="Y60" s="37">
        <f t="shared" si="3"/>
        <v>1803853</v>
      </c>
      <c r="Z60" s="647">
        <f>IF(CL_stat!T60=0,0,CL_stat!H60/CL_stat!T60)+IF(CL_stat!W60=0,0,CL_stat!K60/CL_stat!W60)+IF(CL_stat!Z60=0,0,CL_stat!N60/CL_stat!Z60)</f>
        <v>1.7845188186923819</v>
      </c>
      <c r="AA60" s="647">
        <f>IF(CL_stat!U60=0,0,CL_stat!I60/CL_stat!U60)+IF(CL_stat!X60=0,0,CL_stat!L60/CL_stat!X60)+IF(CL_stat!AA60=0,0,CL_stat!O60/CL_stat!AA60)</f>
        <v>4.0124449594453937</v>
      </c>
      <c r="AB60" s="647">
        <f>IF(CL_stat!V60=0,0,CL_stat!J60/CL_stat!V60)+IF(CL_stat!Y60=0,0,CL_stat!M60/CL_stat!Y60)+IF(CL_stat!AB60=0,0,CL_stat!P60/CL_stat!AB60)</f>
        <v>0</v>
      </c>
      <c r="AC60" s="130">
        <f t="shared" si="4"/>
        <v>5.7969637781377754</v>
      </c>
    </row>
    <row r="61" spans="1:29" ht="20.100000000000001" customHeight="1" x14ac:dyDescent="0.2">
      <c r="A61" s="470">
        <v>46</v>
      </c>
      <c r="B61" s="414">
        <v>600074765</v>
      </c>
      <c r="C61" s="81">
        <f>CL_stat!C61</f>
        <v>4461</v>
      </c>
      <c r="D61" s="261" t="str">
        <f>CL_stat!D61</f>
        <v>ZŠ a MŠ Stráž p. R., Pionýrů 141</v>
      </c>
      <c r="E61" s="11">
        <f>CL_stat!E61</f>
        <v>3141</v>
      </c>
      <c r="F61" s="182" t="str">
        <f>CL_stat!F61</f>
        <v>ŠJ Stráž p. R., U Potoka 137 - výdejna</v>
      </c>
      <c r="G61" s="128">
        <f>ROUND(CL_rozp!R61,0)</f>
        <v>503341</v>
      </c>
      <c r="H61" s="37">
        <f t="shared" si="0"/>
        <v>370195</v>
      </c>
      <c r="I61" s="29">
        <f t="shared" si="1"/>
        <v>125126</v>
      </c>
      <c r="J61" s="37">
        <f t="shared" si="2"/>
        <v>3702</v>
      </c>
      <c r="K61" s="37">
        <f>CL_stat!H61*CL_stat!AC61+CL_stat!I61*CL_stat!AD61+CL_stat!J61*CL_stat!AE61+CL_stat!K61*CL_stat!AF61+CL_stat!L61*CL_stat!AG61+CL_stat!M61*CL_stat!AH61+CL_stat!N61*CL_stat!AI61+CL_stat!O61*CL_stat!AJ61+CL_stat!P61*CL_stat!AK61</f>
        <v>4318</v>
      </c>
      <c r="L61" s="644">
        <f>ROUND(Y61/CL_rozp!E61/12,2)</f>
        <v>1.19</v>
      </c>
      <c r="M61" s="645">
        <f>IF(CL_stat!H61=0,0,12*1.348*1/CL_stat!T61*CL_rozp!$E61)</f>
        <v>0</v>
      </c>
      <c r="N61" s="646">
        <f>IF(CL_stat!I61=0,0,12*1.348*1/CL_stat!U61*CL_rozp!$E61)</f>
        <v>0</v>
      </c>
      <c r="O61" s="646">
        <f>IF(CL_stat!J61=0,0,12*1.348*1/CL_stat!V61*CL_rozp!$E61)</f>
        <v>0</v>
      </c>
      <c r="P61" s="646">
        <f>IF(CL_stat!K61=0,0,12*1.348*1/CL_stat!W61*CL_rozp!$E61)</f>
        <v>0</v>
      </c>
      <c r="Q61" s="646">
        <f>IF(CL_stat!L61=0,0,12*1.348*1/CL_stat!X61*CL_rozp!$E61)</f>
        <v>0</v>
      </c>
      <c r="R61" s="646">
        <f>IF(CL_stat!M61=0,0,12*1.348*1/CL_stat!Y61*CL_rozp!$E61)</f>
        <v>0</v>
      </c>
      <c r="S61" s="646">
        <f>IF(CL_stat!N61=0,0,12*1.348*1/CL_stat!Z61*CL_rozp!$E61)</f>
        <v>3929.3123712230799</v>
      </c>
      <c r="T61" s="646">
        <f>IF(CL_stat!O61=0,0,12*1.348*1/CL_stat!AA61*CL_rozp!$E61)</f>
        <v>0</v>
      </c>
      <c r="U61" s="646">
        <f>IF(CL_stat!P61=0,0,12*1.348*1/CL_stat!AB61*CL_rozp!$E61)</f>
        <v>0</v>
      </c>
      <c r="V61" s="37">
        <f>ROUND((M61*CL_stat!H61+P61*CL_stat!K61+S61*CL_stat!N61)/1.348,0)</f>
        <v>370195</v>
      </c>
      <c r="W61" s="37">
        <f>ROUND((N61*CL_stat!I61+Q61*CL_stat!L61+T61*CL_stat!O61)/1.348,0)</f>
        <v>0</v>
      </c>
      <c r="X61" s="37">
        <f>ROUND((O61*CL_stat!J61+R61*CL_stat!M61+U61*CL_stat!P61)/1.348,0)</f>
        <v>0</v>
      </c>
      <c r="Y61" s="37">
        <f t="shared" si="3"/>
        <v>370195</v>
      </c>
      <c r="Z61" s="647">
        <f>IF(CL_stat!T61=0,0,CL_stat!H61/CL_stat!T61)+IF(CL_stat!W61=0,0,CL_stat!K61/CL_stat!W61)+IF(CL_stat!Z61=0,0,CL_stat!N61/CL_stat!Z61)</f>
        <v>1.189679212461588</v>
      </c>
      <c r="AA61" s="647">
        <f>IF(CL_stat!U61=0,0,CL_stat!I61/CL_stat!U61)+IF(CL_stat!X61=0,0,CL_stat!L61/CL_stat!X61)+IF(CL_stat!AA61=0,0,CL_stat!O61/CL_stat!AA61)</f>
        <v>0</v>
      </c>
      <c r="AB61" s="647">
        <f>IF(CL_stat!V61=0,0,CL_stat!J61/CL_stat!V61)+IF(CL_stat!Y61=0,0,CL_stat!M61/CL_stat!Y61)+IF(CL_stat!AB61=0,0,CL_stat!P61/CL_stat!AB61)</f>
        <v>0</v>
      </c>
      <c r="AC61" s="130">
        <f t="shared" si="4"/>
        <v>1.189679212461588</v>
      </c>
    </row>
    <row r="62" spans="1:29" ht="20.100000000000001" customHeight="1" x14ac:dyDescent="0.2">
      <c r="A62" s="470">
        <v>47</v>
      </c>
      <c r="B62" s="414">
        <v>600074188</v>
      </c>
      <c r="C62" s="81">
        <f>CL_stat!C62</f>
        <v>4427</v>
      </c>
      <c r="D62" s="261" t="str">
        <f>CL_stat!D62</f>
        <v>ZŠ a MŠ Stružnice 69</v>
      </c>
      <c r="E62" s="11">
        <f>CL_stat!E62</f>
        <v>3141</v>
      </c>
      <c r="F62" s="163" t="str">
        <f>CL_stat!F62</f>
        <v>ŠJ Stružnice 69</v>
      </c>
      <c r="G62" s="128">
        <f>ROUND(CL_rozp!R62,0)</f>
        <v>543543</v>
      </c>
      <c r="H62" s="37">
        <f t="shared" si="0"/>
        <v>401734</v>
      </c>
      <c r="I62" s="29">
        <f t="shared" si="1"/>
        <v>135786</v>
      </c>
      <c r="J62" s="37">
        <f t="shared" si="2"/>
        <v>4017</v>
      </c>
      <c r="K62" s="37">
        <f>CL_stat!H62*CL_stat!AC62+CL_stat!I62*CL_stat!AD62+CL_stat!J62*CL_stat!AE62+CL_stat!K62*CL_stat!AF62+CL_stat!L62*CL_stat!AG62+CL_stat!M62*CL_stat!AH62+CL_stat!N62*CL_stat!AI62+CL_stat!O62*CL_stat!AJ62+CL_stat!P62*CL_stat!AK62</f>
        <v>2006</v>
      </c>
      <c r="L62" s="644">
        <f>ROUND(Y62/CL_rozp!E62/12,2)</f>
        <v>1.29</v>
      </c>
      <c r="M62" s="645">
        <f>IF(CL_stat!H62=0,0,12*1.348*1/CL_stat!T62*CL_rozp!$E62)</f>
        <v>14521.725990586141</v>
      </c>
      <c r="N62" s="646">
        <f>IF(CL_stat!I62=0,0,12*1.348*1/CL_stat!U62*CL_rozp!$E62)</f>
        <v>0</v>
      </c>
      <c r="O62" s="646">
        <f>IF(CL_stat!J62=0,0,12*1.348*1/CL_stat!V62*CL_rozp!$E62)</f>
        <v>0</v>
      </c>
      <c r="P62" s="646">
        <f>IF(CL_stat!K62=0,0,12*1.348*1/CL_stat!W62*CL_rozp!$E62)</f>
        <v>0</v>
      </c>
      <c r="Q62" s="646">
        <f>IF(CL_stat!L62=0,0,12*1.348*1/CL_stat!X62*CL_rozp!$E62)</f>
        <v>6828.3696363475665</v>
      </c>
      <c r="R62" s="646">
        <f>IF(CL_stat!M62=0,0,12*1.348*1/CL_stat!Y62*CL_rozp!$E62)</f>
        <v>0</v>
      </c>
      <c r="S62" s="646">
        <f>IF(CL_stat!N62=0,0,12*1.348*1/CL_stat!Z62*CL_rozp!$E62)</f>
        <v>0</v>
      </c>
      <c r="T62" s="646">
        <f>IF(CL_stat!O62=0,0,12*1.348*1/CL_stat!AA62*CL_rozp!$E62)</f>
        <v>0</v>
      </c>
      <c r="U62" s="646">
        <f>IF(CL_stat!P62=0,0,12*1.348*1/CL_stat!AB62*CL_rozp!$E62)</f>
        <v>0</v>
      </c>
      <c r="V62" s="37">
        <f>ROUND((M62*CL_stat!H62+P62*CL_stat!K62+S62*CL_stat!N62)/1.348,0)</f>
        <v>366275</v>
      </c>
      <c r="W62" s="37">
        <f>ROUND((N62*CL_stat!I62+Q62*CL_stat!L62+T62*CL_stat!O62)/1.348,0)</f>
        <v>35459</v>
      </c>
      <c r="X62" s="37">
        <f>ROUND((O62*CL_stat!J62+R62*CL_stat!M62+U62*CL_stat!P62)/1.348,0)</f>
        <v>0</v>
      </c>
      <c r="Y62" s="37">
        <f t="shared" si="3"/>
        <v>401734</v>
      </c>
      <c r="Z62" s="647">
        <f>IF(CL_stat!T62=0,0,CL_stat!H62/CL_stat!T62)+IF(CL_stat!W62=0,0,CL_stat!K62/CL_stat!W62)+IF(CL_stat!Z62=0,0,CL_stat!N62/CL_stat!Z62)</f>
        <v>1.1770820893047003</v>
      </c>
      <c r="AA62" s="647">
        <f>IF(CL_stat!U62=0,0,CL_stat!I62/CL_stat!U62)+IF(CL_stat!X62=0,0,CL_stat!L62/CL_stat!X62)+IF(CL_stat!AA62=0,0,CL_stat!O62/CL_stat!AA62)</f>
        <v>0.11395271030282565</v>
      </c>
      <c r="AB62" s="647">
        <f>IF(CL_stat!V62=0,0,CL_stat!J62/CL_stat!V62)+IF(CL_stat!Y62=0,0,CL_stat!M62/CL_stat!Y62)+IF(CL_stat!AB62=0,0,CL_stat!P62/CL_stat!AB62)</f>
        <v>0</v>
      </c>
      <c r="AC62" s="130">
        <f t="shared" si="4"/>
        <v>1.291034799607526</v>
      </c>
    </row>
    <row r="63" spans="1:29" ht="20.100000000000001" customHeight="1" x14ac:dyDescent="0.2">
      <c r="A63" s="470">
        <v>48</v>
      </c>
      <c r="B63" s="414">
        <v>600074676</v>
      </c>
      <c r="C63" s="81">
        <f>CL_stat!C63</f>
        <v>4462</v>
      </c>
      <c r="D63" s="261" t="str">
        <f>CL_stat!D63</f>
        <v>ZŠ a MŠ Stružnice 69</v>
      </c>
      <c r="E63" s="11">
        <f>CL_stat!E63</f>
        <v>3141</v>
      </c>
      <c r="F63" s="163" t="str">
        <f>CL_stat!F63</f>
        <v>ŠJ Stružnice-Jezvé 137-výdejna</v>
      </c>
      <c r="G63" s="128">
        <f>ROUND(CL_rozp!R63,0)</f>
        <v>32104</v>
      </c>
      <c r="H63" s="37">
        <f t="shared" si="0"/>
        <v>23639</v>
      </c>
      <c r="I63" s="29">
        <f t="shared" si="1"/>
        <v>7991</v>
      </c>
      <c r="J63" s="37">
        <f t="shared" si="2"/>
        <v>236</v>
      </c>
      <c r="K63" s="37">
        <f>CL_stat!H63*CL_stat!AC63+CL_stat!I63*CL_stat!AD63+CL_stat!J63*CL_stat!AE63+CL_stat!K63*CL_stat!AF63+CL_stat!L63*CL_stat!AG63+CL_stat!M63*CL_stat!AH63+CL_stat!N63*CL_stat!AI63+CL_stat!O63*CL_stat!AJ63+CL_stat!P63*CL_stat!AK63</f>
        <v>238</v>
      </c>
      <c r="L63" s="644">
        <f>ROUND(Y63/CL_rozp!E63/12,2)</f>
        <v>0.08</v>
      </c>
      <c r="M63" s="645">
        <f>IF(CL_stat!H63=0,0,12*1.348*1/CL_stat!T63*CL_rozp!$E63)</f>
        <v>0</v>
      </c>
      <c r="N63" s="646">
        <f>IF(CL_stat!I63=0,0,12*1.348*1/CL_stat!U63*CL_rozp!$E63)</f>
        <v>0</v>
      </c>
      <c r="O63" s="646">
        <f>IF(CL_stat!J63=0,0,12*1.348*1/CL_stat!V63*CL_rozp!$E63)</f>
        <v>0</v>
      </c>
      <c r="P63" s="646">
        <f>IF(CL_stat!K63=0,0,12*1.348*1/CL_stat!W63*CL_rozp!$E63)</f>
        <v>0</v>
      </c>
      <c r="Q63" s="646">
        <f>IF(CL_stat!L63=0,0,12*1.348*1/CL_stat!X63*CL_rozp!$E63)</f>
        <v>0</v>
      </c>
      <c r="R63" s="646">
        <f>IF(CL_stat!M63=0,0,12*1.348*1/CL_stat!Y63*CL_rozp!$E63)</f>
        <v>0</v>
      </c>
      <c r="S63" s="646">
        <f>IF(CL_stat!N63=0,0,12*1.348*1/CL_stat!Z63*CL_rozp!$E63)</f>
        <v>0</v>
      </c>
      <c r="T63" s="646">
        <f>IF(CL_stat!O63=0,0,12*1.348*1/CL_stat!AA63*CL_rozp!$E63)</f>
        <v>4552.2464242317119</v>
      </c>
      <c r="U63" s="646">
        <f>IF(CL_stat!P63=0,0,12*1.348*1/CL_stat!AB63*CL_rozp!$E63)</f>
        <v>0</v>
      </c>
      <c r="V63" s="37">
        <f>ROUND((M63*CL_stat!H63+P63*CL_stat!K63+S63*CL_stat!N63)/1.348,0)</f>
        <v>0</v>
      </c>
      <c r="W63" s="37">
        <f>ROUND((N63*CL_stat!I63+Q63*CL_stat!L63+T63*CL_stat!O63)/1.348,0)</f>
        <v>23639</v>
      </c>
      <c r="X63" s="37">
        <f>ROUND((O63*CL_stat!J63+R63*CL_stat!M63+U63*CL_stat!P63)/1.348,0)</f>
        <v>0</v>
      </c>
      <c r="Y63" s="37">
        <f t="shared" si="3"/>
        <v>23639</v>
      </c>
      <c r="Z63" s="647">
        <f>IF(CL_stat!T63=0,0,CL_stat!H63/CL_stat!T63)+IF(CL_stat!W63=0,0,CL_stat!K63/CL_stat!W63)+IF(CL_stat!Z63=0,0,CL_stat!N63/CL_stat!Z63)</f>
        <v>0</v>
      </c>
      <c r="AA63" s="647">
        <f>IF(CL_stat!U63=0,0,CL_stat!I63/CL_stat!U63)+IF(CL_stat!X63=0,0,CL_stat!L63/CL_stat!X63)+IF(CL_stat!AA63=0,0,CL_stat!O63/CL_stat!AA63)</f>
        <v>7.5968473535217101E-2</v>
      </c>
      <c r="AB63" s="647">
        <f>IF(CL_stat!V63=0,0,CL_stat!J63/CL_stat!V63)+IF(CL_stat!Y63=0,0,CL_stat!M63/CL_stat!Y63)+IF(CL_stat!AB63=0,0,CL_stat!P63/CL_stat!AB63)</f>
        <v>0</v>
      </c>
      <c r="AC63" s="130">
        <f t="shared" si="4"/>
        <v>7.5968473535217101E-2</v>
      </c>
    </row>
    <row r="64" spans="1:29" ht="20.100000000000001" customHeight="1" x14ac:dyDescent="0.2">
      <c r="A64" s="470">
        <v>49</v>
      </c>
      <c r="B64" s="414">
        <v>600074692</v>
      </c>
      <c r="C64" s="81">
        <f>CL_stat!C64</f>
        <v>4490</v>
      </c>
      <c r="D64" s="261" t="str">
        <f>CL_stat!D64</f>
        <v>ZŠ a MŠ Volfartice 81</v>
      </c>
      <c r="E64" s="11">
        <f>CL_stat!E64</f>
        <v>3141</v>
      </c>
      <c r="F64" s="163" t="str">
        <f>CL_stat!F64</f>
        <v>ŠJ Volfartice 81</v>
      </c>
      <c r="G64" s="128">
        <f>ROUND(CL_rozp!R64,0)</f>
        <v>471126</v>
      </c>
      <c r="H64" s="37">
        <f t="shared" si="0"/>
        <v>348227</v>
      </c>
      <c r="I64" s="29">
        <f t="shared" si="1"/>
        <v>117701</v>
      </c>
      <c r="J64" s="37">
        <f t="shared" si="2"/>
        <v>3482</v>
      </c>
      <c r="K64" s="37">
        <f>CL_stat!H64*CL_stat!AC64+CL_stat!I64*CL_stat!AD64+CL_stat!J64*CL_stat!AE64+CL_stat!K64*CL_stat!AF64+CL_stat!L64*CL_stat!AG64+CL_stat!M64*CL_stat!AH64+CL_stat!N64*CL_stat!AI64+CL_stat!O64*CL_stat!AJ64+CL_stat!P64*CL_stat!AK64</f>
        <v>1716</v>
      </c>
      <c r="L64" s="644">
        <f>ROUND(Y64/CL_rozp!E64/12,2)</f>
        <v>1.1200000000000001</v>
      </c>
      <c r="M64" s="645">
        <f>IF(CL_stat!H64=0,0,12*1.348*1/CL_stat!T64*CL_rozp!$E64)</f>
        <v>17246.243263182369</v>
      </c>
      <c r="N64" s="646">
        <f>IF(CL_stat!I64=0,0,12*1.348*1/CL_stat!U64*CL_rozp!$E64)</f>
        <v>11380.616060579279</v>
      </c>
      <c r="O64" s="646">
        <f>IF(CL_stat!J64=0,0,12*1.348*1/CL_stat!V64*CL_rozp!$E64)</f>
        <v>0</v>
      </c>
      <c r="P64" s="646">
        <f>IF(CL_stat!K64=0,0,12*1.348*1/CL_stat!W64*CL_rozp!$E64)</f>
        <v>0</v>
      </c>
      <c r="Q64" s="646">
        <f>IF(CL_stat!L64=0,0,12*1.348*1/CL_stat!X64*CL_rozp!$E64)</f>
        <v>0</v>
      </c>
      <c r="R64" s="646">
        <f>IF(CL_stat!M64=0,0,12*1.348*1/CL_stat!Y64*CL_rozp!$E64)</f>
        <v>0</v>
      </c>
      <c r="S64" s="646">
        <f>IF(CL_stat!N64=0,0,12*1.348*1/CL_stat!Z64*CL_rozp!$E64)</f>
        <v>0</v>
      </c>
      <c r="T64" s="646">
        <f>IF(CL_stat!O64=0,0,12*1.348*1/CL_stat!AA64*CL_rozp!$E64)</f>
        <v>0</v>
      </c>
      <c r="U64" s="646">
        <f>IF(CL_stat!P64=0,0,12*1.348*1/CL_stat!AB64*CL_rozp!$E64)</f>
        <v>0</v>
      </c>
      <c r="V64" s="37">
        <f>ROUND((M64*CL_stat!H64+P64*CL_stat!K64+S64*CL_stat!N64)/1.348,0)</f>
        <v>204703</v>
      </c>
      <c r="W64" s="37">
        <f>ROUND((N64*CL_stat!I64+Q64*CL_stat!L64+T64*CL_stat!O64)/1.348,0)</f>
        <v>143524</v>
      </c>
      <c r="X64" s="37">
        <f>ROUND((O64*CL_stat!J64+R64*CL_stat!M64+U64*CL_stat!P64)/1.348,0)</f>
        <v>0</v>
      </c>
      <c r="Y64" s="37">
        <f t="shared" si="3"/>
        <v>348227</v>
      </c>
      <c r="Z64" s="647">
        <f>IF(CL_stat!T64=0,0,CL_stat!H64/CL_stat!T64)+IF(CL_stat!W64=0,0,CL_stat!K64/CL_stat!W64)+IF(CL_stat!Z64=0,0,CL_stat!N64/CL_stat!Z64)</f>
        <v>0.65784577061152161</v>
      </c>
      <c r="AA64" s="647">
        <f>IF(CL_stat!U64=0,0,CL_stat!I64/CL_stat!U64)+IF(CL_stat!X64=0,0,CL_stat!L64/CL_stat!X64)+IF(CL_stat!AA64=0,0,CL_stat!O64/CL_stat!AA64)</f>
        <v>0.46123716074953242</v>
      </c>
      <c r="AB64" s="647">
        <f>IF(CL_stat!V64=0,0,CL_stat!J64/CL_stat!V64)+IF(CL_stat!Y64=0,0,CL_stat!M64/CL_stat!Y64)+IF(CL_stat!AB64=0,0,CL_stat!P64/CL_stat!AB64)</f>
        <v>0</v>
      </c>
      <c r="AC64" s="130">
        <f t="shared" si="4"/>
        <v>1.119082931361054</v>
      </c>
    </row>
    <row r="65" spans="1:29" ht="20.100000000000001" customHeight="1" x14ac:dyDescent="0.2">
      <c r="A65" s="470">
        <v>50</v>
      </c>
      <c r="B65" s="414">
        <v>650050517</v>
      </c>
      <c r="C65" s="81">
        <f>CL_stat!C65</f>
        <v>4491</v>
      </c>
      <c r="D65" s="261" t="str">
        <f>CL_stat!D65</f>
        <v>ZŠ a MŠ Zahrádky u Č. L. 19</v>
      </c>
      <c r="E65" s="11">
        <f>CL_stat!E65</f>
        <v>3141</v>
      </c>
      <c r="F65" s="182" t="str">
        <f>CL_stat!F65</f>
        <v>ŠJ Zahrádky u Č. L. 19 - výdejna</v>
      </c>
      <c r="G65" s="128">
        <f>ROUND(CL_rozp!R65,0)</f>
        <v>296690</v>
      </c>
      <c r="H65" s="37">
        <f t="shared" si="0"/>
        <v>218684</v>
      </c>
      <c r="I65" s="29">
        <f t="shared" si="1"/>
        <v>73915</v>
      </c>
      <c r="J65" s="37">
        <f t="shared" si="2"/>
        <v>2187</v>
      </c>
      <c r="K65" s="37">
        <f>CL_stat!H65*CL_stat!AC65+CL_stat!I65*CL_stat!AD65+CL_stat!J65*CL_stat!AE65+CL_stat!K65*CL_stat!AF65+CL_stat!L65*CL_stat!AG65+CL_stat!M65*CL_stat!AH65+CL_stat!N65*CL_stat!AI65+CL_stat!O65*CL_stat!AJ65+CL_stat!P65*CL_stat!AK65</f>
        <v>1904</v>
      </c>
      <c r="L65" s="644">
        <f>ROUND(Y65/CL_rozp!E65/12,2)</f>
        <v>0.7</v>
      </c>
      <c r="M65" s="645">
        <f>IF(CL_stat!H65=0,0,12*1.348*1/CL_stat!T65*CL_rozp!$E65)</f>
        <v>0</v>
      </c>
      <c r="N65" s="646">
        <f>IF(CL_stat!I65=0,0,12*1.348*1/CL_stat!U65*CL_rozp!$E65)</f>
        <v>0</v>
      </c>
      <c r="O65" s="646">
        <f>IF(CL_stat!J65=0,0,12*1.348*1/CL_stat!V65*CL_rozp!$E65)</f>
        <v>0</v>
      </c>
      <c r="P65" s="646">
        <f>IF(CL_stat!K65=0,0,12*1.348*1/CL_stat!W65*CL_rozp!$E65)</f>
        <v>0</v>
      </c>
      <c r="Q65" s="646">
        <f>IF(CL_stat!L65=0,0,12*1.348*1/CL_stat!X65*CL_rozp!$E65)</f>
        <v>0</v>
      </c>
      <c r="R65" s="646">
        <f>IF(CL_stat!M65=0,0,12*1.348*1/CL_stat!Y65*CL_rozp!$E65)</f>
        <v>0</v>
      </c>
      <c r="S65" s="646">
        <f>IF(CL_stat!N65=0,0,12*1.348*1/CL_stat!Z65*CL_rozp!$E65)</f>
        <v>6411.5080620499939</v>
      </c>
      <c r="T65" s="646">
        <f>IF(CL_stat!O65=0,0,12*1.348*1/CL_stat!AA65*CL_rozp!$E65)</f>
        <v>4464.2894355174385</v>
      </c>
      <c r="U65" s="646">
        <f>IF(CL_stat!P65=0,0,12*1.348*1/CL_stat!AB65*CL_rozp!$E65)</f>
        <v>0</v>
      </c>
      <c r="V65" s="37">
        <f>ROUND((M65*CL_stat!H65+P65*CL_stat!K65+S65*CL_stat!N65)/1.348,0)</f>
        <v>109395</v>
      </c>
      <c r="W65" s="37">
        <f>ROUND((N65*CL_stat!I65+Q65*CL_stat!L65+T65*CL_stat!O65)/1.348,0)</f>
        <v>109289</v>
      </c>
      <c r="X65" s="37">
        <f>ROUND((O65*CL_stat!J65+R65*CL_stat!M65+U65*CL_stat!P65)/1.348,0)</f>
        <v>0</v>
      </c>
      <c r="Y65" s="37">
        <f t="shared" si="3"/>
        <v>218684</v>
      </c>
      <c r="Z65" s="647">
        <f>IF(CL_stat!T65=0,0,CL_stat!H65/CL_stat!T65)+IF(CL_stat!W65=0,0,CL_stat!K65/CL_stat!W65)+IF(CL_stat!Z65=0,0,CL_stat!N65/CL_stat!Z65)</f>
        <v>0.35155851821765238</v>
      </c>
      <c r="AA65" s="647">
        <f>IF(CL_stat!U65=0,0,CL_stat!I65/CL_stat!U65)+IF(CL_stat!X65=0,0,CL_stat!L65/CL_stat!X65)+IF(CL_stat!AA65=0,0,CL_stat!O65/CL_stat!AA65)</f>
        <v>0.35121728400172686</v>
      </c>
      <c r="AB65" s="647">
        <f>IF(CL_stat!V65=0,0,CL_stat!J65/CL_stat!V65)+IF(CL_stat!Y65=0,0,CL_stat!M65/CL_stat!Y65)+IF(CL_stat!AB65=0,0,CL_stat!P65/CL_stat!AB65)</f>
        <v>0</v>
      </c>
      <c r="AC65" s="130">
        <f t="shared" si="4"/>
        <v>0.7027758022193793</v>
      </c>
    </row>
    <row r="66" spans="1:29" ht="20.100000000000001" customHeight="1" x14ac:dyDescent="0.2">
      <c r="A66" s="470">
        <v>50</v>
      </c>
      <c r="B66" s="414">
        <v>650050517</v>
      </c>
      <c r="C66" s="81">
        <f>CL_stat!C66</f>
        <v>4491</v>
      </c>
      <c r="D66" s="261" t="str">
        <f>CL_stat!D66</f>
        <v>ZŠ a MŠ Zahrádky u Č. L. 19</v>
      </c>
      <c r="E66" s="11">
        <f>CL_stat!E66</f>
        <v>3141</v>
      </c>
      <c r="F66" s="182" t="str">
        <f>CL_stat!F66</f>
        <v>ŠJ Zahrádky u Č. L. 108-vývařovna</v>
      </c>
      <c r="G66" s="128">
        <f>ROUND(CL_rozp!R66,0)</f>
        <v>444083</v>
      </c>
      <c r="H66" s="37">
        <f t="shared" si="0"/>
        <v>328026</v>
      </c>
      <c r="I66" s="29">
        <f t="shared" si="1"/>
        <v>110873</v>
      </c>
      <c r="J66" s="37">
        <f t="shared" si="2"/>
        <v>3280</v>
      </c>
      <c r="K66" s="37">
        <f>CL_stat!H66*CL_stat!AC66+CL_stat!I66*CL_stat!AD66+CL_stat!J66*CL_stat!AE66+CL_stat!K66*CL_stat!AF66+CL_stat!L66*CL_stat!AG66+CL_stat!M66*CL_stat!AH66+CL_stat!N66*CL_stat!AI66+CL_stat!O66*CL_stat!AJ66+CL_stat!P66*CL_stat!AK66</f>
        <v>1904</v>
      </c>
      <c r="L66" s="644">
        <f>ROUND(Y66/CL_rozp!E66/12,2)</f>
        <v>1.05</v>
      </c>
      <c r="M66" s="645">
        <f>IF(CL_stat!H66=0,0,12*1.348*1/CL_stat!T66*CL_rozp!$E66)</f>
        <v>0</v>
      </c>
      <c r="N66" s="646">
        <f>IF(CL_stat!I66=0,0,12*1.348*1/CL_stat!U66*CL_rozp!$E66)</f>
        <v>0</v>
      </c>
      <c r="O66" s="646">
        <f>IF(CL_stat!J66=0,0,12*1.348*1/CL_stat!V66*CL_rozp!$E66)</f>
        <v>0</v>
      </c>
      <c r="P66" s="646">
        <f>IF(CL_stat!K66=0,0,12*1.348*1/CL_stat!W66*CL_rozp!$E66)</f>
        <v>9617.2620930749908</v>
      </c>
      <c r="Q66" s="646">
        <f>IF(CL_stat!L66=0,0,12*1.348*1/CL_stat!X66*CL_rozp!$E66)</f>
        <v>6696.4341532761573</v>
      </c>
      <c r="R66" s="646">
        <f>IF(CL_stat!M66=0,0,12*1.348*1/CL_stat!Y66*CL_rozp!$E66)</f>
        <v>0</v>
      </c>
      <c r="S66" s="646">
        <f>IF(CL_stat!N66=0,0,12*1.348*1/CL_stat!Z66*CL_rozp!$E66)</f>
        <v>0</v>
      </c>
      <c r="T66" s="646">
        <f>IF(CL_stat!O66=0,0,12*1.348*1/CL_stat!AA66*CL_rozp!$E66)</f>
        <v>0</v>
      </c>
      <c r="U66" s="646">
        <f>IF(CL_stat!P66=0,0,12*1.348*1/CL_stat!AB66*CL_rozp!$E66)</f>
        <v>0</v>
      </c>
      <c r="V66" s="37">
        <f>ROUND((M66*CL_stat!H66+P66*CL_stat!K66+S66*CL_stat!N66)/1.348,0)</f>
        <v>164093</v>
      </c>
      <c r="W66" s="37">
        <f>ROUND((N66*CL_stat!I66+Q66*CL_stat!L66+T66*CL_stat!O66)/1.348,0)</f>
        <v>163933</v>
      </c>
      <c r="X66" s="37">
        <f>ROUND((O66*CL_stat!J66+R66*CL_stat!M66+U66*CL_stat!P66)/1.348,0)</f>
        <v>0</v>
      </c>
      <c r="Y66" s="37">
        <f t="shared" si="3"/>
        <v>328026</v>
      </c>
      <c r="Z66" s="647">
        <f>IF(CL_stat!T66=0,0,CL_stat!H66/CL_stat!T66)+IF(CL_stat!W66=0,0,CL_stat!K66/CL_stat!W66)+IF(CL_stat!Z66=0,0,CL_stat!N66/CL_stat!Z66)</f>
        <v>0.52733777732647857</v>
      </c>
      <c r="AA66" s="647">
        <f>IF(CL_stat!U66=0,0,CL_stat!I66/CL_stat!U66)+IF(CL_stat!X66=0,0,CL_stat!L66/CL_stat!X66)+IF(CL_stat!AA66=0,0,CL_stat!O66/CL_stat!AA66)</f>
        <v>0.52682592600259026</v>
      </c>
      <c r="AB66" s="647">
        <f>IF(CL_stat!V66=0,0,CL_stat!J66/CL_stat!V66)+IF(CL_stat!Y66=0,0,CL_stat!M66/CL_stat!Y66)+IF(CL_stat!AB66=0,0,CL_stat!P66/CL_stat!AB66)</f>
        <v>0</v>
      </c>
      <c r="AC66" s="130">
        <f t="shared" si="4"/>
        <v>1.0541637033290687</v>
      </c>
    </row>
    <row r="67" spans="1:29" ht="20.100000000000001" customHeight="1" x14ac:dyDescent="0.2">
      <c r="A67" s="470">
        <v>51</v>
      </c>
      <c r="B67" s="414">
        <v>600074757</v>
      </c>
      <c r="C67" s="81">
        <f>CL_stat!C67</f>
        <v>4465</v>
      </c>
      <c r="D67" s="261" t="str">
        <f>CL_stat!D67</f>
        <v>ZŠ a MŠ Zákupy, Školní 347</v>
      </c>
      <c r="E67" s="11">
        <f>CL_stat!E67</f>
        <v>3141</v>
      </c>
      <c r="F67" s="163" t="str">
        <f>CL_stat!F67</f>
        <v>ŠJ Zákupy, Školní 347</v>
      </c>
      <c r="G67" s="128">
        <f>ROUND(CL_rozp!R67,0)</f>
        <v>2897448</v>
      </c>
      <c r="H67" s="37">
        <f t="shared" si="0"/>
        <v>2135611</v>
      </c>
      <c r="I67" s="29">
        <f t="shared" si="1"/>
        <v>721837</v>
      </c>
      <c r="J67" s="37">
        <f t="shared" si="2"/>
        <v>21356</v>
      </c>
      <c r="K67" s="37">
        <f>CL_stat!H67*CL_stat!AC67+CL_stat!I67*CL_stat!AD67+CL_stat!J67*CL_stat!AE67+CL_stat!K67*CL_stat!AF67+CL_stat!L67*CL_stat!AG67+CL_stat!M67*CL_stat!AH67+CL_stat!N67*CL_stat!AI67+CL_stat!O67*CL_stat!AJ67+CL_stat!P67*CL_stat!AK67</f>
        <v>18644</v>
      </c>
      <c r="L67" s="644">
        <f>ROUND(Y67/CL_rozp!E67/12,2)</f>
        <v>6.86</v>
      </c>
      <c r="M67" s="645">
        <f>IF(CL_stat!H67=0,0,12*1.348*1/CL_stat!T67*CL_rozp!$E67)</f>
        <v>11940.659095367293</v>
      </c>
      <c r="N67" s="646">
        <f>IF(CL_stat!I67=0,0,12*1.348*1/CL_stat!U67*CL_rozp!$E67)</f>
        <v>6664.0096223047822</v>
      </c>
      <c r="O67" s="646">
        <f>IF(CL_stat!J67=0,0,12*1.348*1/CL_stat!V67*CL_rozp!$E67)</f>
        <v>0</v>
      </c>
      <c r="P67" s="646">
        <f>IF(CL_stat!K67=0,0,12*1.348*1/CL_stat!W67*CL_rozp!$E67)</f>
        <v>8573.7662318358489</v>
      </c>
      <c r="Q67" s="646">
        <f>IF(CL_stat!L67=0,0,12*1.348*1/CL_stat!X67*CL_rozp!$E67)</f>
        <v>0</v>
      </c>
      <c r="R67" s="646">
        <f>IF(CL_stat!M67=0,0,12*1.348*1/CL_stat!Y67*CL_rozp!$E67)</f>
        <v>0</v>
      </c>
      <c r="S67" s="646">
        <f>IF(CL_stat!N67=0,0,12*1.348*1/CL_stat!Z67*CL_rozp!$E67)</f>
        <v>0</v>
      </c>
      <c r="T67" s="646">
        <f>IF(CL_stat!O67=0,0,12*1.348*1/CL_stat!AA67*CL_rozp!$E67)</f>
        <v>0</v>
      </c>
      <c r="U67" s="646">
        <f>IF(CL_stat!P67=0,0,12*1.348*1/CL_stat!AB67*CL_rozp!$E67)</f>
        <v>0</v>
      </c>
      <c r="V67" s="37">
        <f>ROUND((M67*CL_stat!H67+P67*CL_stat!K67+S67*CL_stat!N67)/1.348,0)</f>
        <v>795889</v>
      </c>
      <c r="W67" s="37">
        <f>ROUND((N67*CL_stat!I67+Q67*CL_stat!L67+T67*CL_stat!O67)/1.348,0)</f>
        <v>1339723</v>
      </c>
      <c r="X67" s="37">
        <f>ROUND((O67*CL_stat!J67+R67*CL_stat!M67+U67*CL_stat!P67)/1.348,0)</f>
        <v>0</v>
      </c>
      <c r="Y67" s="37">
        <f t="shared" si="3"/>
        <v>2135612</v>
      </c>
      <c r="Z67" s="647">
        <f>IF(CL_stat!T67=0,0,CL_stat!H67/CL_stat!T67)+IF(CL_stat!W67=0,0,CL_stat!K67/CL_stat!W67)+IF(CL_stat!Z67=0,0,CL_stat!N67/CL_stat!Z67)</f>
        <v>2.5577126180332193</v>
      </c>
      <c r="AA67" s="647">
        <f>IF(CL_stat!U67=0,0,CL_stat!I67/CL_stat!U67)+IF(CL_stat!X67=0,0,CL_stat!L67/CL_stat!X67)+IF(CL_stat!AA67=0,0,CL_stat!O67/CL_stat!AA67)</f>
        <v>4.3054098784714121</v>
      </c>
      <c r="AB67" s="647">
        <f>IF(CL_stat!V67=0,0,CL_stat!J67/CL_stat!V67)+IF(CL_stat!Y67=0,0,CL_stat!M67/CL_stat!Y67)+IF(CL_stat!AB67=0,0,CL_stat!P67/CL_stat!AB67)</f>
        <v>0</v>
      </c>
      <c r="AC67" s="130">
        <f t="shared" si="4"/>
        <v>6.8631224965046318</v>
      </c>
    </row>
    <row r="68" spans="1:29" ht="20.100000000000001" customHeight="1" x14ac:dyDescent="0.2">
      <c r="A68" s="470">
        <v>51</v>
      </c>
      <c r="B68" s="414">
        <v>600074757</v>
      </c>
      <c r="C68" s="81">
        <f>CL_stat!C68</f>
        <v>4465</v>
      </c>
      <c r="D68" s="261" t="str">
        <f>CL_stat!D68</f>
        <v>ZŠ a MŠ Zákupy, Školní 347</v>
      </c>
      <c r="E68" s="11">
        <f>CL_stat!E68</f>
        <v>3141</v>
      </c>
      <c r="F68" s="182" t="str">
        <f>CL_stat!F68</f>
        <v>ŠJ Nové Zákupy 521 - výdejna</v>
      </c>
      <c r="G68" s="128">
        <f>ROUND(CL_rozp!R68,0)</f>
        <v>206994</v>
      </c>
      <c r="H68" s="37">
        <f t="shared" si="0"/>
        <v>152648</v>
      </c>
      <c r="I68" s="29">
        <f t="shared" si="1"/>
        <v>51596</v>
      </c>
      <c r="J68" s="37">
        <f t="shared" si="2"/>
        <v>1526</v>
      </c>
      <c r="K68" s="37">
        <f>CL_stat!H68*CL_stat!AC68+CL_stat!I68*CL_stat!AD68+CL_stat!J68*CL_stat!AE68+CL_stat!K68*CL_stat!AF68+CL_stat!L68*CL_stat!AG68+CL_stat!M68*CL_stat!AH68+CL_stat!N68*CL_stat!AI68+CL_stat!O68*CL_stat!AJ68+CL_stat!P68*CL_stat!AK68</f>
        <v>1224</v>
      </c>
      <c r="L68" s="644">
        <f>ROUND(Y68/CL_rozp!E68/12,2)</f>
        <v>0.49</v>
      </c>
      <c r="M68" s="645">
        <f>IF(CL_stat!H68=0,0,12*1.348*1/CL_stat!T68*CL_rozp!$E68)</f>
        <v>0</v>
      </c>
      <c r="N68" s="646">
        <f>IF(CL_stat!I68=0,0,12*1.348*1/CL_stat!U68*CL_rozp!$E68)</f>
        <v>0</v>
      </c>
      <c r="O68" s="646">
        <f>IF(CL_stat!J68=0,0,12*1.348*1/CL_stat!V68*CL_rozp!$E68)</f>
        <v>0</v>
      </c>
      <c r="P68" s="646">
        <f>IF(CL_stat!K68=0,0,12*1.348*1/CL_stat!W68*CL_rozp!$E68)</f>
        <v>0</v>
      </c>
      <c r="Q68" s="646">
        <f>IF(CL_stat!L68=0,0,12*1.348*1/CL_stat!X68*CL_rozp!$E68)</f>
        <v>0</v>
      </c>
      <c r="R68" s="646">
        <f>IF(CL_stat!M68=0,0,12*1.348*1/CL_stat!Y68*CL_rozp!$E68)</f>
        <v>0</v>
      </c>
      <c r="S68" s="646">
        <f>IF(CL_stat!N68=0,0,12*1.348*1/CL_stat!Z68*CL_rozp!$E68)</f>
        <v>5715.8441545572332</v>
      </c>
      <c r="T68" s="646">
        <f>IF(CL_stat!O68=0,0,12*1.348*1/CL_stat!AA68*CL_rozp!$E68)</f>
        <v>0</v>
      </c>
      <c r="U68" s="646">
        <f>IF(CL_stat!P68=0,0,12*1.348*1/CL_stat!AB68*CL_rozp!$E68)</f>
        <v>0</v>
      </c>
      <c r="V68" s="37">
        <f>ROUND((M68*CL_stat!H68+P68*CL_stat!K68+S68*CL_stat!N68)/1.348,0)</f>
        <v>152649</v>
      </c>
      <c r="W68" s="37">
        <f>ROUND((N68*CL_stat!I68+Q68*CL_stat!L68+T68*CL_stat!O68)/1.348,0)</f>
        <v>0</v>
      </c>
      <c r="X68" s="37">
        <f>ROUND((O68*CL_stat!J68+R68*CL_stat!M68+U68*CL_stat!P68)/1.348,0)</f>
        <v>0</v>
      </c>
      <c r="Y68" s="37">
        <f t="shared" si="3"/>
        <v>152649</v>
      </c>
      <c r="Z68" s="647">
        <f>IF(CL_stat!T68=0,0,CL_stat!H68/CL_stat!T68)+IF(CL_stat!W68=0,0,CL_stat!K68/CL_stat!W68)+IF(CL_stat!Z68=0,0,CL_stat!N68/CL_stat!Z68)</f>
        <v>0.49056038765259186</v>
      </c>
      <c r="AA68" s="647">
        <f>IF(CL_stat!U68=0,0,CL_stat!I68/CL_stat!U68)+IF(CL_stat!X68=0,0,CL_stat!L68/CL_stat!X68)+IF(CL_stat!AA68=0,0,CL_stat!O68/CL_stat!AA68)</f>
        <v>0</v>
      </c>
      <c r="AB68" s="647">
        <f>IF(CL_stat!V68=0,0,CL_stat!J68/CL_stat!V68)+IF(CL_stat!Y68=0,0,CL_stat!M68/CL_stat!Y68)+IF(CL_stat!AB68=0,0,CL_stat!P68/CL_stat!AB68)</f>
        <v>0</v>
      </c>
      <c r="AC68" s="130">
        <f t="shared" si="4"/>
        <v>0.49056038765259186</v>
      </c>
    </row>
    <row r="69" spans="1:29" ht="20.100000000000001" customHeight="1" thickBot="1" x14ac:dyDescent="0.25">
      <c r="A69" s="471">
        <v>52</v>
      </c>
      <c r="B69" s="465">
        <v>650039017</v>
      </c>
      <c r="C69" s="81">
        <f>CL_stat!C69</f>
        <v>4466</v>
      </c>
      <c r="D69" s="261" t="str">
        <f>CL_stat!D69</f>
        <v>ZŠ a MŠ Žandov, Kostelní 200</v>
      </c>
      <c r="E69" s="11">
        <f>CL_stat!E69</f>
        <v>3141</v>
      </c>
      <c r="F69" s="182" t="str">
        <f>CL_stat!F69</f>
        <v xml:space="preserve">ŠJ Žandov, Lužická 298 </v>
      </c>
      <c r="G69" s="128">
        <f>ROUND(CL_rozp!R69,0)</f>
        <v>1593307</v>
      </c>
      <c r="H69" s="37">
        <f t="shared" si="0"/>
        <v>1175806</v>
      </c>
      <c r="I69" s="29">
        <f t="shared" si="1"/>
        <v>397423</v>
      </c>
      <c r="J69" s="37">
        <f t="shared" si="2"/>
        <v>11758</v>
      </c>
      <c r="K69" s="37">
        <f>CL_stat!H69*CL_stat!AC69+CL_stat!I69*CL_stat!AD69+CL_stat!J69*CL_stat!AE69+CL_stat!K69*CL_stat!AF69+CL_stat!L69*CL_stat!AG69+CL_stat!M69*CL_stat!AH69+CL_stat!N69*CL_stat!AI69+CL_stat!O69*CL_stat!AJ69+CL_stat!P69*CL_stat!AK69</f>
        <v>8320</v>
      </c>
      <c r="L69" s="644">
        <f>ROUND(Y69/CL_rozp!E69/12,2)</f>
        <v>3.78</v>
      </c>
      <c r="M69" s="645">
        <f>IF(CL_stat!H69=0,0,12*1.348*1/CL_stat!T69*CL_rozp!$E69)</f>
        <v>11243.837619757731</v>
      </c>
      <c r="N69" s="646">
        <f>IF(CL_stat!I69=0,0,12*1.348*1/CL_stat!U69*CL_rozp!$E69)</f>
        <v>8665.203515057894</v>
      </c>
      <c r="O69" s="646">
        <f>IF(CL_stat!J69=0,0,12*1.348*1/CL_stat!V69*CL_rozp!$E69)</f>
        <v>0</v>
      </c>
      <c r="P69" s="646">
        <f>IF(CL_stat!K69=0,0,12*1.348*1/CL_stat!W69*CL_rozp!$E69)</f>
        <v>0</v>
      </c>
      <c r="Q69" s="646">
        <f>IF(CL_stat!L69=0,0,12*1.348*1/CL_stat!X69*CL_rozp!$E69)</f>
        <v>0</v>
      </c>
      <c r="R69" s="646">
        <f>IF(CL_stat!M69=0,0,12*1.348*1/CL_stat!Y69*CL_rozp!$E69)</f>
        <v>0</v>
      </c>
      <c r="S69" s="646">
        <f>IF(CL_stat!N69=0,0,12*1.348*1/CL_stat!Z69*CL_rozp!$E69)</f>
        <v>0</v>
      </c>
      <c r="T69" s="646">
        <f>IF(CL_stat!O69=0,0,12*1.348*1/CL_stat!AA69*CL_rozp!$E69)</f>
        <v>0</v>
      </c>
      <c r="U69" s="646">
        <f>IF(CL_stat!P69=0,0,12*1.348*1/CL_stat!AB69*CL_rozp!$E69)</f>
        <v>0</v>
      </c>
      <c r="V69" s="37">
        <f>ROUND((M69*CL_stat!H69+P69*CL_stat!K69+S69*CL_stat!N69)/1.348,0)</f>
        <v>642267</v>
      </c>
      <c r="W69" s="37">
        <f>ROUND((N69*CL_stat!I69+Q69*CL_stat!L69+T69*CL_stat!O69)/1.348,0)</f>
        <v>533540</v>
      </c>
      <c r="X69" s="37">
        <f>ROUND((O69*CL_stat!J69+R69*CL_stat!M69+U69*CL_stat!P69)/1.348,0)</f>
        <v>0</v>
      </c>
      <c r="Y69" s="37">
        <f t="shared" si="3"/>
        <v>1175807</v>
      </c>
      <c r="Z69" s="647">
        <f>IF(CL_stat!T69=0,0,CL_stat!H69/CL_stat!T69)+IF(CL_stat!W69=0,0,CL_stat!K69/CL_stat!W69)+IF(CL_stat!Z69=0,0,CL_stat!N69/CL_stat!Z69)</f>
        <v>2.0640246839767786</v>
      </c>
      <c r="AA69" s="647">
        <f>IF(CL_stat!U69=0,0,CL_stat!I69/CL_stat!U69)+IF(CL_stat!X69=0,0,CL_stat!L69/CL_stat!X69)+IF(CL_stat!AA69=0,0,CL_stat!O69/CL_stat!AA69)</f>
        <v>1.7146143581134619</v>
      </c>
      <c r="AB69" s="647">
        <f>IF(CL_stat!V69=0,0,CL_stat!J69/CL_stat!V69)+IF(CL_stat!Y69=0,0,CL_stat!M69/CL_stat!Y69)+IF(CL_stat!AB69=0,0,CL_stat!P69/CL_stat!AB69)</f>
        <v>0</v>
      </c>
      <c r="AC69" s="130">
        <f t="shared" si="4"/>
        <v>3.7786390420902407</v>
      </c>
    </row>
    <row r="70" spans="1:29" ht="20.100000000000001" customHeight="1" thickBot="1" x14ac:dyDescent="0.25">
      <c r="A70" s="472"/>
      <c r="B70" s="446"/>
      <c r="C70" s="324"/>
      <c r="D70" s="258" t="s">
        <v>43</v>
      </c>
      <c r="E70" s="143"/>
      <c r="F70" s="260"/>
      <c r="G70" s="132">
        <f t="shared" ref="G70:L70" si="5">SUM(G6:G69)</f>
        <v>69640554</v>
      </c>
      <c r="H70" s="108">
        <f t="shared" si="5"/>
        <v>51337473</v>
      </c>
      <c r="I70" s="108">
        <f t="shared" si="5"/>
        <v>17352066</v>
      </c>
      <c r="J70" s="108">
        <f t="shared" si="5"/>
        <v>513377</v>
      </c>
      <c r="K70" s="108">
        <f t="shared" si="5"/>
        <v>437638</v>
      </c>
      <c r="L70" s="126">
        <f t="shared" si="5"/>
        <v>165.01000000000002</v>
      </c>
      <c r="M70" s="157" t="s">
        <v>308</v>
      </c>
      <c r="N70" s="158" t="s">
        <v>308</v>
      </c>
      <c r="O70" s="158" t="s">
        <v>308</v>
      </c>
      <c r="P70" s="158" t="s">
        <v>308</v>
      </c>
      <c r="Q70" s="158" t="s">
        <v>308</v>
      </c>
      <c r="R70" s="158" t="s">
        <v>308</v>
      </c>
      <c r="S70" s="158" t="s">
        <v>308</v>
      </c>
      <c r="T70" s="158" t="s">
        <v>308</v>
      </c>
      <c r="U70" s="158" t="s">
        <v>308</v>
      </c>
      <c r="V70" s="108">
        <f t="shared" ref="V70:AC70" si="6">SUM(V6:V69)</f>
        <v>22421751</v>
      </c>
      <c r="W70" s="108">
        <f t="shared" si="6"/>
        <v>28610797</v>
      </c>
      <c r="X70" s="108">
        <f t="shared" si="6"/>
        <v>304929</v>
      </c>
      <c r="Y70" s="108">
        <f t="shared" si="6"/>
        <v>51337477</v>
      </c>
      <c r="Z70" s="156">
        <f t="shared" si="6"/>
        <v>72.055815449772723</v>
      </c>
      <c r="AA70" s="156">
        <f t="shared" si="6"/>
        <v>91.945275578359656</v>
      </c>
      <c r="AB70" s="156">
        <f t="shared" si="6"/>
        <v>0.97993785250083665</v>
      </c>
      <c r="AC70" s="155">
        <f t="shared" si="6"/>
        <v>164.98102888063323</v>
      </c>
    </row>
    <row r="71" spans="1:29" s="43" customFormat="1" ht="20.100000000000001" customHeight="1" x14ac:dyDescent="0.2">
      <c r="C71" s="40"/>
      <c r="G71" s="48">
        <f>H70+I70+J70+K70</f>
        <v>69640554</v>
      </c>
      <c r="H71" s="48">
        <f>Y70</f>
        <v>51337477</v>
      </c>
      <c r="I71" s="48"/>
      <c r="J71" s="48"/>
      <c r="K71" s="48"/>
      <c r="V71" s="51"/>
      <c r="Y71" s="48">
        <f>SUM(V70:X70)</f>
        <v>51337477</v>
      </c>
      <c r="Z71" s="52"/>
      <c r="AC71" s="52">
        <f>SUM(Z70:AB70)</f>
        <v>164.9810288806332</v>
      </c>
    </row>
    <row r="72" spans="1:29" s="43" customFormat="1" ht="20.100000000000001" customHeight="1" x14ac:dyDescent="0.2">
      <c r="C72" s="40"/>
      <c r="G72" s="48">
        <f>CL_rozp!R70</f>
        <v>69640556.617002279</v>
      </c>
      <c r="Y72" s="48"/>
      <c r="AC72" s="51">
        <f>L70</f>
        <v>165.01000000000002</v>
      </c>
    </row>
    <row r="73" spans="1:29" s="43" customFormat="1" ht="20.100000000000001" customHeight="1" x14ac:dyDescent="0.2">
      <c r="C73" s="40"/>
    </row>
    <row r="74" spans="1:29" s="43" customFormat="1" ht="20.100000000000001" customHeight="1" x14ac:dyDescent="0.2">
      <c r="C74" s="40"/>
    </row>
    <row r="75" spans="1:29" s="43" customFormat="1" ht="20.100000000000001" customHeight="1" x14ac:dyDescent="0.2">
      <c r="C75" s="40"/>
      <c r="AC75" s="51"/>
    </row>
    <row r="76" spans="1:29" s="43" customFormat="1" ht="20.100000000000001" customHeight="1" x14ac:dyDescent="0.2">
      <c r="C76" s="40"/>
    </row>
    <row r="77" spans="1:29" s="43" customFormat="1" ht="20.100000000000001" customHeight="1" x14ac:dyDescent="0.2">
      <c r="C77" s="40"/>
    </row>
    <row r="78" spans="1:29" s="43" customFormat="1" ht="20.100000000000001" customHeight="1" x14ac:dyDescent="0.2">
      <c r="C78" s="40"/>
    </row>
    <row r="79" spans="1:29" s="43" customFormat="1" ht="20.100000000000001" customHeight="1" x14ac:dyDescent="0.2">
      <c r="C79" s="40"/>
    </row>
    <row r="80" spans="1:29" s="43" customFormat="1" ht="20.100000000000001" customHeight="1" x14ac:dyDescent="0.2">
      <c r="C80" s="40"/>
    </row>
    <row r="81" spans="3:3" s="43" customFormat="1" ht="20.100000000000001" customHeight="1" x14ac:dyDescent="0.2">
      <c r="C81" s="40"/>
    </row>
    <row r="82" spans="3:3" s="43" customFormat="1" ht="20.100000000000001" customHeight="1" x14ac:dyDescent="0.2">
      <c r="C82" s="40"/>
    </row>
    <row r="83" spans="3:3" s="43" customFormat="1" ht="20.100000000000001" customHeight="1" x14ac:dyDescent="0.2">
      <c r="C83" s="40"/>
    </row>
    <row r="84" spans="3:3" s="43" customFormat="1" ht="20.100000000000001" customHeight="1" x14ac:dyDescent="0.2">
      <c r="C84" s="40"/>
    </row>
    <row r="85" spans="3:3" s="43" customFormat="1" ht="20.100000000000001" customHeight="1" x14ac:dyDescent="0.2">
      <c r="C85" s="40"/>
    </row>
    <row r="86" spans="3:3" s="43" customFormat="1" ht="20.100000000000001" customHeight="1" x14ac:dyDescent="0.2">
      <c r="C86" s="40"/>
    </row>
    <row r="87" spans="3:3" s="43" customFormat="1" ht="20.100000000000001" customHeight="1" x14ac:dyDescent="0.2">
      <c r="C87" s="40"/>
    </row>
    <row r="88" spans="3:3" s="43" customFormat="1" ht="20.100000000000001" customHeight="1" x14ac:dyDescent="0.2">
      <c r="C88" s="40"/>
    </row>
    <row r="89" spans="3:3" s="43" customFormat="1" ht="20.100000000000001" customHeight="1" x14ac:dyDescent="0.2">
      <c r="C89" s="40"/>
    </row>
    <row r="90" spans="3:3" s="43" customFormat="1" ht="20.100000000000001" customHeight="1" x14ac:dyDescent="0.2">
      <c r="C90" s="40"/>
    </row>
    <row r="91" spans="3:3" s="43" customFormat="1" ht="20.100000000000001" customHeight="1" x14ac:dyDescent="0.2">
      <c r="C91" s="40"/>
    </row>
    <row r="92" spans="3:3" s="43" customFormat="1" ht="20.100000000000001" customHeight="1" x14ac:dyDescent="0.2">
      <c r="C92" s="40"/>
    </row>
    <row r="93" spans="3:3" s="43" customFormat="1" ht="20.100000000000001" customHeight="1" x14ac:dyDescent="0.2">
      <c r="C93" s="40"/>
    </row>
    <row r="94" spans="3:3" s="43" customFormat="1" ht="20.100000000000001" customHeight="1" x14ac:dyDescent="0.2">
      <c r="C94" s="40"/>
    </row>
    <row r="95" spans="3:3" s="43" customFormat="1" ht="20.100000000000001" customHeight="1" x14ac:dyDescent="0.2">
      <c r="C95" s="40"/>
    </row>
    <row r="96" spans="3:3" s="43" customFormat="1" ht="20.100000000000001" customHeight="1" x14ac:dyDescent="0.2">
      <c r="C96" s="40"/>
    </row>
    <row r="97" spans="3:3" s="43" customFormat="1" ht="20.100000000000001" customHeight="1" x14ac:dyDescent="0.2">
      <c r="C97" s="40"/>
    </row>
    <row r="98" spans="3:3" s="43" customFormat="1" ht="20.100000000000001" customHeight="1" x14ac:dyDescent="0.2">
      <c r="C98" s="40"/>
    </row>
    <row r="99" spans="3:3" s="43" customFormat="1" ht="20.100000000000001" customHeight="1" x14ac:dyDescent="0.2">
      <c r="C99" s="40"/>
    </row>
    <row r="100" spans="3:3" s="43" customFormat="1" ht="20.100000000000001" customHeight="1" x14ac:dyDescent="0.2">
      <c r="C100" s="40"/>
    </row>
    <row r="101" spans="3:3" s="43" customFormat="1" ht="20.100000000000001" customHeight="1" x14ac:dyDescent="0.2">
      <c r="C101" s="40"/>
    </row>
    <row r="102" spans="3:3" s="43" customFormat="1" ht="20.100000000000001" customHeight="1" x14ac:dyDescent="0.2">
      <c r="C102" s="40"/>
    </row>
    <row r="103" spans="3:3" s="43" customFormat="1" ht="20.100000000000001" customHeight="1" x14ac:dyDescent="0.2">
      <c r="C103" s="40"/>
    </row>
    <row r="104" spans="3:3" s="43" customFormat="1" ht="11.25" x14ac:dyDescent="0.2">
      <c r="C104" s="40"/>
    </row>
    <row r="105" spans="3:3" s="43" customFormat="1" ht="11.25" x14ac:dyDescent="0.2">
      <c r="C105" s="40"/>
    </row>
    <row r="106" spans="3:3" s="43" customFormat="1" ht="11.25" x14ac:dyDescent="0.2">
      <c r="C106" s="40"/>
    </row>
    <row r="107" spans="3:3" s="43" customFormat="1" ht="11.25" x14ac:dyDescent="0.2">
      <c r="C107" s="40"/>
    </row>
    <row r="108" spans="3:3" s="43" customFormat="1" ht="11.25" x14ac:dyDescent="0.2">
      <c r="C108" s="40"/>
    </row>
    <row r="109" spans="3:3" s="43" customFormat="1" ht="11.25" x14ac:dyDescent="0.2">
      <c r="C109" s="40"/>
    </row>
    <row r="110" spans="3:3" s="43" customFormat="1" ht="11.25" x14ac:dyDescent="0.2">
      <c r="C110" s="40"/>
    </row>
    <row r="111" spans="3:3" s="43" customFormat="1" ht="11.25" x14ac:dyDescent="0.2">
      <c r="C111" s="40"/>
    </row>
    <row r="112" spans="3:3" s="43" customFormat="1" ht="11.25" x14ac:dyDescent="0.2">
      <c r="C112" s="40"/>
    </row>
    <row r="113" spans="3:3" s="43" customFormat="1" ht="11.25" x14ac:dyDescent="0.2">
      <c r="C113" s="40"/>
    </row>
    <row r="114" spans="3:3" s="43" customFormat="1" ht="11.25" x14ac:dyDescent="0.2">
      <c r="C114" s="40"/>
    </row>
    <row r="115" spans="3:3" s="43" customFormat="1" ht="11.25" x14ac:dyDescent="0.2">
      <c r="C115" s="40"/>
    </row>
    <row r="116" spans="3:3" s="43" customFormat="1" ht="11.25" x14ac:dyDescent="0.2">
      <c r="C116" s="40"/>
    </row>
    <row r="117" spans="3:3" s="43" customFormat="1" ht="11.25" x14ac:dyDescent="0.2">
      <c r="C117" s="40"/>
    </row>
    <row r="118" spans="3:3" s="43" customFormat="1" ht="11.25" x14ac:dyDescent="0.2">
      <c r="C118" s="40"/>
    </row>
    <row r="119" spans="3:3" s="43" customFormat="1" ht="11.25" x14ac:dyDescent="0.2">
      <c r="C119" s="40"/>
    </row>
    <row r="120" spans="3:3" s="43" customFormat="1" ht="11.25" x14ac:dyDescent="0.2">
      <c r="C120" s="40"/>
    </row>
    <row r="121" spans="3:3" s="43" customFormat="1" ht="11.25" x14ac:dyDescent="0.2">
      <c r="C121" s="40"/>
    </row>
    <row r="122" spans="3:3" s="43" customFormat="1" ht="11.25" x14ac:dyDescent="0.2">
      <c r="C122" s="40"/>
    </row>
    <row r="123" spans="3:3" s="43" customFormat="1" ht="11.25" x14ac:dyDescent="0.2">
      <c r="C123" s="40"/>
    </row>
    <row r="124" spans="3:3" s="43" customFormat="1" ht="11.25" x14ac:dyDescent="0.2">
      <c r="C124" s="40"/>
    </row>
    <row r="125" spans="3:3" s="43" customFormat="1" ht="11.25" x14ac:dyDescent="0.2">
      <c r="C125" s="40"/>
    </row>
    <row r="126" spans="3:3" s="43" customFormat="1" ht="11.25" x14ac:dyDescent="0.2">
      <c r="C126" s="40"/>
    </row>
    <row r="127" spans="3:3" s="43" customFormat="1" ht="11.25" x14ac:dyDescent="0.2">
      <c r="C127" s="40"/>
    </row>
    <row r="128" spans="3:3" s="43" customFormat="1" ht="11.25" x14ac:dyDescent="0.2">
      <c r="C128" s="40"/>
    </row>
    <row r="129" spans="3:3" s="43" customFormat="1" ht="11.25" x14ac:dyDescent="0.2">
      <c r="C129" s="40"/>
    </row>
    <row r="130" spans="3:3" s="43" customFormat="1" ht="11.25" x14ac:dyDescent="0.2">
      <c r="C130" s="40"/>
    </row>
    <row r="131" spans="3:3" s="43" customFormat="1" ht="11.25" x14ac:dyDescent="0.2">
      <c r="C131" s="40"/>
    </row>
    <row r="132" spans="3:3" s="43" customFormat="1" ht="11.25" x14ac:dyDescent="0.2">
      <c r="C132" s="40"/>
    </row>
    <row r="133" spans="3:3" s="43" customFormat="1" ht="11.25" x14ac:dyDescent="0.2">
      <c r="C133" s="40"/>
    </row>
    <row r="134" spans="3:3" s="43" customFormat="1" ht="11.25" x14ac:dyDescent="0.2">
      <c r="C134" s="40"/>
    </row>
    <row r="135" spans="3:3" s="43" customFormat="1" ht="11.25" x14ac:dyDescent="0.2">
      <c r="C135" s="40"/>
    </row>
    <row r="136" spans="3:3" s="43" customFormat="1" ht="11.25" x14ac:dyDescent="0.2">
      <c r="C136" s="40"/>
    </row>
    <row r="137" spans="3:3" s="43" customFormat="1" ht="11.25" x14ac:dyDescent="0.2">
      <c r="C137" s="40"/>
    </row>
    <row r="138" spans="3:3" s="43" customFormat="1" ht="11.25" x14ac:dyDescent="0.2">
      <c r="C138" s="40"/>
    </row>
    <row r="139" spans="3:3" s="43" customFormat="1" ht="11.25" x14ac:dyDescent="0.2">
      <c r="C139" s="40"/>
    </row>
    <row r="140" spans="3:3" s="43" customFormat="1" ht="11.25" x14ac:dyDescent="0.2">
      <c r="C140" s="40"/>
    </row>
    <row r="141" spans="3:3" s="43" customFormat="1" ht="11.25" x14ac:dyDescent="0.2">
      <c r="C141" s="40"/>
    </row>
    <row r="142" spans="3:3" s="43" customFormat="1" ht="11.25" x14ac:dyDescent="0.2">
      <c r="C142" s="40"/>
    </row>
    <row r="143" spans="3:3" s="43" customFormat="1" ht="11.25" x14ac:dyDescent="0.2">
      <c r="C143" s="40"/>
    </row>
    <row r="144" spans="3:3" s="43" customFormat="1" ht="11.25" x14ac:dyDescent="0.2">
      <c r="C144" s="40"/>
    </row>
    <row r="145" spans="3:3" s="43" customFormat="1" ht="11.25" x14ac:dyDescent="0.2">
      <c r="C145" s="40"/>
    </row>
    <row r="146" spans="3:3" s="43" customFormat="1" ht="11.25" x14ac:dyDescent="0.2">
      <c r="C146" s="40"/>
    </row>
    <row r="147" spans="3:3" s="43" customFormat="1" ht="11.25" x14ac:dyDescent="0.2">
      <c r="C147" s="40"/>
    </row>
    <row r="148" spans="3:3" s="43" customFormat="1" ht="11.25" x14ac:dyDescent="0.2">
      <c r="C148" s="40"/>
    </row>
    <row r="149" spans="3:3" s="43" customFormat="1" ht="11.25" x14ac:dyDescent="0.2">
      <c r="C149" s="40"/>
    </row>
    <row r="150" spans="3:3" s="43" customFormat="1" ht="11.25" x14ac:dyDescent="0.2">
      <c r="C150" s="40"/>
    </row>
    <row r="151" spans="3:3" s="43" customFormat="1" ht="11.25" x14ac:dyDescent="0.2">
      <c r="C151" s="40"/>
    </row>
    <row r="152" spans="3:3" s="43" customFormat="1" ht="11.25" x14ac:dyDescent="0.2">
      <c r="C152" s="40"/>
    </row>
    <row r="153" spans="3:3" s="43" customFormat="1" ht="11.25" x14ac:dyDescent="0.2">
      <c r="C153" s="40"/>
    </row>
    <row r="154" spans="3:3" s="43" customFormat="1" ht="11.25" x14ac:dyDescent="0.2">
      <c r="C154" s="40"/>
    </row>
    <row r="155" spans="3:3" s="43" customFormat="1" ht="11.25" x14ac:dyDescent="0.2">
      <c r="C155" s="40"/>
    </row>
    <row r="156" spans="3:3" s="43" customFormat="1" ht="11.25" x14ac:dyDescent="0.2">
      <c r="C156" s="40"/>
    </row>
    <row r="157" spans="3:3" s="43" customFormat="1" ht="11.25" x14ac:dyDescent="0.2">
      <c r="C157" s="40"/>
    </row>
    <row r="158" spans="3:3" s="43" customFormat="1" ht="11.25" x14ac:dyDescent="0.2">
      <c r="C158" s="40"/>
    </row>
    <row r="159" spans="3:3" s="43" customFormat="1" ht="11.25" x14ac:dyDescent="0.2">
      <c r="C159" s="40"/>
    </row>
    <row r="160" spans="3:3" s="43" customFormat="1" ht="11.25" x14ac:dyDescent="0.2">
      <c r="C160" s="40"/>
    </row>
    <row r="161" spans="3:3" s="43" customFormat="1" ht="11.25" x14ac:dyDescent="0.2">
      <c r="C161" s="40"/>
    </row>
    <row r="162" spans="3:3" s="43" customFormat="1" ht="11.25" x14ac:dyDescent="0.2">
      <c r="C162" s="40"/>
    </row>
    <row r="163" spans="3:3" s="43" customFormat="1" ht="11.25" x14ac:dyDescent="0.2">
      <c r="C163" s="40"/>
    </row>
    <row r="164" spans="3:3" s="43" customFormat="1" ht="11.25" x14ac:dyDescent="0.2">
      <c r="C164" s="40"/>
    </row>
    <row r="165" spans="3:3" s="43" customFormat="1" ht="11.25" x14ac:dyDescent="0.2">
      <c r="C165" s="40"/>
    </row>
    <row r="166" spans="3:3" s="43" customFormat="1" ht="11.25" x14ac:dyDescent="0.2">
      <c r="C166" s="40"/>
    </row>
    <row r="167" spans="3:3" s="43" customFormat="1" ht="11.25" x14ac:dyDescent="0.2">
      <c r="C167" s="40"/>
    </row>
    <row r="168" spans="3:3" s="43" customFormat="1" ht="11.25" x14ac:dyDescent="0.2">
      <c r="C168" s="40"/>
    </row>
    <row r="169" spans="3:3" s="43" customFormat="1" ht="11.25" x14ac:dyDescent="0.2">
      <c r="C169" s="40"/>
    </row>
    <row r="170" spans="3:3" s="43" customFormat="1" ht="11.25" x14ac:dyDescent="0.2">
      <c r="C170" s="40"/>
    </row>
    <row r="171" spans="3:3" s="43" customFormat="1" ht="11.25" x14ac:dyDescent="0.2">
      <c r="C171" s="40"/>
    </row>
    <row r="172" spans="3:3" s="43" customFormat="1" ht="11.25" x14ac:dyDescent="0.2">
      <c r="C172" s="40"/>
    </row>
    <row r="173" spans="3:3" s="43" customFormat="1" ht="11.25" x14ac:dyDescent="0.2">
      <c r="C173" s="40"/>
    </row>
    <row r="174" spans="3:3" s="43" customFormat="1" ht="11.25" x14ac:dyDescent="0.2">
      <c r="C174" s="40"/>
    </row>
    <row r="175" spans="3:3" s="43" customFormat="1" ht="11.25" x14ac:dyDescent="0.2">
      <c r="C175" s="40"/>
    </row>
    <row r="176" spans="3:3" s="43" customFormat="1" ht="11.25" x14ac:dyDescent="0.2">
      <c r="C176" s="40"/>
    </row>
    <row r="177" spans="3:3" s="43" customFormat="1" ht="11.25" x14ac:dyDescent="0.2">
      <c r="C177" s="40"/>
    </row>
    <row r="178" spans="3:3" s="43" customFormat="1" ht="11.25" x14ac:dyDescent="0.2">
      <c r="C178" s="40"/>
    </row>
    <row r="179" spans="3:3" s="43" customFormat="1" ht="11.25" x14ac:dyDescent="0.2">
      <c r="C179" s="40"/>
    </row>
    <row r="180" spans="3:3" s="43" customFormat="1" ht="11.25" x14ac:dyDescent="0.2">
      <c r="C180" s="40"/>
    </row>
    <row r="181" spans="3:3" s="43" customFormat="1" ht="11.25" x14ac:dyDescent="0.2">
      <c r="C181" s="40"/>
    </row>
    <row r="182" spans="3:3" s="43" customFormat="1" ht="11.25" x14ac:dyDescent="0.2">
      <c r="C182" s="40"/>
    </row>
    <row r="183" spans="3:3" s="43" customFormat="1" ht="11.25" x14ac:dyDescent="0.2">
      <c r="C183" s="40"/>
    </row>
    <row r="184" spans="3:3" s="43" customFormat="1" ht="11.25" x14ac:dyDescent="0.2">
      <c r="C184" s="40"/>
    </row>
    <row r="185" spans="3:3" s="43" customFormat="1" ht="11.25" x14ac:dyDescent="0.2">
      <c r="C185" s="40"/>
    </row>
    <row r="186" spans="3:3" s="43" customFormat="1" ht="11.25" x14ac:dyDescent="0.2">
      <c r="C186" s="40"/>
    </row>
    <row r="187" spans="3:3" s="43" customFormat="1" ht="11.25" x14ac:dyDescent="0.2">
      <c r="C187" s="40"/>
    </row>
    <row r="188" spans="3:3" s="43" customFormat="1" ht="11.25" x14ac:dyDescent="0.2">
      <c r="C188" s="40"/>
    </row>
    <row r="189" spans="3:3" s="43" customFormat="1" ht="11.25" x14ac:dyDescent="0.2">
      <c r="C189" s="40"/>
    </row>
    <row r="190" spans="3:3" s="43" customFormat="1" ht="11.25" x14ac:dyDescent="0.2">
      <c r="C190" s="40"/>
    </row>
    <row r="191" spans="3:3" s="43" customFormat="1" ht="11.25" x14ac:dyDescent="0.2">
      <c r="C191" s="40"/>
    </row>
    <row r="192" spans="3:3" s="43" customFormat="1" ht="11.25" x14ac:dyDescent="0.2">
      <c r="C192" s="40"/>
    </row>
    <row r="193" spans="3:3" s="43" customFormat="1" ht="11.25" x14ac:dyDescent="0.2">
      <c r="C193" s="40"/>
    </row>
    <row r="194" spans="3:3" s="43" customFormat="1" ht="11.25" x14ac:dyDescent="0.2">
      <c r="C194" s="40"/>
    </row>
    <row r="195" spans="3:3" s="43" customFormat="1" ht="11.25" x14ac:dyDescent="0.2">
      <c r="C195" s="40"/>
    </row>
    <row r="196" spans="3:3" s="43" customFormat="1" ht="11.25" x14ac:dyDescent="0.2">
      <c r="C196" s="40"/>
    </row>
    <row r="197" spans="3:3" s="43" customFormat="1" ht="11.25" x14ac:dyDescent="0.2">
      <c r="C197" s="40"/>
    </row>
    <row r="198" spans="3:3" s="43" customFormat="1" ht="11.25" x14ac:dyDescent="0.2">
      <c r="C198" s="40"/>
    </row>
    <row r="199" spans="3:3" s="43" customFormat="1" ht="11.25" x14ac:dyDescent="0.2">
      <c r="C199" s="40"/>
    </row>
    <row r="200" spans="3:3" s="43" customFormat="1" ht="11.25" x14ac:dyDescent="0.2">
      <c r="C200" s="40"/>
    </row>
    <row r="201" spans="3:3" s="43" customFormat="1" ht="11.25" x14ac:dyDescent="0.2">
      <c r="C201" s="40"/>
    </row>
    <row r="202" spans="3:3" s="43" customFormat="1" ht="11.25" x14ac:dyDescent="0.2">
      <c r="C202" s="40"/>
    </row>
    <row r="203" spans="3:3" s="43" customFormat="1" ht="11.25" x14ac:dyDescent="0.2">
      <c r="C203" s="40"/>
    </row>
    <row r="204" spans="3:3" s="43" customFormat="1" ht="11.25" x14ac:dyDescent="0.2">
      <c r="C204" s="40"/>
    </row>
    <row r="205" spans="3:3" s="43" customFormat="1" ht="11.25" x14ac:dyDescent="0.2">
      <c r="C205" s="40"/>
    </row>
    <row r="206" spans="3:3" s="43" customFormat="1" ht="11.25" x14ac:dyDescent="0.2">
      <c r="C206" s="40"/>
    </row>
    <row r="207" spans="3:3" s="43" customFormat="1" ht="11.25" x14ac:dyDescent="0.2">
      <c r="C207" s="40"/>
    </row>
    <row r="208" spans="3:3" s="43" customFormat="1" ht="11.25" x14ac:dyDescent="0.2">
      <c r="C208" s="40"/>
    </row>
    <row r="209" spans="3:3" s="43" customFormat="1" ht="11.25" x14ac:dyDescent="0.2">
      <c r="C209" s="40"/>
    </row>
    <row r="210" spans="3:3" s="43" customFormat="1" ht="11.25" x14ac:dyDescent="0.2">
      <c r="C210" s="40"/>
    </row>
    <row r="211" spans="3:3" s="43" customFormat="1" ht="11.25" x14ac:dyDescent="0.2">
      <c r="C211" s="40"/>
    </row>
    <row r="212" spans="3:3" s="43" customFormat="1" ht="11.25" x14ac:dyDescent="0.2">
      <c r="C212" s="40"/>
    </row>
    <row r="213" spans="3:3" s="43" customFormat="1" ht="11.25" x14ac:dyDescent="0.2">
      <c r="C213" s="40"/>
    </row>
    <row r="214" spans="3:3" s="43" customFormat="1" ht="11.25" x14ac:dyDescent="0.2">
      <c r="C214" s="40"/>
    </row>
    <row r="215" spans="3:3" s="43" customFormat="1" ht="11.25" x14ac:dyDescent="0.2">
      <c r="C215" s="40"/>
    </row>
    <row r="216" spans="3:3" s="43" customFormat="1" ht="11.25" x14ac:dyDescent="0.2">
      <c r="C216" s="40"/>
    </row>
    <row r="217" spans="3:3" s="43" customFormat="1" ht="11.25" x14ac:dyDescent="0.2">
      <c r="C217" s="40"/>
    </row>
    <row r="218" spans="3:3" s="43" customFormat="1" ht="11.25" x14ac:dyDescent="0.2">
      <c r="C218" s="40"/>
    </row>
    <row r="219" spans="3:3" s="43" customFormat="1" ht="11.25" x14ac:dyDescent="0.2">
      <c r="C219" s="40"/>
    </row>
    <row r="220" spans="3:3" s="43" customFormat="1" ht="11.25" x14ac:dyDescent="0.2">
      <c r="C220" s="40"/>
    </row>
    <row r="221" spans="3:3" s="43" customFormat="1" ht="11.25" x14ac:dyDescent="0.2">
      <c r="C221" s="40"/>
    </row>
    <row r="222" spans="3:3" s="43" customFormat="1" ht="11.25" x14ac:dyDescent="0.2">
      <c r="C222" s="40"/>
    </row>
    <row r="223" spans="3:3" s="43" customFormat="1" ht="11.25" x14ac:dyDescent="0.2">
      <c r="C223" s="40"/>
    </row>
    <row r="224" spans="3:3" s="43" customFormat="1" ht="11.25" x14ac:dyDescent="0.2">
      <c r="C224" s="40"/>
    </row>
    <row r="225" spans="3:3" s="43" customFormat="1" ht="11.25" x14ac:dyDescent="0.2">
      <c r="C225" s="40"/>
    </row>
    <row r="226" spans="3:3" s="43" customFormat="1" ht="11.25" x14ac:dyDescent="0.2">
      <c r="C226" s="40"/>
    </row>
    <row r="227" spans="3:3" s="43" customFormat="1" ht="11.25" x14ac:dyDescent="0.2">
      <c r="C227" s="40"/>
    </row>
    <row r="228" spans="3:3" s="43" customFormat="1" ht="11.25" x14ac:dyDescent="0.2">
      <c r="C228" s="40"/>
    </row>
    <row r="229" spans="3:3" s="43" customFormat="1" ht="11.25" x14ac:dyDescent="0.2">
      <c r="C229" s="40"/>
    </row>
    <row r="230" spans="3:3" s="43" customFormat="1" ht="11.25" x14ac:dyDescent="0.2">
      <c r="C230" s="40"/>
    </row>
    <row r="231" spans="3:3" s="43" customFormat="1" ht="11.25" x14ac:dyDescent="0.2">
      <c r="C231" s="40"/>
    </row>
    <row r="232" spans="3:3" s="43" customFormat="1" ht="11.25" x14ac:dyDescent="0.2">
      <c r="C232" s="40"/>
    </row>
    <row r="233" spans="3:3" s="43" customFormat="1" ht="11.25" x14ac:dyDescent="0.2">
      <c r="C233" s="40"/>
    </row>
    <row r="234" spans="3:3" s="43" customFormat="1" ht="11.25" x14ac:dyDescent="0.2">
      <c r="C234" s="40"/>
    </row>
    <row r="235" spans="3:3" s="43" customFormat="1" ht="11.25" x14ac:dyDescent="0.2">
      <c r="C235" s="40"/>
    </row>
    <row r="236" spans="3:3" s="43" customFormat="1" ht="11.25" x14ac:dyDescent="0.2">
      <c r="C236" s="40"/>
    </row>
    <row r="237" spans="3:3" s="43" customFormat="1" ht="11.25" x14ac:dyDescent="0.2">
      <c r="C237" s="40"/>
    </row>
    <row r="238" spans="3:3" s="43" customFormat="1" ht="11.25" x14ac:dyDescent="0.2">
      <c r="C238" s="40"/>
    </row>
    <row r="239" spans="3:3" s="43" customFormat="1" ht="11.25" x14ac:dyDescent="0.2">
      <c r="C239" s="40"/>
    </row>
    <row r="240" spans="3:3" s="43" customFormat="1" ht="11.25" x14ac:dyDescent="0.2">
      <c r="C240" s="40"/>
    </row>
    <row r="241" spans="3:3" s="43" customFormat="1" ht="11.25" x14ac:dyDescent="0.2">
      <c r="C241" s="40"/>
    </row>
    <row r="242" spans="3:3" s="43" customFormat="1" ht="11.25" x14ac:dyDescent="0.2">
      <c r="C242" s="40"/>
    </row>
    <row r="243" spans="3:3" s="43" customFormat="1" ht="11.25" x14ac:dyDescent="0.2">
      <c r="C243" s="40"/>
    </row>
    <row r="244" spans="3:3" s="43" customFormat="1" ht="11.25" x14ac:dyDescent="0.2">
      <c r="C244" s="40"/>
    </row>
    <row r="245" spans="3:3" s="43" customFormat="1" ht="11.25" x14ac:dyDescent="0.2">
      <c r="C245" s="40"/>
    </row>
    <row r="246" spans="3:3" s="43" customFormat="1" ht="11.25" x14ac:dyDescent="0.2">
      <c r="C246" s="40"/>
    </row>
    <row r="247" spans="3:3" s="43" customFormat="1" ht="11.25" x14ac:dyDescent="0.2">
      <c r="C247" s="40"/>
    </row>
    <row r="248" spans="3:3" s="43" customFormat="1" ht="11.25" x14ac:dyDescent="0.2">
      <c r="C248" s="40"/>
    </row>
    <row r="249" spans="3:3" s="43" customFormat="1" ht="11.25" x14ac:dyDescent="0.2">
      <c r="C249" s="40"/>
    </row>
    <row r="250" spans="3:3" s="43" customFormat="1" ht="11.25" x14ac:dyDescent="0.2">
      <c r="C250" s="40"/>
    </row>
    <row r="251" spans="3:3" s="43" customFormat="1" ht="11.25" x14ac:dyDescent="0.2">
      <c r="C251" s="40"/>
    </row>
    <row r="252" spans="3:3" s="43" customFormat="1" ht="11.25" x14ac:dyDescent="0.2">
      <c r="C252" s="40"/>
    </row>
    <row r="253" spans="3:3" s="43" customFormat="1" ht="11.25" x14ac:dyDescent="0.2">
      <c r="C253" s="40"/>
    </row>
    <row r="254" spans="3:3" s="43" customFormat="1" ht="11.25" x14ac:dyDescent="0.2">
      <c r="C254" s="40"/>
    </row>
    <row r="255" spans="3:3" s="43" customFormat="1" ht="11.25" x14ac:dyDescent="0.2">
      <c r="C255" s="40"/>
    </row>
    <row r="256" spans="3:3" s="43" customFormat="1" ht="11.25" x14ac:dyDescent="0.2">
      <c r="C256" s="40"/>
    </row>
    <row r="257" spans="3:3" s="43" customFormat="1" ht="11.25" x14ac:dyDescent="0.2">
      <c r="C257" s="40"/>
    </row>
    <row r="258" spans="3:3" s="43" customFormat="1" ht="11.25" x14ac:dyDescent="0.2">
      <c r="C258" s="40"/>
    </row>
    <row r="259" spans="3:3" s="43" customFormat="1" ht="11.25" x14ac:dyDescent="0.2">
      <c r="C259" s="40"/>
    </row>
    <row r="260" spans="3:3" s="43" customFormat="1" ht="11.25" x14ac:dyDescent="0.2">
      <c r="C260" s="40"/>
    </row>
    <row r="261" spans="3:3" s="43" customFormat="1" ht="11.25" x14ac:dyDescent="0.2">
      <c r="C261" s="40"/>
    </row>
    <row r="262" spans="3:3" s="43" customFormat="1" ht="11.25" x14ac:dyDescent="0.2">
      <c r="C262" s="40"/>
    </row>
    <row r="263" spans="3:3" s="43" customFormat="1" ht="11.25" x14ac:dyDescent="0.2">
      <c r="C263" s="40"/>
    </row>
    <row r="264" spans="3:3" s="43" customFormat="1" ht="11.25" x14ac:dyDescent="0.2">
      <c r="C264" s="40"/>
    </row>
    <row r="265" spans="3:3" s="43" customFormat="1" ht="11.25" x14ac:dyDescent="0.2">
      <c r="C265" s="40"/>
    </row>
    <row r="266" spans="3:3" s="43" customFormat="1" ht="11.25" x14ac:dyDescent="0.2">
      <c r="C266" s="40"/>
    </row>
    <row r="267" spans="3:3" s="43" customFormat="1" ht="11.25" x14ac:dyDescent="0.2">
      <c r="C267" s="40"/>
    </row>
    <row r="268" spans="3:3" s="43" customFormat="1" ht="11.25" x14ac:dyDescent="0.2">
      <c r="C268" s="40"/>
    </row>
    <row r="269" spans="3:3" s="43" customFormat="1" ht="11.25" x14ac:dyDescent="0.2">
      <c r="C269" s="40"/>
    </row>
    <row r="270" spans="3:3" s="43" customFormat="1" ht="11.25" x14ac:dyDescent="0.2">
      <c r="C270" s="40"/>
    </row>
    <row r="271" spans="3:3" s="43" customFormat="1" ht="11.25" x14ac:dyDescent="0.2">
      <c r="C271" s="40"/>
    </row>
    <row r="272" spans="3:3" s="43" customFormat="1" ht="11.25" x14ac:dyDescent="0.2">
      <c r="C272" s="40"/>
    </row>
    <row r="273" spans="3:3" s="43" customFormat="1" ht="11.25" x14ac:dyDescent="0.2">
      <c r="C273" s="40"/>
    </row>
    <row r="274" spans="3:3" s="43" customFormat="1" ht="11.25" x14ac:dyDescent="0.2">
      <c r="C274" s="40"/>
    </row>
    <row r="275" spans="3:3" s="43" customFormat="1" ht="11.25" x14ac:dyDescent="0.2">
      <c r="C275" s="40"/>
    </row>
    <row r="276" spans="3:3" s="43" customFormat="1" ht="11.25" x14ac:dyDescent="0.2">
      <c r="C276" s="40"/>
    </row>
    <row r="277" spans="3:3" s="43" customFormat="1" ht="11.25" x14ac:dyDescent="0.2">
      <c r="C277" s="40"/>
    </row>
    <row r="278" spans="3:3" s="43" customFormat="1" ht="11.25" x14ac:dyDescent="0.2">
      <c r="C278" s="40"/>
    </row>
    <row r="279" spans="3:3" s="43" customFormat="1" ht="11.25" x14ac:dyDescent="0.2">
      <c r="C279" s="40"/>
    </row>
    <row r="280" spans="3:3" s="43" customFormat="1" ht="11.25" x14ac:dyDescent="0.2">
      <c r="C280" s="40"/>
    </row>
    <row r="281" spans="3:3" s="43" customFormat="1" ht="11.25" x14ac:dyDescent="0.2">
      <c r="C281" s="40"/>
    </row>
    <row r="282" spans="3:3" s="43" customFormat="1" ht="11.25" x14ac:dyDescent="0.2">
      <c r="C282" s="40"/>
    </row>
    <row r="283" spans="3:3" s="43" customFormat="1" ht="11.25" x14ac:dyDescent="0.2">
      <c r="C283" s="40"/>
    </row>
    <row r="284" spans="3:3" s="43" customFormat="1" ht="11.25" x14ac:dyDescent="0.2">
      <c r="C284" s="40"/>
    </row>
    <row r="285" spans="3:3" s="43" customFormat="1" ht="11.25" x14ac:dyDescent="0.2">
      <c r="C285" s="40"/>
    </row>
    <row r="286" spans="3:3" s="43" customFormat="1" ht="11.25" x14ac:dyDescent="0.2">
      <c r="C286" s="40"/>
    </row>
    <row r="287" spans="3:3" s="43" customFormat="1" ht="11.25" x14ac:dyDescent="0.2">
      <c r="C287" s="40"/>
    </row>
    <row r="288" spans="3:3" s="43" customFormat="1" ht="11.25" x14ac:dyDescent="0.2">
      <c r="C288" s="40"/>
    </row>
    <row r="289" spans="3:3" s="43" customFormat="1" ht="11.25" x14ac:dyDescent="0.2">
      <c r="C289" s="40"/>
    </row>
    <row r="290" spans="3:3" s="43" customFormat="1" ht="11.25" x14ac:dyDescent="0.2">
      <c r="C290" s="40"/>
    </row>
    <row r="291" spans="3:3" s="43" customFormat="1" ht="11.25" x14ac:dyDescent="0.2">
      <c r="C291" s="40"/>
    </row>
    <row r="292" spans="3:3" s="43" customFormat="1" ht="11.25" x14ac:dyDescent="0.2">
      <c r="C292" s="40"/>
    </row>
    <row r="293" spans="3:3" s="43" customFormat="1" ht="11.25" x14ac:dyDescent="0.2">
      <c r="C293" s="40"/>
    </row>
    <row r="294" spans="3:3" s="43" customFormat="1" ht="11.25" x14ac:dyDescent="0.2">
      <c r="C294" s="40"/>
    </row>
    <row r="295" spans="3:3" s="43" customFormat="1" ht="11.25" x14ac:dyDescent="0.2">
      <c r="C295" s="40"/>
    </row>
    <row r="296" spans="3:3" s="43" customFormat="1" ht="11.25" x14ac:dyDescent="0.2">
      <c r="C296" s="40"/>
    </row>
    <row r="297" spans="3:3" s="43" customFormat="1" ht="11.25" x14ac:dyDescent="0.2">
      <c r="C297" s="40"/>
    </row>
    <row r="298" spans="3:3" s="43" customFormat="1" ht="11.25" x14ac:dyDescent="0.2">
      <c r="C298" s="40"/>
    </row>
    <row r="299" spans="3:3" s="43" customFormat="1" ht="11.25" x14ac:dyDescent="0.2">
      <c r="C299" s="40"/>
    </row>
    <row r="300" spans="3:3" s="43" customFormat="1" ht="11.25" x14ac:dyDescent="0.2">
      <c r="C300" s="40"/>
    </row>
    <row r="301" spans="3:3" s="43" customFormat="1" ht="11.25" x14ac:dyDescent="0.2">
      <c r="C301" s="40"/>
    </row>
    <row r="302" spans="3:3" s="43" customFormat="1" ht="11.25" x14ac:dyDescent="0.2">
      <c r="C302" s="40"/>
    </row>
    <row r="303" spans="3:3" s="43" customFormat="1" ht="11.25" x14ac:dyDescent="0.2">
      <c r="C303" s="40"/>
    </row>
    <row r="304" spans="3:3" s="43" customFormat="1" ht="11.25" x14ac:dyDescent="0.2">
      <c r="C304" s="40"/>
    </row>
    <row r="305" spans="3:3" s="43" customFormat="1" ht="11.25" x14ac:dyDescent="0.2">
      <c r="C305" s="40"/>
    </row>
    <row r="306" spans="3:3" s="43" customFormat="1" ht="11.25" x14ac:dyDescent="0.2">
      <c r="C306" s="40"/>
    </row>
    <row r="307" spans="3:3" s="43" customFormat="1" ht="11.25" x14ac:dyDescent="0.2">
      <c r="C307" s="40"/>
    </row>
    <row r="308" spans="3:3" s="43" customFormat="1" ht="11.25" x14ac:dyDescent="0.2">
      <c r="C308" s="40"/>
    </row>
    <row r="309" spans="3:3" s="43" customFormat="1" ht="11.25" x14ac:dyDescent="0.2">
      <c r="C309" s="40"/>
    </row>
    <row r="310" spans="3:3" s="43" customFormat="1" ht="11.25" x14ac:dyDescent="0.2">
      <c r="C310" s="40"/>
    </row>
    <row r="311" spans="3:3" s="43" customFormat="1" ht="11.25" x14ac:dyDescent="0.2">
      <c r="C311" s="40"/>
    </row>
    <row r="312" spans="3:3" s="43" customFormat="1" ht="11.25" x14ac:dyDescent="0.2">
      <c r="C312" s="40"/>
    </row>
    <row r="313" spans="3:3" s="43" customFormat="1" ht="11.25" x14ac:dyDescent="0.2">
      <c r="C313" s="40"/>
    </row>
    <row r="314" spans="3:3" s="43" customFormat="1" ht="11.25" x14ac:dyDescent="0.2">
      <c r="C314" s="40"/>
    </row>
    <row r="315" spans="3:3" s="43" customFormat="1" ht="11.25" x14ac:dyDescent="0.2">
      <c r="C315" s="40"/>
    </row>
    <row r="316" spans="3:3" s="43" customFormat="1" ht="11.25" x14ac:dyDescent="0.2">
      <c r="C316" s="40"/>
    </row>
    <row r="317" spans="3:3" s="43" customFormat="1" ht="11.25" x14ac:dyDescent="0.2">
      <c r="C317" s="40"/>
    </row>
    <row r="318" spans="3:3" s="43" customFormat="1" ht="11.25" x14ac:dyDescent="0.2">
      <c r="C318" s="40"/>
    </row>
    <row r="319" spans="3:3" s="43" customFormat="1" ht="11.25" x14ac:dyDescent="0.2">
      <c r="C319" s="40"/>
    </row>
    <row r="320" spans="3:3" s="43" customFormat="1" ht="11.25" x14ac:dyDescent="0.2">
      <c r="C320" s="40"/>
    </row>
    <row r="321" spans="3:3" s="43" customFormat="1" ht="11.25" x14ac:dyDescent="0.2">
      <c r="C321" s="40"/>
    </row>
    <row r="322" spans="3:3" s="43" customFormat="1" ht="11.25" x14ac:dyDescent="0.2">
      <c r="C322" s="40"/>
    </row>
    <row r="323" spans="3:3" s="43" customFormat="1" ht="11.25" x14ac:dyDescent="0.2">
      <c r="C323" s="40"/>
    </row>
    <row r="324" spans="3:3" s="43" customFormat="1" ht="11.25" x14ac:dyDescent="0.2">
      <c r="C324" s="40"/>
    </row>
    <row r="325" spans="3:3" s="43" customFormat="1" ht="11.25" x14ac:dyDescent="0.2">
      <c r="C325" s="40"/>
    </row>
    <row r="326" spans="3:3" s="43" customFormat="1" ht="11.25" x14ac:dyDescent="0.2">
      <c r="C326" s="40"/>
    </row>
    <row r="327" spans="3:3" s="43" customFormat="1" ht="11.25" x14ac:dyDescent="0.2">
      <c r="C327" s="40"/>
    </row>
    <row r="328" spans="3:3" s="43" customFormat="1" ht="11.25" x14ac:dyDescent="0.2">
      <c r="C328" s="40"/>
    </row>
    <row r="329" spans="3:3" s="43" customFormat="1" ht="11.25" x14ac:dyDescent="0.2">
      <c r="C329" s="40"/>
    </row>
    <row r="330" spans="3:3" s="43" customFormat="1" ht="11.25" x14ac:dyDescent="0.2">
      <c r="C330" s="40"/>
    </row>
    <row r="331" spans="3:3" s="43" customFormat="1" ht="11.25" x14ac:dyDescent="0.2">
      <c r="C331" s="40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K116"/>
  <sheetViews>
    <sheetView zoomScaleNormal="100" workbookViewId="0">
      <pane xSplit="7" ySplit="5" topLeftCell="H6" activePane="bottomRight" state="frozen"/>
      <selection pane="topRight"/>
      <selection pane="bottomLeft"/>
      <selection pane="bottomRight" activeCell="H3" sqref="H3:S3"/>
    </sheetView>
  </sheetViews>
  <sheetFormatPr defaultColWidth="11.28515625" defaultRowHeight="18" customHeight="1" x14ac:dyDescent="0.2"/>
  <cols>
    <col min="1" max="1" width="6.7109375" style="7" customWidth="1"/>
    <col min="2" max="2" width="10.42578125" style="7" customWidth="1"/>
    <col min="3" max="3" width="7.140625" style="7" customWidth="1"/>
    <col min="4" max="4" width="33" style="1" customWidth="1"/>
    <col min="5" max="5" width="6.140625" style="7" customWidth="1"/>
    <col min="6" max="6" width="37.42578125" style="1" customWidth="1"/>
    <col min="7" max="7" width="7.7109375" style="65" customWidth="1"/>
    <col min="8" max="37" width="6.5703125" style="1" customWidth="1"/>
    <col min="38" max="16384" width="11.28515625" style="1"/>
  </cols>
  <sheetData>
    <row r="1" spans="1:37" ht="18" customHeight="1" x14ac:dyDescent="0.3">
      <c r="A1" s="22" t="s">
        <v>609</v>
      </c>
      <c r="B1" s="8"/>
      <c r="C1" s="8"/>
      <c r="D1" s="507"/>
      <c r="E1" s="195"/>
      <c r="AD1" s="27"/>
      <c r="AG1" s="27"/>
      <c r="AH1" s="27"/>
      <c r="AI1" s="27"/>
      <c r="AJ1" s="27"/>
    </row>
    <row r="2" spans="1:37" ht="18" customHeight="1" thickBot="1" x14ac:dyDescent="0.35">
      <c r="A2" s="508" t="s">
        <v>282</v>
      </c>
      <c r="B2" s="8"/>
      <c r="C2" s="8"/>
      <c r="D2" s="508"/>
      <c r="E2" s="196"/>
      <c r="H2" s="300" t="s">
        <v>607</v>
      </c>
      <c r="I2" s="625"/>
      <c r="AD2" s="27"/>
      <c r="AG2" s="27"/>
      <c r="AH2" s="27"/>
      <c r="AI2" s="27"/>
      <c r="AJ2" s="27"/>
    </row>
    <row r="3" spans="1:37" ht="13.5" customHeight="1" thickBot="1" x14ac:dyDescent="0.25">
      <c r="A3" s="8"/>
      <c r="B3" s="8"/>
      <c r="C3" s="8"/>
      <c r="D3" s="516"/>
      <c r="E3" s="12"/>
      <c r="F3" s="3" t="s">
        <v>358</v>
      </c>
      <c r="H3" s="654" t="s">
        <v>631</v>
      </c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6"/>
      <c r="AD3" s="27"/>
      <c r="AG3" s="27"/>
      <c r="AH3" s="27"/>
      <c r="AI3" s="27"/>
      <c r="AJ3" s="27"/>
    </row>
    <row r="4" spans="1:37" ht="24" thickBot="1" x14ac:dyDescent="0.3">
      <c r="A4" s="510" t="s">
        <v>241</v>
      </c>
      <c r="B4" s="8"/>
      <c r="C4" s="8"/>
      <c r="D4" s="8"/>
      <c r="E4" s="2"/>
      <c r="F4" s="364" t="s">
        <v>372</v>
      </c>
      <c r="G4" s="233"/>
      <c r="H4" s="654" t="s">
        <v>291</v>
      </c>
      <c r="I4" s="655"/>
      <c r="J4" s="656"/>
      <c r="K4" s="654" t="s">
        <v>435</v>
      </c>
      <c r="L4" s="655"/>
      <c r="M4" s="656"/>
      <c r="N4" s="654" t="s">
        <v>293</v>
      </c>
      <c r="O4" s="655"/>
      <c r="P4" s="656"/>
      <c r="Q4" s="654" t="s">
        <v>442</v>
      </c>
      <c r="R4" s="655"/>
      <c r="S4" s="656"/>
      <c r="T4" s="654" t="s">
        <v>285</v>
      </c>
      <c r="U4" s="655"/>
      <c r="V4" s="656"/>
      <c r="W4" s="654" t="s">
        <v>286</v>
      </c>
      <c r="X4" s="655"/>
      <c r="Y4" s="656"/>
      <c r="Z4" s="654" t="s">
        <v>287</v>
      </c>
      <c r="AA4" s="655"/>
      <c r="AB4" s="656"/>
      <c r="AC4" s="654" t="s">
        <v>288</v>
      </c>
      <c r="AD4" s="655"/>
      <c r="AE4" s="656"/>
      <c r="AF4" s="654" t="s">
        <v>289</v>
      </c>
      <c r="AG4" s="655"/>
      <c r="AH4" s="655"/>
      <c r="AI4" s="664" t="s">
        <v>290</v>
      </c>
      <c r="AJ4" s="665"/>
      <c r="AK4" s="666"/>
    </row>
    <row r="5" spans="1:37" ht="23.25" thickBot="1" x14ac:dyDescent="0.25">
      <c r="A5" s="98" t="s">
        <v>571</v>
      </c>
      <c r="B5" s="475" t="s">
        <v>570</v>
      </c>
      <c r="C5" s="98" t="s">
        <v>309</v>
      </c>
      <c r="D5" s="428" t="s">
        <v>587</v>
      </c>
      <c r="E5" s="4" t="s">
        <v>0</v>
      </c>
      <c r="F5" s="72" t="s">
        <v>1</v>
      </c>
      <c r="G5" s="228" t="s">
        <v>2</v>
      </c>
      <c r="H5" s="15" t="s">
        <v>226</v>
      </c>
      <c r="I5" s="16" t="s">
        <v>227</v>
      </c>
      <c r="J5" s="73" t="s">
        <v>228</v>
      </c>
      <c r="K5" s="15" t="s">
        <v>226</v>
      </c>
      <c r="L5" s="16" t="s">
        <v>227</v>
      </c>
      <c r="M5" s="73" t="s">
        <v>228</v>
      </c>
      <c r="N5" s="15" t="s">
        <v>226</v>
      </c>
      <c r="O5" s="16" t="s">
        <v>227</v>
      </c>
      <c r="P5" s="73" t="s">
        <v>228</v>
      </c>
      <c r="Q5" s="15" t="s">
        <v>226</v>
      </c>
      <c r="R5" s="16" t="s">
        <v>227</v>
      </c>
      <c r="S5" s="73" t="s">
        <v>228</v>
      </c>
      <c r="T5" s="82" t="s">
        <v>263</v>
      </c>
      <c r="U5" s="83" t="s">
        <v>266</v>
      </c>
      <c r="V5" s="84" t="s">
        <v>264</v>
      </c>
      <c r="W5" s="82" t="s">
        <v>263</v>
      </c>
      <c r="X5" s="83" t="s">
        <v>266</v>
      </c>
      <c r="Y5" s="84" t="s">
        <v>264</v>
      </c>
      <c r="Z5" s="82" t="s">
        <v>263</v>
      </c>
      <c r="AA5" s="83" t="s">
        <v>266</v>
      </c>
      <c r="AB5" s="84" t="s">
        <v>264</v>
      </c>
      <c r="AC5" s="82" t="s">
        <v>258</v>
      </c>
      <c r="AD5" s="83" t="s">
        <v>259</v>
      </c>
      <c r="AE5" s="84" t="s">
        <v>265</v>
      </c>
      <c r="AF5" s="92" t="s">
        <v>258</v>
      </c>
      <c r="AG5" s="93" t="s">
        <v>259</v>
      </c>
      <c r="AH5" s="500" t="s">
        <v>265</v>
      </c>
      <c r="AI5" s="429" t="s">
        <v>258</v>
      </c>
      <c r="AJ5" s="430" t="s">
        <v>259</v>
      </c>
      <c r="AK5" s="431" t="s">
        <v>265</v>
      </c>
    </row>
    <row r="6" spans="1:37" ht="20.100000000000001" customHeight="1" x14ac:dyDescent="0.2">
      <c r="A6" s="81">
        <v>2</v>
      </c>
      <c r="B6" s="449">
        <v>600074056</v>
      </c>
      <c r="C6" s="611">
        <v>4419</v>
      </c>
      <c r="D6" s="593" t="s">
        <v>148</v>
      </c>
      <c r="E6" s="612">
        <v>3141</v>
      </c>
      <c r="F6" s="181" t="s">
        <v>147</v>
      </c>
      <c r="G6" s="235">
        <v>394</v>
      </c>
      <c r="H6" s="11">
        <v>64</v>
      </c>
      <c r="I6" s="11"/>
      <c r="J6" s="253"/>
      <c r="K6" s="13"/>
      <c r="L6" s="11"/>
      <c r="M6" s="59"/>
      <c r="N6" s="5"/>
      <c r="O6" s="11"/>
      <c r="P6" s="11"/>
      <c r="Q6" s="57">
        <f t="shared" ref="Q6:S11" si="0">H6+K6+N6</f>
        <v>64</v>
      </c>
      <c r="R6" s="20">
        <f t="shared" si="0"/>
        <v>0</v>
      </c>
      <c r="S6" s="139">
        <f t="shared" si="0"/>
        <v>0</v>
      </c>
      <c r="T6" s="86">
        <f>VLOOKUP(H6,SJMS_normativy!$A$3:$B$334,2,0)</f>
        <v>35.128702080000011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432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</row>
    <row r="7" spans="1:37" ht="20.100000000000001" customHeight="1" x14ac:dyDescent="0.2">
      <c r="A7" s="81">
        <v>2</v>
      </c>
      <c r="B7" s="449">
        <v>600074056</v>
      </c>
      <c r="C7" s="611">
        <v>4419</v>
      </c>
      <c r="D7" s="593" t="s">
        <v>148</v>
      </c>
      <c r="E7" s="612">
        <v>3141</v>
      </c>
      <c r="F7" s="59" t="s">
        <v>148</v>
      </c>
      <c r="G7" s="235">
        <v>394</v>
      </c>
      <c r="H7" s="11">
        <v>67</v>
      </c>
      <c r="I7" s="11"/>
      <c r="J7" s="253"/>
      <c r="K7" s="13"/>
      <c r="L7" s="11"/>
      <c r="M7" s="59"/>
      <c r="N7" s="5"/>
      <c r="O7" s="11"/>
      <c r="P7" s="11"/>
      <c r="Q7" s="57">
        <f t="shared" si="0"/>
        <v>67</v>
      </c>
      <c r="R7" s="20">
        <f t="shared" si="0"/>
        <v>0</v>
      </c>
      <c r="S7" s="139">
        <f t="shared" si="0"/>
        <v>0</v>
      </c>
      <c r="T7" s="86">
        <f>VLOOKUP(H7,SJMS_normativy!$A$3:$B$334,2,0)</f>
        <v>35.659465199999993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432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</row>
    <row r="8" spans="1:37" ht="20.100000000000001" customHeight="1" x14ac:dyDescent="0.2">
      <c r="A8" s="81">
        <v>2</v>
      </c>
      <c r="B8" s="449">
        <v>600074056</v>
      </c>
      <c r="C8" s="611">
        <v>4419</v>
      </c>
      <c r="D8" s="593" t="s">
        <v>148</v>
      </c>
      <c r="E8" s="612">
        <v>3141</v>
      </c>
      <c r="F8" s="181" t="s">
        <v>496</v>
      </c>
      <c r="G8" s="235">
        <v>394</v>
      </c>
      <c r="H8" s="11">
        <v>40</v>
      </c>
      <c r="I8" s="11"/>
      <c r="J8" s="253"/>
      <c r="K8" s="13"/>
      <c r="L8" s="11"/>
      <c r="M8" s="59"/>
      <c r="N8" s="5"/>
      <c r="O8" s="11"/>
      <c r="P8" s="11"/>
      <c r="Q8" s="57">
        <f t="shared" si="0"/>
        <v>40</v>
      </c>
      <c r="R8" s="20">
        <f t="shared" si="0"/>
        <v>0</v>
      </c>
      <c r="S8" s="139">
        <f t="shared" si="0"/>
        <v>0</v>
      </c>
      <c r="T8" s="86">
        <f>VLOOKUP(H8,SJMS_normativy!$A$3:$B$334,2,0)</f>
        <v>30.269887199999999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432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</row>
    <row r="9" spans="1:37" ht="20.100000000000001" customHeight="1" x14ac:dyDescent="0.2">
      <c r="A9" s="81">
        <v>2</v>
      </c>
      <c r="B9" s="449">
        <v>600074056</v>
      </c>
      <c r="C9" s="611">
        <v>4419</v>
      </c>
      <c r="D9" s="593" t="s">
        <v>148</v>
      </c>
      <c r="E9" s="612">
        <v>3141</v>
      </c>
      <c r="F9" s="181" t="s">
        <v>420</v>
      </c>
      <c r="G9" s="235">
        <v>58</v>
      </c>
      <c r="H9" s="11"/>
      <c r="I9" s="11"/>
      <c r="J9" s="253"/>
      <c r="K9" s="13"/>
      <c r="L9" s="11"/>
      <c r="M9" s="59"/>
      <c r="N9" s="5">
        <v>15</v>
      </c>
      <c r="O9" s="11"/>
      <c r="P9" s="11"/>
      <c r="Q9" s="57">
        <f t="shared" si="0"/>
        <v>15</v>
      </c>
      <c r="R9" s="20">
        <f t="shared" si="0"/>
        <v>0</v>
      </c>
      <c r="S9" s="139">
        <f t="shared" si="0"/>
        <v>0</v>
      </c>
      <c r="T9" s="86">
        <f>VLOOKUP(H9,SJMS_normativy!$A$3:$B$334,2,0)</f>
        <v>0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60.125838000000016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432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</row>
    <row r="10" spans="1:37" ht="20.100000000000001" customHeight="1" x14ac:dyDescent="0.2">
      <c r="A10" s="81">
        <v>2</v>
      </c>
      <c r="B10" s="449">
        <v>600074056</v>
      </c>
      <c r="C10" s="611">
        <v>4419</v>
      </c>
      <c r="D10" s="593" t="s">
        <v>148</v>
      </c>
      <c r="E10" s="612">
        <v>3141</v>
      </c>
      <c r="F10" s="254" t="s">
        <v>444</v>
      </c>
      <c r="G10" s="235">
        <v>58</v>
      </c>
      <c r="H10" s="11"/>
      <c r="I10" s="11"/>
      <c r="J10" s="253"/>
      <c r="K10" s="13"/>
      <c r="L10" s="11"/>
      <c r="M10" s="59"/>
      <c r="N10" s="5">
        <v>22</v>
      </c>
      <c r="O10" s="11"/>
      <c r="P10" s="11"/>
      <c r="Q10" s="57">
        <f t="shared" si="0"/>
        <v>22</v>
      </c>
      <c r="R10" s="20">
        <f t="shared" si="0"/>
        <v>0</v>
      </c>
      <c r="S10" s="139">
        <f t="shared" si="0"/>
        <v>0</v>
      </c>
      <c r="T10" s="86">
        <f>VLOOKUP(H10,SJMS_normativy!$A$3:$B$334,2,0)</f>
        <v>0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64.777369499999992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432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</row>
    <row r="11" spans="1:37" ht="20.100000000000001" customHeight="1" x14ac:dyDescent="0.2">
      <c r="A11" s="81">
        <v>2</v>
      </c>
      <c r="B11" s="449">
        <v>600074056</v>
      </c>
      <c r="C11" s="611">
        <v>4419</v>
      </c>
      <c r="D11" s="593" t="s">
        <v>148</v>
      </c>
      <c r="E11" s="612">
        <v>3141</v>
      </c>
      <c r="F11" s="394" t="s">
        <v>454</v>
      </c>
      <c r="G11" s="235">
        <v>394</v>
      </c>
      <c r="H11" s="11">
        <v>65</v>
      </c>
      <c r="I11" s="11"/>
      <c r="J11" s="253"/>
      <c r="K11" s="13">
        <v>37</v>
      </c>
      <c r="L11" s="11"/>
      <c r="M11" s="59"/>
      <c r="N11" s="5"/>
      <c r="O11" s="11"/>
      <c r="P11" s="11"/>
      <c r="Q11" s="57">
        <f t="shared" si="0"/>
        <v>102</v>
      </c>
      <c r="R11" s="20">
        <f t="shared" si="0"/>
        <v>0</v>
      </c>
      <c r="S11" s="139">
        <f t="shared" si="0"/>
        <v>0</v>
      </c>
      <c r="T11" s="86">
        <f>VLOOKUP(H11,SJMS_normativy!$A$3:$B$334,2,0)</f>
        <v>35.3075142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49.309911000000007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432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</row>
    <row r="12" spans="1:37" ht="20.100000000000001" customHeight="1" x14ac:dyDescent="0.2">
      <c r="A12" s="81">
        <v>3</v>
      </c>
      <c r="B12" s="449">
        <v>600074943</v>
      </c>
      <c r="C12" s="611">
        <v>4464</v>
      </c>
      <c r="D12" s="593" t="s">
        <v>149</v>
      </c>
      <c r="E12" s="612">
        <v>3141</v>
      </c>
      <c r="F12" s="181" t="s">
        <v>421</v>
      </c>
      <c r="G12" s="236">
        <v>800</v>
      </c>
      <c r="H12" s="11"/>
      <c r="I12" s="11">
        <v>468</v>
      </c>
      <c r="J12" s="253"/>
      <c r="K12" s="13">
        <v>25</v>
      </c>
      <c r="L12" s="11"/>
      <c r="M12" s="59"/>
      <c r="N12" s="5"/>
      <c r="O12" s="11"/>
      <c r="P12" s="11"/>
      <c r="Q12" s="57">
        <f t="shared" ref="Q12:S14" si="1">H12+K12+N12</f>
        <v>25</v>
      </c>
      <c r="R12" s="20">
        <f t="shared" si="1"/>
        <v>468</v>
      </c>
      <c r="S12" s="139">
        <f t="shared" si="1"/>
        <v>0</v>
      </c>
      <c r="T12" s="86">
        <f>VLOOKUP(H12,SJMS_normativy!$A$3:$B$334,2,0)</f>
        <v>0</v>
      </c>
      <c r="U12" s="17">
        <f>IF(I12=0,0,VLOOKUP(SUM(I12+J12),SJZS_normativy!$A$4:$C$1075,2,0))</f>
        <v>70.234875048641086</v>
      </c>
      <c r="V12" s="87">
        <f>IF(J12=0,0,VLOOKUP(SUM(I12+J12),SJZS_normativy!$A$4:$C$1075,2,0))</f>
        <v>0</v>
      </c>
      <c r="W12" s="86">
        <f>VLOOKUP(K12,SJMS_normativy!$A$3:$B$334,2,0)/0.6</f>
        <v>44.466645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432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</row>
    <row r="13" spans="1:37" ht="20.100000000000001" customHeight="1" x14ac:dyDescent="0.2">
      <c r="A13" s="81">
        <v>4</v>
      </c>
      <c r="B13" s="449">
        <v>600074609</v>
      </c>
      <c r="C13" s="611">
        <v>4457</v>
      </c>
      <c r="D13" s="593" t="s">
        <v>150</v>
      </c>
      <c r="E13" s="612">
        <v>3141</v>
      </c>
      <c r="F13" s="181" t="s">
        <v>487</v>
      </c>
      <c r="G13" s="236">
        <v>200</v>
      </c>
      <c r="H13" s="11"/>
      <c r="I13" s="11"/>
      <c r="J13" s="253"/>
      <c r="K13" s="13"/>
      <c r="L13" s="11"/>
      <c r="M13" s="59"/>
      <c r="N13" s="5"/>
      <c r="O13" s="11">
        <v>62</v>
      </c>
      <c r="P13" s="11"/>
      <c r="Q13" s="57">
        <f t="shared" si="1"/>
        <v>0</v>
      </c>
      <c r="R13" s="20">
        <f t="shared" si="1"/>
        <v>62</v>
      </c>
      <c r="S13" s="139">
        <f t="shared" si="1"/>
        <v>0</v>
      </c>
      <c r="T13" s="86">
        <f>VLOOKUP(H13,SJMS_normativy!$A$3:$B$334,2,0)</f>
        <v>0</v>
      </c>
      <c r="U13" s="17">
        <f>IF(I13=0,0,VLOOKUP(SUM(I13+J13),SJZS_normativy!$A$4:$C$1075,2,0))</f>
        <v>0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112.39223632083583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432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</row>
    <row r="14" spans="1:37" ht="20.100000000000001" customHeight="1" x14ac:dyDescent="0.2">
      <c r="A14" s="81">
        <v>5</v>
      </c>
      <c r="B14" s="449">
        <v>600074617</v>
      </c>
      <c r="C14" s="611">
        <v>4456</v>
      </c>
      <c r="D14" s="593" t="s">
        <v>151</v>
      </c>
      <c r="E14" s="612">
        <v>3141</v>
      </c>
      <c r="F14" s="59" t="s">
        <v>151</v>
      </c>
      <c r="G14" s="236">
        <v>1000</v>
      </c>
      <c r="H14" s="11"/>
      <c r="I14" s="11">
        <v>633</v>
      </c>
      <c r="J14" s="253"/>
      <c r="K14" s="13">
        <v>42</v>
      </c>
      <c r="L14" s="11">
        <v>62</v>
      </c>
      <c r="M14" s="59"/>
      <c r="N14" s="5"/>
      <c r="O14" s="11"/>
      <c r="P14" s="11"/>
      <c r="Q14" s="57">
        <f t="shared" si="1"/>
        <v>42</v>
      </c>
      <c r="R14" s="20">
        <f t="shared" si="1"/>
        <v>695</v>
      </c>
      <c r="S14" s="139">
        <f t="shared" si="1"/>
        <v>0</v>
      </c>
      <c r="T14" s="86">
        <f>VLOOKUP(H14,SJMS_normativy!$A$3:$B$334,2,0)</f>
        <v>0</v>
      </c>
      <c r="U14" s="17">
        <f>IF(I14=0,0,VLOOKUP(SUM(I14+J14),SJZS_normativy!$A$4:$C$1075,2,0))</f>
        <v>74.559692193775405</v>
      </c>
      <c r="V14" s="87">
        <f>IF(J14=0,0,VLOOKUP(SUM(I14+J14),SJZS_normativy!$A$4:$C$1075,2,0))</f>
        <v>0</v>
      </c>
      <c r="W14" s="86">
        <f>VLOOKUP(K14,SJMS_normativy!$A$3:$B$334,2,0)/0.6</f>
        <v>51.193987000000007</v>
      </c>
      <c r="X14" s="17">
        <f>IF(L14=0,0,VLOOKUP(SUM(L14+M14),SJZS_normativy!$A$4:$C$1075,2,0))/0.6</f>
        <v>74.928157547223904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432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</row>
    <row r="15" spans="1:37" ht="20.100000000000001" customHeight="1" x14ac:dyDescent="0.2">
      <c r="A15" s="81">
        <v>9</v>
      </c>
      <c r="B15" s="449">
        <v>600074021</v>
      </c>
      <c r="C15" s="611">
        <v>4402</v>
      </c>
      <c r="D15" s="593" t="s">
        <v>146</v>
      </c>
      <c r="E15" s="612">
        <v>3141</v>
      </c>
      <c r="F15" s="59" t="s">
        <v>146</v>
      </c>
      <c r="G15" s="393">
        <v>183</v>
      </c>
      <c r="H15" s="11">
        <v>97</v>
      </c>
      <c r="I15" s="11"/>
      <c r="J15" s="253"/>
      <c r="K15" s="13">
        <v>0</v>
      </c>
      <c r="L15" s="11"/>
      <c r="M15" s="59"/>
      <c r="N15" s="5"/>
      <c r="O15" s="11"/>
      <c r="P15" s="11"/>
      <c r="Q15" s="57">
        <f t="shared" ref="Q15:S18" si="2">H15+K15+N15</f>
        <v>97</v>
      </c>
      <c r="R15" s="20">
        <f t="shared" si="2"/>
        <v>0</v>
      </c>
      <c r="S15" s="139">
        <f t="shared" si="2"/>
        <v>0</v>
      </c>
      <c r="T15" s="86">
        <f>VLOOKUP(H15,SJMS_normativy!$A$3:$B$334,2,0)</f>
        <v>40.031011800000002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432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</row>
    <row r="16" spans="1:37" ht="20.100000000000001" customHeight="1" x14ac:dyDescent="0.2">
      <c r="A16" s="81">
        <v>9</v>
      </c>
      <c r="B16" s="449">
        <v>600074021</v>
      </c>
      <c r="C16" s="611">
        <v>4402</v>
      </c>
      <c r="D16" s="593" t="s">
        <v>146</v>
      </c>
      <c r="E16" s="612">
        <v>3141</v>
      </c>
      <c r="F16" s="394" t="s">
        <v>495</v>
      </c>
      <c r="G16" s="393">
        <v>183</v>
      </c>
      <c r="H16" s="11">
        <v>49</v>
      </c>
      <c r="I16" s="11"/>
      <c r="J16" s="253"/>
      <c r="K16" s="13">
        <v>16</v>
      </c>
      <c r="L16" s="11"/>
      <c r="M16" s="59"/>
      <c r="N16" s="5"/>
      <c r="O16" s="11"/>
      <c r="P16" s="11"/>
      <c r="Q16" s="57">
        <f t="shared" si="2"/>
        <v>65</v>
      </c>
      <c r="R16" s="20">
        <f t="shared" si="2"/>
        <v>0</v>
      </c>
      <c r="S16" s="139">
        <f t="shared" si="2"/>
        <v>0</v>
      </c>
      <c r="T16" s="86">
        <f>VLOOKUP(H16,SJMS_normativy!$A$3:$B$334,2,0)</f>
        <v>32.219590680000003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40.536350400000011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432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</row>
    <row r="17" spans="1:37" ht="20.100000000000001" customHeight="1" x14ac:dyDescent="0.2">
      <c r="A17" s="81">
        <v>9</v>
      </c>
      <c r="B17" s="449">
        <v>600074021</v>
      </c>
      <c r="C17" s="611">
        <v>4402</v>
      </c>
      <c r="D17" s="593" t="s">
        <v>146</v>
      </c>
      <c r="E17" s="612">
        <v>3141</v>
      </c>
      <c r="F17" s="181" t="s">
        <v>590</v>
      </c>
      <c r="G17" s="237">
        <v>20</v>
      </c>
      <c r="H17" s="11"/>
      <c r="I17" s="11"/>
      <c r="J17" s="253"/>
      <c r="K17" s="13"/>
      <c r="L17" s="11"/>
      <c r="M17" s="59"/>
      <c r="N17" s="5">
        <v>16</v>
      </c>
      <c r="O17" s="11"/>
      <c r="P17" s="11"/>
      <c r="Q17" s="57">
        <f t="shared" si="2"/>
        <v>16</v>
      </c>
      <c r="R17" s="20">
        <f t="shared" si="2"/>
        <v>0</v>
      </c>
      <c r="S17" s="139">
        <f t="shared" si="2"/>
        <v>0</v>
      </c>
      <c r="T17" s="86">
        <f>VLOOKUP(H17,SJMS_normativy!$A$3:$B$334,2,0)</f>
        <v>0</v>
      </c>
      <c r="U17" s="17">
        <f>IF(I17=0,0,VLOOKUP(SUM(I17+J17),SJZS_normativy!$A$4:$C$1075,2,0))</f>
        <v>0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60.804525600000012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432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</row>
    <row r="18" spans="1:37" ht="20.100000000000001" customHeight="1" x14ac:dyDescent="0.2">
      <c r="A18" s="81">
        <v>10</v>
      </c>
      <c r="B18" s="449">
        <v>600074722</v>
      </c>
      <c r="C18" s="611">
        <v>4481</v>
      </c>
      <c r="D18" s="593" t="s">
        <v>493</v>
      </c>
      <c r="E18" s="612">
        <v>3141</v>
      </c>
      <c r="F18" s="181" t="s">
        <v>498</v>
      </c>
      <c r="G18" s="237">
        <v>630</v>
      </c>
      <c r="H18" s="11"/>
      <c r="I18" s="11">
        <v>227</v>
      </c>
      <c r="J18" s="253"/>
      <c r="K18" s="13"/>
      <c r="L18" s="11"/>
      <c r="M18" s="59"/>
      <c r="N18" s="5"/>
      <c r="O18" s="11"/>
      <c r="P18" s="11"/>
      <c r="Q18" s="57">
        <f t="shared" si="2"/>
        <v>0</v>
      </c>
      <c r="R18" s="20">
        <f t="shared" si="2"/>
        <v>227</v>
      </c>
      <c r="S18" s="139">
        <f t="shared" si="2"/>
        <v>0</v>
      </c>
      <c r="T18" s="86">
        <f>VLOOKUP(H18,SJMS_normativy!$A$3:$B$334,2,0)</f>
        <v>0</v>
      </c>
      <c r="U18" s="17">
        <f>IF(I18=0,0,VLOOKUP(SUM(I18+J18),SJZS_normativy!$A$4:$C$1075,2,0))</f>
        <v>60.684263670700602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432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</row>
    <row r="19" spans="1:37" ht="20.100000000000001" customHeight="1" x14ac:dyDescent="0.2">
      <c r="A19" s="81">
        <v>12</v>
      </c>
      <c r="B19" s="449">
        <v>600074927</v>
      </c>
      <c r="C19" s="611">
        <v>4451</v>
      </c>
      <c r="D19" s="593" t="s">
        <v>347</v>
      </c>
      <c r="E19" s="612">
        <v>3141</v>
      </c>
      <c r="F19" s="182" t="s">
        <v>393</v>
      </c>
      <c r="G19" s="235">
        <v>110</v>
      </c>
      <c r="H19" s="11"/>
      <c r="I19" s="11"/>
      <c r="J19" s="253"/>
      <c r="K19" s="13"/>
      <c r="L19" s="11"/>
      <c r="M19" s="59"/>
      <c r="N19" s="5">
        <v>38</v>
      </c>
      <c r="O19" s="11"/>
      <c r="P19" s="11"/>
      <c r="Q19" s="57">
        <f t="shared" ref="Q19:S22" si="3">H19+K19+N19</f>
        <v>38</v>
      </c>
      <c r="R19" s="20">
        <f t="shared" si="3"/>
        <v>0</v>
      </c>
      <c r="S19" s="139">
        <f t="shared" si="3"/>
        <v>0</v>
      </c>
      <c r="T19" s="86">
        <f>VLOOKUP(H19,SJMS_normativy!$A$3:$B$334,2,0)</f>
        <v>0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74.539544699999993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432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</row>
    <row r="20" spans="1:37" ht="20.100000000000001" customHeight="1" x14ac:dyDescent="0.2">
      <c r="A20" s="81">
        <v>12</v>
      </c>
      <c r="B20" s="449">
        <v>600074927</v>
      </c>
      <c r="C20" s="611">
        <v>4451</v>
      </c>
      <c r="D20" s="593" t="s">
        <v>347</v>
      </c>
      <c r="E20" s="612">
        <v>3141</v>
      </c>
      <c r="F20" s="163" t="s">
        <v>395</v>
      </c>
      <c r="G20" s="237" t="s">
        <v>412</v>
      </c>
      <c r="H20" s="11">
        <v>18</v>
      </c>
      <c r="I20" s="11">
        <v>329</v>
      </c>
      <c r="J20" s="253"/>
      <c r="K20" s="13">
        <v>98</v>
      </c>
      <c r="L20" s="11">
        <v>29</v>
      </c>
      <c r="M20" s="59"/>
      <c r="N20" s="5"/>
      <c r="O20" s="11"/>
      <c r="P20" s="11"/>
      <c r="Q20" s="57">
        <f>H20+K20+N20</f>
        <v>116</v>
      </c>
      <c r="R20" s="20">
        <f>I20+L20+O20</f>
        <v>358</v>
      </c>
      <c r="S20" s="139">
        <f>J20+M20+P20</f>
        <v>0</v>
      </c>
      <c r="T20" s="86">
        <f>VLOOKUP(H20,SJMS_normativy!$A$3:$B$334,2,0)</f>
        <v>24.859087080000002</v>
      </c>
      <c r="U20" s="17">
        <f>IF(I20=0,0,VLOOKUP(SUM(I20+J20),SJZS_normativy!$A$4:$C$1075,2,0))</f>
        <v>65.469434836926737</v>
      </c>
      <c r="V20" s="87">
        <f>IF(J20=0,0,VLOOKUP(SUM(I20+J20),SJZS_normativy!$A$4:$C$1075,2,0))</f>
        <v>0</v>
      </c>
      <c r="W20" s="86">
        <f>VLOOKUP(K20,SJMS_normativy!$A$3:$B$334,2,0)/0.6</f>
        <v>66.912363800000008</v>
      </c>
      <c r="X20" s="17">
        <f>IF(L20=0,0,VLOOKUP(SUM(L20+M20),SJZS_normativy!$A$4:$C$1075,2,0))/0.6</f>
        <v>61.428990862944161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432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</row>
    <row r="21" spans="1:37" ht="20.100000000000001" customHeight="1" thickBot="1" x14ac:dyDescent="0.25">
      <c r="A21" s="81">
        <v>12</v>
      </c>
      <c r="B21" s="449">
        <v>600074927</v>
      </c>
      <c r="C21" s="611">
        <v>4451</v>
      </c>
      <c r="D21" s="593" t="s">
        <v>347</v>
      </c>
      <c r="E21" s="612">
        <v>3141</v>
      </c>
      <c r="F21" s="182" t="s">
        <v>394</v>
      </c>
      <c r="G21" s="575">
        <v>110</v>
      </c>
      <c r="H21" s="11"/>
      <c r="I21" s="11"/>
      <c r="J21" s="253"/>
      <c r="K21" s="13"/>
      <c r="L21" s="11"/>
      <c r="M21" s="59"/>
      <c r="N21" s="5">
        <v>42</v>
      </c>
      <c r="O21" s="11"/>
      <c r="P21" s="11"/>
      <c r="Q21" s="57">
        <f t="shared" si="3"/>
        <v>42</v>
      </c>
      <c r="R21" s="20">
        <f t="shared" si="3"/>
        <v>0</v>
      </c>
      <c r="S21" s="139">
        <f t="shared" si="3"/>
        <v>0</v>
      </c>
      <c r="T21" s="86">
        <f>VLOOKUP(H21,SJMS_normativy!$A$3:$B$334,2,0)</f>
        <v>0</v>
      </c>
      <c r="U21" s="17">
        <f>IF(I21=0,0,VLOOKUP(SUM(I21+J21),SJZS_normativy!$A$4:$C$1075,2,0))</f>
        <v>0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76.790980500000003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432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</row>
    <row r="22" spans="1:37" ht="20.100000000000001" customHeight="1" thickBot="1" x14ac:dyDescent="0.25">
      <c r="A22" s="81">
        <v>13</v>
      </c>
      <c r="B22" s="449">
        <v>650033841</v>
      </c>
      <c r="C22" s="611">
        <v>4450</v>
      </c>
      <c r="D22" s="593" t="s">
        <v>348</v>
      </c>
      <c r="E22" s="612">
        <v>3141</v>
      </c>
      <c r="F22" s="294" t="s">
        <v>429</v>
      </c>
      <c r="G22" s="576">
        <v>80</v>
      </c>
      <c r="H22" s="5"/>
      <c r="I22" s="11"/>
      <c r="J22" s="253"/>
      <c r="K22" s="13"/>
      <c r="L22" s="11"/>
      <c r="M22" s="59"/>
      <c r="N22" s="5">
        <v>18</v>
      </c>
      <c r="O22" s="11">
        <v>29</v>
      </c>
      <c r="P22" s="11"/>
      <c r="Q22" s="57">
        <f t="shared" si="3"/>
        <v>18</v>
      </c>
      <c r="R22" s="20">
        <f t="shared" si="3"/>
        <v>29</v>
      </c>
      <c r="S22" s="139">
        <f t="shared" si="3"/>
        <v>0</v>
      </c>
      <c r="T22" s="86">
        <f>VLOOKUP(H22,SJMS_normativy!$A$3:$B$334,2,0)</f>
        <v>0</v>
      </c>
      <c r="U22" s="17">
        <f>IF(I22=0,0,VLOOKUP(SUM(I22+J22),SJZS_normativy!$A$4:$C$1075,2,0))</f>
        <v>0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62.147717700000001</v>
      </c>
      <c r="AA22" s="17">
        <f>IF(O22=0,0,VLOOKUP(SUM(O22+P22),SJZS_normativy!$A$4:$C$1075,2,0))/0.4</f>
        <v>92.143486294416235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432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</row>
    <row r="23" spans="1:37" ht="20.100000000000001" customHeight="1" x14ac:dyDescent="0.2">
      <c r="A23" s="81">
        <v>14</v>
      </c>
      <c r="B23" s="449">
        <v>600074862</v>
      </c>
      <c r="C23" s="611">
        <v>4430</v>
      </c>
      <c r="D23" s="593" t="s">
        <v>152</v>
      </c>
      <c r="E23" s="613">
        <v>3141</v>
      </c>
      <c r="F23" s="139" t="s">
        <v>152</v>
      </c>
      <c r="G23" s="306">
        <v>50</v>
      </c>
      <c r="H23" s="11">
        <v>21</v>
      </c>
      <c r="I23" s="11">
        <v>19</v>
      </c>
      <c r="J23" s="253"/>
      <c r="K23" s="13"/>
      <c r="L23" s="11"/>
      <c r="M23" s="59"/>
      <c r="N23" s="5"/>
      <c r="O23" s="11"/>
      <c r="P23" s="11"/>
      <c r="Q23" s="57">
        <f t="shared" ref="Q23:S26" si="4">H23+K23+N23</f>
        <v>21</v>
      </c>
      <c r="R23" s="20">
        <f t="shared" si="4"/>
        <v>19</v>
      </c>
      <c r="S23" s="139">
        <f t="shared" si="4"/>
        <v>0</v>
      </c>
      <c r="T23" s="86">
        <f>VLOOKUP(H23,SJMS_normativy!$A$3:$B$334,2,0)</f>
        <v>25.650819240000004</v>
      </c>
      <c r="U23" s="17">
        <f>IF(I23=0,0,VLOOKUP(SUM(I23+J23),SJZS_normativy!$A$4:$C$1075,2,0))</f>
        <v>36.857394517766494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432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</row>
    <row r="24" spans="1:37" ht="20.100000000000001" customHeight="1" x14ac:dyDescent="0.2">
      <c r="A24" s="81">
        <v>15</v>
      </c>
      <c r="B24" s="449">
        <v>600075001</v>
      </c>
      <c r="C24" s="611">
        <v>4433</v>
      </c>
      <c r="D24" s="593" t="s">
        <v>153</v>
      </c>
      <c r="E24" s="612">
        <v>3141</v>
      </c>
      <c r="F24" s="59" t="s">
        <v>153</v>
      </c>
      <c r="G24" s="236">
        <v>50</v>
      </c>
      <c r="H24" s="11">
        <v>17</v>
      </c>
      <c r="I24" s="11">
        <v>12</v>
      </c>
      <c r="J24" s="253"/>
      <c r="K24" s="13"/>
      <c r="L24" s="11"/>
      <c r="M24" s="59"/>
      <c r="N24" s="5"/>
      <c r="O24" s="11"/>
      <c r="P24" s="11"/>
      <c r="Q24" s="57">
        <f t="shared" si="4"/>
        <v>17</v>
      </c>
      <c r="R24" s="20">
        <f t="shared" si="4"/>
        <v>12</v>
      </c>
      <c r="S24" s="139">
        <f t="shared" si="4"/>
        <v>0</v>
      </c>
      <c r="T24" s="86">
        <f>VLOOKUP(H24,SJMS_normativy!$A$3:$B$334,2,0)</f>
        <v>24.5913942</v>
      </c>
      <c r="U24" s="17">
        <f>IF(I24=0,0,VLOOKUP(SUM(I24+J24),SJZS_normativy!$A$4:$C$1075,2,0))</f>
        <v>36.857394517766494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432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</row>
    <row r="25" spans="1:37" ht="20.100000000000001" customHeight="1" x14ac:dyDescent="0.2">
      <c r="A25" s="81">
        <v>16</v>
      </c>
      <c r="B25" s="449">
        <v>600074854</v>
      </c>
      <c r="C25" s="611">
        <v>4487</v>
      </c>
      <c r="D25" s="593" t="s">
        <v>154</v>
      </c>
      <c r="E25" s="612">
        <v>3141</v>
      </c>
      <c r="F25" s="59" t="s">
        <v>154</v>
      </c>
      <c r="G25" s="236">
        <v>120</v>
      </c>
      <c r="H25" s="11">
        <v>25</v>
      </c>
      <c r="I25" s="11">
        <v>55</v>
      </c>
      <c r="J25" s="253"/>
      <c r="K25" s="13"/>
      <c r="L25" s="11"/>
      <c r="M25" s="59"/>
      <c r="N25" s="5"/>
      <c r="O25" s="11"/>
      <c r="P25" s="11"/>
      <c r="Q25" s="57">
        <f t="shared" si="4"/>
        <v>25</v>
      </c>
      <c r="R25" s="20">
        <f t="shared" si="4"/>
        <v>55</v>
      </c>
      <c r="S25" s="139">
        <f t="shared" si="4"/>
        <v>0</v>
      </c>
      <c r="T25" s="86">
        <f>VLOOKUP(H25,SJMS_normativy!$A$3:$B$334,2,0)</f>
        <v>26.679987000000001</v>
      </c>
      <c r="U25" s="17">
        <f>IF(I25=0,0,VLOOKUP(SUM(I25+J25),SJZS_normativy!$A$4:$C$1075,2,0))</f>
        <v>43.548341159772647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432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</row>
    <row r="26" spans="1:37" ht="20.100000000000001" customHeight="1" x14ac:dyDescent="0.2">
      <c r="A26" s="81">
        <v>17</v>
      </c>
      <c r="B26" s="449">
        <v>600074803</v>
      </c>
      <c r="C26" s="611">
        <v>4488</v>
      </c>
      <c r="D26" s="593" t="s">
        <v>155</v>
      </c>
      <c r="E26" s="612">
        <v>3141</v>
      </c>
      <c r="F26" s="59" t="s">
        <v>430</v>
      </c>
      <c r="G26" s="236">
        <v>68</v>
      </c>
      <c r="H26" s="11"/>
      <c r="I26" s="11"/>
      <c r="J26" s="253"/>
      <c r="K26" s="13"/>
      <c r="L26" s="11"/>
      <c r="M26" s="59"/>
      <c r="N26" s="5">
        <v>21</v>
      </c>
      <c r="O26" s="11">
        <v>28</v>
      </c>
      <c r="P26" s="11"/>
      <c r="Q26" s="57">
        <f t="shared" si="4"/>
        <v>21</v>
      </c>
      <c r="R26" s="20">
        <f t="shared" si="4"/>
        <v>28</v>
      </c>
      <c r="S26" s="139">
        <f t="shared" si="4"/>
        <v>0</v>
      </c>
      <c r="T26" s="86">
        <f>VLOOKUP(H26,SJMS_normativy!$A$3:$B$334,2,0)</f>
        <v>0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64.12704810000001</v>
      </c>
      <c r="AA26" s="17">
        <f>IF(O26=0,0,VLOOKUP(SUM(O26+P26),SJZS_normativy!$A$4:$C$1075,2,0))/0.4</f>
        <v>92.143486294416235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432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</row>
    <row r="27" spans="1:37" ht="20.100000000000001" customHeight="1" x14ac:dyDescent="0.2">
      <c r="A27" s="81">
        <v>18</v>
      </c>
      <c r="B27" s="449">
        <v>650025768</v>
      </c>
      <c r="C27" s="611">
        <v>4434</v>
      </c>
      <c r="D27" s="593" t="s">
        <v>156</v>
      </c>
      <c r="E27" s="612">
        <v>3141</v>
      </c>
      <c r="F27" s="181" t="s">
        <v>232</v>
      </c>
      <c r="G27" s="235">
        <v>200</v>
      </c>
      <c r="H27" s="11"/>
      <c r="I27" s="11">
        <v>129</v>
      </c>
      <c r="J27" s="253"/>
      <c r="K27" s="13"/>
      <c r="L27" s="11"/>
      <c r="M27" s="59"/>
      <c r="N27" s="5"/>
      <c r="O27" s="11"/>
      <c r="P27" s="11"/>
      <c r="Q27" s="57">
        <f t="shared" ref="Q27:S28" si="5">H27+K27+N27</f>
        <v>0</v>
      </c>
      <c r="R27" s="20">
        <f t="shared" si="5"/>
        <v>129</v>
      </c>
      <c r="S27" s="139">
        <f t="shared" si="5"/>
        <v>0</v>
      </c>
      <c r="T27" s="86">
        <f>VLOOKUP(H27,SJMS_normativy!$A$3:$B$334,2,0)</f>
        <v>0</v>
      </c>
      <c r="U27" s="17">
        <f>IF(I27=0,0,VLOOKUP(SUM(I27+J27),SJZS_normativy!$A$4:$C$1075,2,0))</f>
        <v>53.698367422131838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432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</row>
    <row r="28" spans="1:37" ht="20.100000000000001" customHeight="1" x14ac:dyDescent="0.2">
      <c r="A28" s="81">
        <v>18</v>
      </c>
      <c r="B28" s="449">
        <v>650025768</v>
      </c>
      <c r="C28" s="611">
        <v>4434</v>
      </c>
      <c r="D28" s="593" t="s">
        <v>156</v>
      </c>
      <c r="E28" s="612">
        <v>3141</v>
      </c>
      <c r="F28" s="181" t="s">
        <v>157</v>
      </c>
      <c r="G28" s="235">
        <v>200</v>
      </c>
      <c r="H28" s="11">
        <v>47</v>
      </c>
      <c r="I28" s="11"/>
      <c r="J28" s="253"/>
      <c r="K28" s="13"/>
      <c r="L28" s="11"/>
      <c r="M28" s="59"/>
      <c r="N28" s="5"/>
      <c r="O28" s="11"/>
      <c r="P28" s="11"/>
      <c r="Q28" s="57">
        <f t="shared" si="5"/>
        <v>47</v>
      </c>
      <c r="R28" s="20">
        <f t="shared" si="5"/>
        <v>0</v>
      </c>
      <c r="S28" s="139">
        <f t="shared" si="5"/>
        <v>0</v>
      </c>
      <c r="T28" s="86">
        <f>VLOOKUP(H28,SJMS_normativy!$A$3:$B$334,2,0)</f>
        <v>31.799560800000002</v>
      </c>
      <c r="U28" s="17">
        <f>IF(I28=0,0,VLOOKUP(SUM(I28+J28),SJZS_normativy!$A$4:$C$1075,2,0))</f>
        <v>0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0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432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</row>
    <row r="29" spans="1:37" ht="20.100000000000001" customHeight="1" x14ac:dyDescent="0.2">
      <c r="A29" s="81">
        <v>18</v>
      </c>
      <c r="B29" s="449">
        <v>600074668</v>
      </c>
      <c r="C29" s="611">
        <v>4441</v>
      </c>
      <c r="D29" s="593" t="s">
        <v>158</v>
      </c>
      <c r="E29" s="612">
        <v>3141</v>
      </c>
      <c r="F29" s="59" t="s">
        <v>158</v>
      </c>
      <c r="G29" s="236">
        <v>130</v>
      </c>
      <c r="H29" s="11">
        <v>54</v>
      </c>
      <c r="I29" s="11">
        <v>52</v>
      </c>
      <c r="J29" s="253"/>
      <c r="K29" s="13"/>
      <c r="L29" s="11"/>
      <c r="M29" s="59"/>
      <c r="N29" s="5"/>
      <c r="O29" s="11"/>
      <c r="P29" s="11"/>
      <c r="Q29" s="57">
        <f t="shared" ref="Q29:S30" si="6">H29+K29+N29</f>
        <v>54</v>
      </c>
      <c r="R29" s="20">
        <f t="shared" si="6"/>
        <v>52</v>
      </c>
      <c r="S29" s="139">
        <f t="shared" si="6"/>
        <v>0</v>
      </c>
      <c r="T29" s="86">
        <f>VLOOKUP(H29,SJMS_normativy!$A$3:$B$334,2,0)</f>
        <v>33.236571480000009</v>
      </c>
      <c r="U29" s="17">
        <f>IF(I29=0,0,VLOOKUP(SUM(I29+J29),SJZS_normativy!$A$4:$C$1075,2,0))</f>
        <v>42.890330316433207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432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</row>
    <row r="30" spans="1:37" ht="20.100000000000001" customHeight="1" thickBot="1" x14ac:dyDescent="0.25">
      <c r="A30" s="445">
        <v>20</v>
      </c>
      <c r="B30" s="514">
        <v>600074242</v>
      </c>
      <c r="C30" s="614">
        <v>4428</v>
      </c>
      <c r="D30" s="615" t="s">
        <v>159</v>
      </c>
      <c r="E30" s="616">
        <v>3141</v>
      </c>
      <c r="F30" s="140" t="s">
        <v>159</v>
      </c>
      <c r="G30" s="238">
        <v>85</v>
      </c>
      <c r="H30" s="41">
        <v>21</v>
      </c>
      <c r="I30" s="41">
        <v>26</v>
      </c>
      <c r="J30" s="602"/>
      <c r="K30" s="21"/>
      <c r="L30" s="18"/>
      <c r="M30" s="85"/>
      <c r="N30" s="247"/>
      <c r="O30" s="41"/>
      <c r="P30" s="41"/>
      <c r="Q30" s="57">
        <f t="shared" si="6"/>
        <v>21</v>
      </c>
      <c r="R30" s="20">
        <f t="shared" si="6"/>
        <v>26</v>
      </c>
      <c r="S30" s="139">
        <f t="shared" si="6"/>
        <v>0</v>
      </c>
      <c r="T30" s="86">
        <f>VLOOKUP(H30,SJMS_normativy!$A$3:$B$334,2,0)</f>
        <v>25.650819240000004</v>
      </c>
      <c r="U30" s="17">
        <f>IF(I30=0,0,VLOOKUP(SUM(I30+J30),SJZS_normativy!$A$4:$C$1075,2,0))</f>
        <v>36.857394517766494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432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</row>
    <row r="31" spans="1:37" ht="20.100000000000001" customHeight="1" thickBot="1" x14ac:dyDescent="0.25">
      <c r="A31" s="446"/>
      <c r="B31" s="476"/>
      <c r="C31" s="446"/>
      <c r="D31" s="127" t="s">
        <v>43</v>
      </c>
      <c r="E31" s="240"/>
      <c r="F31" s="131"/>
      <c r="G31" s="585"/>
      <c r="H31" s="539">
        <f t="shared" ref="H31:S31" si="7">SUM(H6:H30)</f>
        <v>585</v>
      </c>
      <c r="I31" s="540">
        <f t="shared" si="7"/>
        <v>1950</v>
      </c>
      <c r="J31" s="540">
        <f t="shared" si="7"/>
        <v>0</v>
      </c>
      <c r="K31" s="540">
        <f t="shared" si="7"/>
        <v>218</v>
      </c>
      <c r="L31" s="540">
        <f t="shared" si="7"/>
        <v>91</v>
      </c>
      <c r="M31" s="540">
        <f t="shared" si="7"/>
        <v>0</v>
      </c>
      <c r="N31" s="540">
        <f t="shared" si="7"/>
        <v>172</v>
      </c>
      <c r="O31" s="540">
        <f t="shared" si="7"/>
        <v>119</v>
      </c>
      <c r="P31" s="344">
        <f t="shared" si="7"/>
        <v>0</v>
      </c>
      <c r="Q31" s="345">
        <f t="shared" si="7"/>
        <v>975</v>
      </c>
      <c r="R31" s="129">
        <f t="shared" si="7"/>
        <v>2160</v>
      </c>
      <c r="S31" s="142">
        <f t="shared" si="7"/>
        <v>0</v>
      </c>
      <c r="T31" s="133" t="s">
        <v>308</v>
      </c>
      <c r="U31" s="134" t="s">
        <v>308</v>
      </c>
      <c r="V31" s="135" t="s">
        <v>308</v>
      </c>
      <c r="W31" s="133" t="s">
        <v>308</v>
      </c>
      <c r="X31" s="134" t="s">
        <v>308</v>
      </c>
      <c r="Y31" s="135" t="s">
        <v>308</v>
      </c>
      <c r="Z31" s="133" t="s">
        <v>308</v>
      </c>
      <c r="AA31" s="134" t="s">
        <v>308</v>
      </c>
      <c r="AB31" s="135" t="s">
        <v>308</v>
      </c>
      <c r="AC31" s="133" t="s">
        <v>308</v>
      </c>
      <c r="AD31" s="134" t="s">
        <v>308</v>
      </c>
      <c r="AE31" s="135" t="s">
        <v>308</v>
      </c>
      <c r="AF31" s="136" t="s">
        <v>308</v>
      </c>
      <c r="AG31" s="137" t="s">
        <v>308</v>
      </c>
      <c r="AH31" s="273" t="s">
        <v>308</v>
      </c>
      <c r="AI31" s="438" t="s">
        <v>308</v>
      </c>
      <c r="AJ31" s="439" t="s">
        <v>308</v>
      </c>
      <c r="AK31" s="437" t="s">
        <v>308</v>
      </c>
    </row>
    <row r="32" spans="1:37" ht="20.100000000000001" customHeight="1" x14ac:dyDescent="0.2">
      <c r="G32" s="232"/>
      <c r="Q32" s="30">
        <f>H31+K31+N31</f>
        <v>975</v>
      </c>
      <c r="R32" s="30">
        <f>I31+L31+O31</f>
        <v>2160</v>
      </c>
      <c r="S32" s="30">
        <f>J31+M31+P31</f>
        <v>0</v>
      </c>
    </row>
    <row r="33" spans="3:6" ht="20.100000000000001" customHeight="1" x14ac:dyDescent="0.2">
      <c r="C33" s="515"/>
      <c r="D33" s="8"/>
    </row>
    <row r="34" spans="3:6" ht="20.100000000000001" customHeight="1" x14ac:dyDescent="0.2">
      <c r="F34" s="64"/>
    </row>
    <row r="35" spans="3:6" ht="20.100000000000001" customHeight="1" x14ac:dyDescent="0.2"/>
    <row r="36" spans="3:6" ht="20.100000000000001" customHeight="1" x14ac:dyDescent="0.2">
      <c r="D36" s="6"/>
      <c r="E36" s="12"/>
    </row>
    <row r="37" spans="3:6" ht="20.100000000000001" customHeight="1" x14ac:dyDescent="0.2"/>
    <row r="38" spans="3:6" ht="20.100000000000001" customHeight="1" x14ac:dyDescent="0.2"/>
    <row r="39" spans="3:6" ht="20.100000000000001" customHeight="1" x14ac:dyDescent="0.2"/>
    <row r="40" spans="3:6" ht="20.100000000000001" customHeight="1" x14ac:dyDescent="0.2"/>
    <row r="41" spans="3:6" ht="20.100000000000001" customHeight="1" x14ac:dyDescent="0.2"/>
    <row r="42" spans="3:6" ht="20.100000000000001" customHeight="1" x14ac:dyDescent="0.2"/>
    <row r="43" spans="3:6" ht="20.100000000000001" customHeight="1" x14ac:dyDescent="0.2"/>
    <row r="44" spans="3:6" ht="20.100000000000001" customHeight="1" x14ac:dyDescent="0.2"/>
    <row r="45" spans="3:6" ht="20.100000000000001" customHeight="1" x14ac:dyDescent="0.2"/>
    <row r="46" spans="3:6" ht="20.100000000000001" customHeight="1" x14ac:dyDescent="0.2"/>
    <row r="47" spans="3:6" ht="20.100000000000001" customHeight="1" x14ac:dyDescent="0.2"/>
    <row r="48" spans="3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dataConsolidate/>
  <mergeCells count="11">
    <mergeCell ref="AF4:AH4"/>
    <mergeCell ref="AI4:AK4"/>
    <mergeCell ref="W4:Y4"/>
    <mergeCell ref="Z4:AB4"/>
    <mergeCell ref="H3:S3"/>
    <mergeCell ref="H4:J4"/>
    <mergeCell ref="K4:M4"/>
    <mergeCell ref="AC4:AE4"/>
    <mergeCell ref="N4:P4"/>
    <mergeCell ref="T4:V4"/>
    <mergeCell ref="Q4:S4"/>
  </mergeCells>
  <phoneticPr fontId="0" type="noConversion"/>
  <pageMargins left="0.59055118110236227" right="0.39370078740157483" top="0.98425196850393704" bottom="0.98425196850393704" header="0.51181102362204722" footer="0.51181102362204722"/>
  <pageSetup paperSize="8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2"/>
  <sheetViews>
    <sheetView workbookViewId="0">
      <pane xSplit="4" ySplit="5" topLeftCell="E87" activePane="bottomRight" state="frozen"/>
      <selection pane="topRight"/>
      <selection pane="bottomLeft"/>
      <selection pane="bottomRight" activeCell="O101" sqref="O101"/>
    </sheetView>
  </sheetViews>
  <sheetFormatPr defaultColWidth="11.28515625" defaultRowHeight="18" customHeight="1" x14ac:dyDescent="0.2"/>
  <cols>
    <col min="1" max="1" width="7.140625" style="1" customWidth="1"/>
    <col min="2" max="2" width="34.42578125" style="1" bestFit="1" customWidth="1"/>
    <col min="3" max="3" width="6" style="7" customWidth="1"/>
    <col min="4" max="4" width="36.28515625" style="1" customWidth="1"/>
    <col min="5" max="5" width="8.7109375" style="30" customWidth="1"/>
    <col min="6" max="6" width="10.85546875" style="30" customWidth="1"/>
    <col min="7" max="14" width="8.7109375" style="30" customWidth="1"/>
    <col min="15" max="17" width="9.28515625" style="30" customWidth="1"/>
    <col min="18" max="18" width="10.42578125" style="30" customWidth="1"/>
    <col min="19" max="16384" width="11.28515625" style="1"/>
  </cols>
  <sheetData>
    <row r="1" spans="1:18" ht="24.95" customHeight="1" x14ac:dyDescent="0.3">
      <c r="A1" s="22" t="s">
        <v>609</v>
      </c>
      <c r="B1" s="22"/>
      <c r="C1" s="195"/>
    </row>
    <row r="2" spans="1:18" ht="24.95" customHeight="1" x14ac:dyDescent="0.3">
      <c r="A2" s="69" t="s">
        <v>282</v>
      </c>
      <c r="B2" s="69"/>
      <c r="C2" s="196"/>
    </row>
    <row r="3" spans="1:18" ht="27" customHeight="1" thickBot="1" x14ac:dyDescent="0.25">
      <c r="B3" s="25"/>
      <c r="C3" s="270"/>
    </row>
    <row r="4" spans="1:18" ht="27" customHeight="1" thickBot="1" x14ac:dyDescent="0.3">
      <c r="A4" s="23" t="s">
        <v>237</v>
      </c>
      <c r="C4" s="270"/>
      <c r="D4" s="194" t="s">
        <v>372</v>
      </c>
      <c r="E4" s="65"/>
      <c r="F4" s="658" t="s">
        <v>291</v>
      </c>
      <c r="G4" s="657"/>
      <c r="H4" s="659"/>
      <c r="I4" s="657" t="s">
        <v>292</v>
      </c>
      <c r="J4" s="657"/>
      <c r="K4" s="657"/>
      <c r="L4" s="658" t="s">
        <v>293</v>
      </c>
      <c r="M4" s="657"/>
      <c r="N4" s="659"/>
      <c r="O4" s="658" t="s">
        <v>269</v>
      </c>
      <c r="P4" s="657"/>
      <c r="Q4" s="657"/>
      <c r="R4" s="659"/>
    </row>
    <row r="5" spans="1:18" ht="49.5" customHeight="1" thickBot="1" x14ac:dyDescent="0.25">
      <c r="A5" s="98" t="s">
        <v>309</v>
      </c>
      <c r="B5" s="548" t="s">
        <v>587</v>
      </c>
      <c r="C5" s="455" t="s">
        <v>0</v>
      </c>
      <c r="D5" s="72" t="s">
        <v>1</v>
      </c>
      <c r="E5" s="99" t="s">
        <v>284</v>
      </c>
      <c r="F5" s="106" t="s">
        <v>294</v>
      </c>
      <c r="G5" s="107" t="s">
        <v>295</v>
      </c>
      <c r="H5" s="151" t="s">
        <v>296</v>
      </c>
      <c r="I5" s="103" t="s">
        <v>297</v>
      </c>
      <c r="J5" s="74" t="s">
        <v>298</v>
      </c>
      <c r="K5" s="105" t="s">
        <v>299</v>
      </c>
      <c r="L5" s="103" t="s">
        <v>300</v>
      </c>
      <c r="M5" s="74" t="s">
        <v>301</v>
      </c>
      <c r="N5" s="104" t="s">
        <v>302</v>
      </c>
      <c r="O5" s="106" t="s">
        <v>261</v>
      </c>
      <c r="P5" s="107" t="s">
        <v>268</v>
      </c>
      <c r="Q5" s="104" t="s">
        <v>267</v>
      </c>
      <c r="R5" s="252" t="s">
        <v>260</v>
      </c>
    </row>
    <row r="6" spans="1:18" ht="20.100000000000001" customHeight="1" x14ac:dyDescent="0.2">
      <c r="A6" s="474">
        <f>LB_stat!C6</f>
        <v>2415</v>
      </c>
      <c r="B6" s="290" t="str">
        <f>LB_stat!D6</f>
        <v>MŠ Liberec, Aloisina výšina 645/55</v>
      </c>
      <c r="C6" s="550">
        <f>LB_stat!E6</f>
        <v>3141</v>
      </c>
      <c r="D6" s="549" t="str">
        <f>LB_stat!F6</f>
        <v>MŠ Liberec, Aloisina výšina 645/55</v>
      </c>
      <c r="E6" s="100">
        <f>SJMS_normativy!$F$5</f>
        <v>25931</v>
      </c>
      <c r="F6" s="101">
        <f>IF(LB_stat!H6=0,0,(12*1.348*(1/LB_stat!T6*LB_rozp!$E6)+LB_stat!AC6))</f>
        <v>11204.192968871566</v>
      </c>
      <c r="G6" s="29">
        <f>IF(LB_stat!I6=0,0,(12*1.348*(1/LB_stat!U6*LB_rozp!$E6)+LB_stat!AD6))</f>
        <v>0</v>
      </c>
      <c r="H6" s="102">
        <f>IF(LB_stat!J6=0,0,(12*1.348*(1/LB_stat!V6*LB_rozp!$E6)+LB_stat!AE6))</f>
        <v>0</v>
      </c>
      <c r="I6" s="101">
        <f>IF(LB_stat!K6=0,0,(12*1.348*(1/LB_stat!W6*LB_rozp!$E6)+LB_stat!AF6))</f>
        <v>0</v>
      </c>
      <c r="J6" s="29">
        <f>IF(LB_stat!L6=0,0,(12*1.348*(1/LB_stat!X6*LB_rozp!$E6)+LB_stat!AG6))</f>
        <v>0</v>
      </c>
      <c r="K6" s="102">
        <f>IF(LB_stat!M6=0,0,(12*1.348*(1/LB_stat!Y6*LB_rozp!$E6)+LB_stat!AH6))</f>
        <v>0</v>
      </c>
      <c r="L6" s="101">
        <f>IF(LB_stat!N6=0,0,(12*1.348*(1/LB_stat!Z6*LB_rozp!$E6)+LB_stat!AI6))</f>
        <v>0</v>
      </c>
      <c r="M6" s="29">
        <f>IF(LB_stat!O6=0,0,(12*1.348*(1/LB_stat!AA6*LB_rozp!$E6)+LB_stat!AJ6))</f>
        <v>0</v>
      </c>
      <c r="N6" s="102">
        <f>IF(LB_stat!P6=0,0,(12*1.348*(1/LB_stat!AB6*LB_rozp!$E6)+LB_stat!AK6))</f>
        <v>0</v>
      </c>
      <c r="O6" s="101">
        <f>F6*LB_stat!H6+I6*LB_stat!K6+L6*LB_stat!N6</f>
        <v>885131.24454085378</v>
      </c>
      <c r="P6" s="29">
        <f>G6*LB_stat!I6+J6*LB_stat!L6+M6*LB_stat!O6</f>
        <v>0</v>
      </c>
      <c r="Q6" s="102">
        <f>H6*LB_stat!J6+K6*LB_stat!M6+N6*LB_stat!P6</f>
        <v>0</v>
      </c>
      <c r="R6" s="167">
        <f>SUM(O6:Q6)</f>
        <v>885131.24454085378</v>
      </c>
    </row>
    <row r="7" spans="1:18" ht="20.100000000000001" customHeight="1" x14ac:dyDescent="0.2">
      <c r="A7" s="10">
        <f>LB_stat!C7</f>
        <v>2442</v>
      </c>
      <c r="B7" s="5" t="str">
        <f>LB_stat!D7</f>
        <v>MŠ Liberec, Bezová 274/1</v>
      </c>
      <c r="C7" s="71">
        <f>LB_stat!E7</f>
        <v>3141</v>
      </c>
      <c r="D7" s="163" t="str">
        <f>LB_stat!F7</f>
        <v>MŠ Liberec, Bezová 274/1</v>
      </c>
      <c r="E7" s="100">
        <f>SJMS_normativy!$F$5</f>
        <v>25931</v>
      </c>
      <c r="F7" s="101">
        <f>IF(LB_stat!H7=0,0,(12*1.348*(1/LB_stat!T7*LB_rozp!$E7)+LB_stat!AC7))</f>
        <v>10140.372499494066</v>
      </c>
      <c r="G7" s="29">
        <f>IF(LB_stat!I7=0,0,(12*1.348*(1/LB_stat!U7*LB_rozp!$E7)+LB_stat!AD7))</f>
        <v>0</v>
      </c>
      <c r="H7" s="102">
        <f>IF(LB_stat!J7=0,0,(12*1.348*(1/LB_stat!V7*LB_rozp!$E7)+LB_stat!AE7))</f>
        <v>0</v>
      </c>
      <c r="I7" s="101">
        <f>IF(LB_stat!K7=0,0,(12*1.348*(1/LB_stat!W7*LB_rozp!$E7)+LB_stat!AF7))</f>
        <v>0</v>
      </c>
      <c r="J7" s="29">
        <f>IF(LB_stat!L7=0,0,(12*1.348*(1/LB_stat!X7*LB_rozp!$E7)+LB_stat!AG7))</f>
        <v>0</v>
      </c>
      <c r="K7" s="102">
        <f>IF(LB_stat!M7=0,0,(12*1.348*(1/LB_stat!Y7*LB_rozp!$E7)+LB_stat!AH7))</f>
        <v>0</v>
      </c>
      <c r="L7" s="101">
        <f>IF(LB_stat!N7=0,0,(12*1.348*(1/LB_stat!Z7*LB_rozp!$E7)+LB_stat!AI7))</f>
        <v>0</v>
      </c>
      <c r="M7" s="29">
        <f>IF(LB_stat!O7=0,0,(12*1.348*(1/LB_stat!AA7*LB_rozp!$E7)+LB_stat!AJ7))</f>
        <v>0</v>
      </c>
      <c r="N7" s="102">
        <f>IF(LB_stat!P7=0,0,(12*1.348*(1/LB_stat!AB7*LB_rozp!$E7)+LB_stat!AK7))</f>
        <v>0</v>
      </c>
      <c r="O7" s="101">
        <f>F7*LB_stat!H7+I7*LB_stat!K7+L7*LB_stat!N7</f>
        <v>1135721.7199433353</v>
      </c>
      <c r="P7" s="29">
        <f>G7*LB_stat!I7+J7*LB_stat!L7+M7*LB_stat!O7</f>
        <v>0</v>
      </c>
      <c r="Q7" s="102">
        <f>H7*LB_stat!J7+K7*LB_stat!M7+N7*LB_stat!P7</f>
        <v>0</v>
      </c>
      <c r="R7" s="167">
        <f t="shared" ref="R7:R70" si="0">SUM(O7:Q7)</f>
        <v>1135721.7199433353</v>
      </c>
    </row>
    <row r="8" spans="1:18" ht="20.100000000000001" customHeight="1" x14ac:dyDescent="0.2">
      <c r="A8" s="10">
        <f>LB_stat!C8</f>
        <v>2437</v>
      </c>
      <c r="B8" s="5" t="str">
        <f>LB_stat!D8</f>
        <v>MŠ Liberec, Broumovská 840/7</v>
      </c>
      <c r="C8" s="71">
        <f>LB_stat!E8</f>
        <v>3141</v>
      </c>
      <c r="D8" s="163" t="str">
        <f>LB_stat!F8</f>
        <v>MŠ Liberec, Broumovská 840/7</v>
      </c>
      <c r="E8" s="100">
        <f>SJMS_normativy!$F$5</f>
        <v>25931</v>
      </c>
      <c r="F8" s="101">
        <f>IF(LB_stat!H8=0,0,(12*1.348*(1/LB_stat!T8*LB_rozp!$E8)+LB_stat!AC8))</f>
        <v>9657.6160240581539</v>
      </c>
      <c r="G8" s="29">
        <f>IF(LB_stat!I8=0,0,(12*1.348*(1/LB_stat!U8*LB_rozp!$E8)+LB_stat!AD8))</f>
        <v>0</v>
      </c>
      <c r="H8" s="102">
        <f>IF(LB_stat!J8=0,0,(12*1.348*(1/LB_stat!V8*LB_rozp!$E8)+LB_stat!AE8))</f>
        <v>0</v>
      </c>
      <c r="I8" s="101">
        <f>IF(LB_stat!K8=0,0,(12*1.348*(1/LB_stat!W8*LB_rozp!$E8)+LB_stat!AF8))</f>
        <v>0</v>
      </c>
      <c r="J8" s="29">
        <f>IF(LB_stat!L8=0,0,(12*1.348*(1/LB_stat!X8*LB_rozp!$E8)+LB_stat!AG8))</f>
        <v>0</v>
      </c>
      <c r="K8" s="102">
        <f>IF(LB_stat!M8=0,0,(12*1.348*(1/LB_stat!Y8*LB_rozp!$E8)+LB_stat!AH8))</f>
        <v>0</v>
      </c>
      <c r="L8" s="101">
        <f>IF(LB_stat!N8=0,0,(12*1.348*(1/LB_stat!Z8*LB_rozp!$E8)+LB_stat!AI8))</f>
        <v>0</v>
      </c>
      <c r="M8" s="29">
        <f>IF(LB_stat!O8=0,0,(12*1.348*(1/LB_stat!AA8*LB_rozp!$E8)+LB_stat!AJ8))</f>
        <v>0</v>
      </c>
      <c r="N8" s="102">
        <f>IF(LB_stat!P8=0,0,(12*1.348*(1/LB_stat!AB8*LB_rozp!$E8)+LB_stat!AK8))</f>
        <v>0</v>
      </c>
      <c r="O8" s="101">
        <f>F8*LB_stat!H8+I8*LB_stat!K8+L8*LB_stat!N8</f>
        <v>1516245.7157771301</v>
      </c>
      <c r="P8" s="29">
        <f>G8*LB_stat!I8+J8*LB_stat!L8+M8*LB_stat!O8</f>
        <v>0</v>
      </c>
      <c r="Q8" s="102">
        <f>H8*LB_stat!J8+K8*LB_stat!M8+N8*LB_stat!P8</f>
        <v>0</v>
      </c>
      <c r="R8" s="167">
        <f t="shared" si="0"/>
        <v>1516245.7157771301</v>
      </c>
    </row>
    <row r="9" spans="1:18" ht="20.100000000000001" customHeight="1" x14ac:dyDescent="0.2">
      <c r="A9" s="10">
        <f>LB_stat!C9</f>
        <v>2411</v>
      </c>
      <c r="B9" s="5" t="str">
        <f>LB_stat!D9</f>
        <v>MŠ Liberec, Březinova 389/8</v>
      </c>
      <c r="C9" s="71">
        <f>LB_stat!E9</f>
        <v>3141</v>
      </c>
      <c r="D9" s="163" t="str">
        <f>LB_stat!F9</f>
        <v>MŠ Liberec, Březinova 389/8</v>
      </c>
      <c r="E9" s="100">
        <f>SJMS_normativy!$F$5</f>
        <v>25931</v>
      </c>
      <c r="F9" s="101">
        <f>IF(LB_stat!H9=0,0,(12*1.348*(1/LB_stat!T9*LB_rozp!$E9)+LB_stat!AC9))</f>
        <v>10762.556912841088</v>
      </c>
      <c r="G9" s="29">
        <f>IF(LB_stat!I9=0,0,(12*1.348*(1/LB_stat!U9*LB_rozp!$E9)+LB_stat!AD9))</f>
        <v>0</v>
      </c>
      <c r="H9" s="102">
        <f>IF(LB_stat!J9=0,0,(12*1.348*(1/LB_stat!V9*LB_rozp!$E9)+LB_stat!AE9))</f>
        <v>0</v>
      </c>
      <c r="I9" s="101">
        <f>IF(LB_stat!K9=0,0,(12*1.348*(1/LB_stat!W9*LB_rozp!$E9)+LB_stat!AF9))</f>
        <v>0</v>
      </c>
      <c r="J9" s="29">
        <f>IF(LB_stat!L9=0,0,(12*1.348*(1/LB_stat!X9*LB_rozp!$E9)+LB_stat!AG9))</f>
        <v>0</v>
      </c>
      <c r="K9" s="102">
        <f>IF(LB_stat!M9=0,0,(12*1.348*(1/LB_stat!Y9*LB_rozp!$E9)+LB_stat!AH9))</f>
        <v>0</v>
      </c>
      <c r="L9" s="101">
        <f>IF(LB_stat!N9=0,0,(12*1.348*(1/LB_stat!Z9*LB_rozp!$E9)+LB_stat!AI9))</f>
        <v>0</v>
      </c>
      <c r="M9" s="29">
        <f>IF(LB_stat!O9=0,0,(12*1.348*(1/LB_stat!AA9*LB_rozp!$E9)+LB_stat!AJ9))</f>
        <v>0</v>
      </c>
      <c r="N9" s="102">
        <f>IF(LB_stat!P9=0,0,(12*1.348*(1/LB_stat!AB9*LB_rozp!$E9)+LB_stat!AK9))</f>
        <v>0</v>
      </c>
      <c r="O9" s="101">
        <f>F9*LB_stat!H9+I9*LB_stat!K9+L9*LB_stat!N9</f>
        <v>968630.1221556979</v>
      </c>
      <c r="P9" s="29">
        <f>G9*LB_stat!I9+J9*LB_stat!L9+M9*LB_stat!O9</f>
        <v>0</v>
      </c>
      <c r="Q9" s="102">
        <f>H9*LB_stat!J9+K9*LB_stat!M9+N9*LB_stat!P9</f>
        <v>0</v>
      </c>
      <c r="R9" s="167">
        <f t="shared" si="0"/>
        <v>968630.1221556979</v>
      </c>
    </row>
    <row r="10" spans="1:18" ht="20.100000000000001" customHeight="1" x14ac:dyDescent="0.2">
      <c r="A10" s="10">
        <f>LB_stat!C10</f>
        <v>2407</v>
      </c>
      <c r="B10" s="5" t="str">
        <f>LB_stat!D10</f>
        <v>MŠ Liberec, Burianova 972/2</v>
      </c>
      <c r="C10" s="71">
        <f>LB_stat!E10</f>
        <v>3141</v>
      </c>
      <c r="D10" s="163" t="str">
        <f>LB_stat!F10</f>
        <v>MŠ Liberec, Burianova 972/2</v>
      </c>
      <c r="E10" s="100">
        <f>SJMS_normativy!$F$5</f>
        <v>25931</v>
      </c>
      <c r="F10" s="101">
        <f>IF(LB_stat!H10=0,0,(12*1.348*(1/LB_stat!T10*LB_rozp!$E10)+LB_stat!AC10))</f>
        <v>9604.3091714689708</v>
      </c>
      <c r="G10" s="29">
        <f>IF(LB_stat!I10=0,0,(12*1.348*(1/LB_stat!U10*LB_rozp!$E10)+LB_stat!AD10))</f>
        <v>0</v>
      </c>
      <c r="H10" s="102">
        <f>IF(LB_stat!J10=0,0,(12*1.348*(1/LB_stat!V10*LB_rozp!$E10)+LB_stat!AE10))</f>
        <v>0</v>
      </c>
      <c r="I10" s="101">
        <f>IF(LB_stat!K10=0,0,(12*1.348*(1/LB_stat!W10*LB_rozp!$E10)+LB_stat!AF10))</f>
        <v>0</v>
      </c>
      <c r="J10" s="29">
        <f>IF(LB_stat!L10=0,0,(12*1.348*(1/LB_stat!X10*LB_rozp!$E10)+LB_stat!AG10))</f>
        <v>0</v>
      </c>
      <c r="K10" s="102">
        <f>IF(LB_stat!M10=0,0,(12*1.348*(1/LB_stat!Y10*LB_rozp!$E10)+LB_stat!AH10))</f>
        <v>0</v>
      </c>
      <c r="L10" s="101">
        <f>IF(LB_stat!N10=0,0,(12*1.348*(1/LB_stat!Z10*LB_rozp!$E10)+LB_stat!AI10))</f>
        <v>0</v>
      </c>
      <c r="M10" s="29">
        <f>IF(LB_stat!O10=0,0,(12*1.348*(1/LB_stat!AA10*LB_rozp!$E10)+LB_stat!AJ10))</f>
        <v>0</v>
      </c>
      <c r="N10" s="102">
        <f>IF(LB_stat!P10=0,0,(12*1.348*(1/LB_stat!AB10*LB_rozp!$E10)+LB_stat!AK10))</f>
        <v>0</v>
      </c>
      <c r="O10" s="101">
        <f>F10*LB_stat!H10+I10*LB_stat!K10+L10*LB_stat!N10</f>
        <v>1834423.0517505733</v>
      </c>
      <c r="P10" s="29">
        <f>G10*LB_stat!I10+J10*LB_stat!L10+M10*LB_stat!O10</f>
        <v>0</v>
      </c>
      <c r="Q10" s="102">
        <f>H10*LB_stat!J10+K10*LB_stat!M10+N10*LB_stat!P10</f>
        <v>0</v>
      </c>
      <c r="R10" s="167">
        <f t="shared" si="0"/>
        <v>1834423.0517505733</v>
      </c>
    </row>
    <row r="11" spans="1:18" ht="20.100000000000001" customHeight="1" x14ac:dyDescent="0.2">
      <c r="A11" s="10">
        <f>LB_stat!C11</f>
        <v>2422</v>
      </c>
      <c r="B11" s="5" t="str">
        <f>LB_stat!D11</f>
        <v>MŠ Liberec, Dělnická 831/7</v>
      </c>
      <c r="C11" s="71">
        <f>LB_stat!E11</f>
        <v>3141</v>
      </c>
      <c r="D11" s="163" t="str">
        <f>LB_stat!F11</f>
        <v>MŠ Liberec, Dělnická 831/7</v>
      </c>
      <c r="E11" s="100">
        <f>SJMS_normativy!$F$5</f>
        <v>25931</v>
      </c>
      <c r="F11" s="101">
        <f>IF(LB_stat!H11=0,0,(12*1.348*(1/LB_stat!T11*LB_rozp!$E11)+LB_stat!AC11))</f>
        <v>10162.240211291281</v>
      </c>
      <c r="G11" s="29">
        <f>IF(LB_stat!I11=0,0,(12*1.348*(1/LB_stat!U11*LB_rozp!$E11)+LB_stat!AD11))</f>
        <v>0</v>
      </c>
      <c r="H11" s="102">
        <f>IF(LB_stat!J11=0,0,(12*1.348*(1/LB_stat!V11*LB_rozp!$E11)+LB_stat!AE11))</f>
        <v>0</v>
      </c>
      <c r="I11" s="101">
        <f>IF(LB_stat!K11=0,0,(12*1.348*(1/LB_stat!W11*LB_rozp!$E11)+LB_stat!AF11))</f>
        <v>0</v>
      </c>
      <c r="J11" s="29">
        <f>IF(LB_stat!L11=0,0,(12*1.348*(1/LB_stat!X11*LB_rozp!$E11)+LB_stat!AG11))</f>
        <v>0</v>
      </c>
      <c r="K11" s="102">
        <f>IF(LB_stat!M11=0,0,(12*1.348*(1/LB_stat!Y11*LB_rozp!$E11)+LB_stat!AH11))</f>
        <v>0</v>
      </c>
      <c r="L11" s="101">
        <f>IF(LB_stat!N11=0,0,(12*1.348*(1/LB_stat!Z11*LB_rozp!$E11)+LB_stat!AI11))</f>
        <v>0</v>
      </c>
      <c r="M11" s="29">
        <f>IF(LB_stat!O11=0,0,(12*1.348*(1/LB_stat!AA11*LB_rozp!$E11)+LB_stat!AJ11))</f>
        <v>0</v>
      </c>
      <c r="N11" s="102">
        <f>IF(LB_stat!P11=0,0,(12*1.348*(1/LB_stat!AB11*LB_rozp!$E11)+LB_stat!AK11))</f>
        <v>0</v>
      </c>
      <c r="O11" s="101">
        <f>F11*LB_stat!H11+I11*LB_stat!K11+L11*LB_stat!N11</f>
        <v>1128008.6634533321</v>
      </c>
      <c r="P11" s="29">
        <f>G11*LB_stat!I11+J11*LB_stat!L11+M11*LB_stat!O11</f>
        <v>0</v>
      </c>
      <c r="Q11" s="102">
        <f>H11*LB_stat!J11+K11*LB_stat!M11+N11*LB_stat!P11</f>
        <v>0</v>
      </c>
      <c r="R11" s="167">
        <f t="shared" si="0"/>
        <v>1128008.6634533321</v>
      </c>
    </row>
    <row r="12" spans="1:18" ht="20.100000000000001" customHeight="1" x14ac:dyDescent="0.2">
      <c r="A12" s="10">
        <f>LB_stat!C12</f>
        <v>2427</v>
      </c>
      <c r="B12" s="5" t="str">
        <f>LB_stat!D12</f>
        <v>MŠ Liberec, Dětská 461</v>
      </c>
      <c r="C12" s="71">
        <f>LB_stat!E12</f>
        <v>3141</v>
      </c>
      <c r="D12" s="163" t="str">
        <f>LB_stat!F12</f>
        <v>MŠ Liberec, Dětská 461 - výdejna</v>
      </c>
      <c r="E12" s="100">
        <f>SJMS_normativy!$F$5</f>
        <v>25931</v>
      </c>
      <c r="F12" s="101">
        <f>IF(LB_stat!H12=0,0,(12*1.348*(1/LB_stat!T12*LB_rozp!$E12)+LB_stat!AC12))</f>
        <v>0</v>
      </c>
      <c r="G12" s="29">
        <f>IF(LB_stat!I12=0,0,(12*1.348*(1/LB_stat!U12*LB_rozp!$E12)+LB_stat!AD12))</f>
        <v>0</v>
      </c>
      <c r="H12" s="102">
        <f>IF(LB_stat!J12=0,0,(12*1.348*(1/LB_stat!V12*LB_rozp!$E12)+LB_stat!AE12))</f>
        <v>0</v>
      </c>
      <c r="I12" s="101">
        <f>IF(LB_stat!K12=0,0,(12*1.348*(1/LB_stat!W12*LB_rozp!$E12)+LB_stat!AF12))</f>
        <v>0</v>
      </c>
      <c r="J12" s="29">
        <f>IF(LB_stat!L12=0,0,(12*1.348*(1/LB_stat!X12*LB_rozp!$E12)+LB_stat!AG12))</f>
        <v>0</v>
      </c>
      <c r="K12" s="102">
        <f>IF(LB_stat!M12=0,0,(12*1.348*(1/LB_stat!Y12*LB_rozp!$E12)+LB_stat!AH12))</f>
        <v>0</v>
      </c>
      <c r="L12" s="101">
        <f>IF(LB_stat!N12=0,0,(12*1.348*(1/LB_stat!Z12*LB_rozp!$E12)+LB_stat!AI12))</f>
        <v>4739.1727068525997</v>
      </c>
      <c r="M12" s="29">
        <f>IF(LB_stat!O12=0,0,(12*1.348*(1/LB_stat!AA12*LB_rozp!$E12)+LB_stat!AJ12))</f>
        <v>0</v>
      </c>
      <c r="N12" s="102">
        <f>IF(LB_stat!P12=0,0,(12*1.348*(1/LB_stat!AB12*LB_rozp!$E12)+LB_stat!AK12))</f>
        <v>0</v>
      </c>
      <c r="O12" s="101">
        <f>F12*LB_stat!H12+I12*LB_stat!K12+L12*LB_stat!N12</f>
        <v>317524.57135912421</v>
      </c>
      <c r="P12" s="29">
        <f>G12*LB_stat!I12+J12*LB_stat!L12+M12*LB_stat!O12</f>
        <v>0</v>
      </c>
      <c r="Q12" s="102">
        <f>H12*LB_stat!J12+K12*LB_stat!M12+N12*LB_stat!P12</f>
        <v>0</v>
      </c>
      <c r="R12" s="167">
        <f t="shared" si="0"/>
        <v>317524.57135912421</v>
      </c>
    </row>
    <row r="13" spans="1:18" ht="20.100000000000001" customHeight="1" x14ac:dyDescent="0.2">
      <c r="A13" s="10">
        <f>LB_stat!C13</f>
        <v>2327</v>
      </c>
      <c r="B13" s="5" t="str">
        <f>LB_stat!D13</f>
        <v>MŠ Liberec, Gagarinova 788/9</v>
      </c>
      <c r="C13" s="71">
        <f>LB_stat!E13</f>
        <v>3141</v>
      </c>
      <c r="D13" s="163" t="str">
        <f>LB_stat!F13</f>
        <v>MŠ Liberec, Gagarinova 788/9</v>
      </c>
      <c r="E13" s="100">
        <f>SJMS_normativy!$F$5</f>
        <v>25931</v>
      </c>
      <c r="F13" s="101">
        <f>IF(LB_stat!H13=0,0,(12*1.348*(1/LB_stat!T13*LB_rozp!$E13)+LB_stat!AC13))</f>
        <v>10098.284517560282</v>
      </c>
      <c r="G13" s="29">
        <f>IF(LB_stat!I13=0,0,(12*1.348*(1/LB_stat!U13*LB_rozp!$E13)+LB_stat!AD13))</f>
        <v>0</v>
      </c>
      <c r="H13" s="102">
        <f>IF(LB_stat!J13=0,0,(12*1.348*(1/LB_stat!V13*LB_rozp!$E13)+LB_stat!AE13))</f>
        <v>0</v>
      </c>
      <c r="I13" s="101">
        <f>IF(LB_stat!K13=0,0,(12*1.348*(1/LB_stat!W13*LB_rozp!$E13)+LB_stat!AF13))</f>
        <v>0</v>
      </c>
      <c r="J13" s="29">
        <f>IF(LB_stat!L13=0,0,(12*1.348*(1/LB_stat!X13*LB_rozp!$E13)+LB_stat!AG13))</f>
        <v>0</v>
      </c>
      <c r="K13" s="102">
        <f>IF(LB_stat!M13=0,0,(12*1.348*(1/LB_stat!Y13*LB_rozp!$E13)+LB_stat!AH13))</f>
        <v>0</v>
      </c>
      <c r="L13" s="101">
        <f>IF(LB_stat!N13=0,0,(12*1.348*(1/LB_stat!Z13*LB_rozp!$E13)+LB_stat!AI13))</f>
        <v>0</v>
      </c>
      <c r="M13" s="29">
        <f>IF(LB_stat!O13=0,0,(12*1.348*(1/LB_stat!AA13*LB_rozp!$E13)+LB_stat!AJ13))</f>
        <v>0</v>
      </c>
      <c r="N13" s="102">
        <f>IF(LB_stat!P13=0,0,(12*1.348*(1/LB_stat!AB13*LB_rozp!$E13)+LB_stat!AK13))</f>
        <v>0</v>
      </c>
      <c r="O13" s="101">
        <f>F13*LB_stat!H13+I13*LB_stat!K13+L13*LB_stat!N13</f>
        <v>1151204.435001872</v>
      </c>
      <c r="P13" s="29">
        <f>G13*LB_stat!I13+J13*LB_stat!L13+M13*LB_stat!O13</f>
        <v>0</v>
      </c>
      <c r="Q13" s="102">
        <f>H13*LB_stat!J13+K13*LB_stat!M13+N13*LB_stat!P13</f>
        <v>0</v>
      </c>
      <c r="R13" s="167">
        <f t="shared" si="0"/>
        <v>1151204.435001872</v>
      </c>
    </row>
    <row r="14" spans="1:18" ht="20.100000000000001" customHeight="1" x14ac:dyDescent="0.2">
      <c r="A14" s="10">
        <f>LB_stat!C14</f>
        <v>2321</v>
      </c>
      <c r="B14" s="5" t="str">
        <f>LB_stat!D14</f>
        <v>MŠ Liberec, Horská 166/27</v>
      </c>
      <c r="C14" s="71">
        <f>LB_stat!E14</f>
        <v>3141</v>
      </c>
      <c r="D14" s="163" t="str">
        <f>LB_stat!F14</f>
        <v>MŠ Liberec, Horská 166/27</v>
      </c>
      <c r="E14" s="100">
        <f>SJMS_normativy!$F$5</f>
        <v>25931</v>
      </c>
      <c r="F14" s="101">
        <f>IF(LB_stat!H14=0,0,(12*1.348*(1/LB_stat!T14*LB_rozp!$E14)+LB_stat!AC14))</f>
        <v>13155.812097620426</v>
      </c>
      <c r="G14" s="29">
        <f>IF(LB_stat!I14=0,0,(12*1.348*(1/LB_stat!U14*LB_rozp!$E14)+LB_stat!AD14))</f>
        <v>0</v>
      </c>
      <c r="H14" s="102">
        <f>IF(LB_stat!J14=0,0,(12*1.348*(1/LB_stat!V14*LB_rozp!$E14)+LB_stat!AE14))</f>
        <v>0</v>
      </c>
      <c r="I14" s="101">
        <f>IF(LB_stat!K14=0,0,(12*1.348*(1/LB_stat!W14*LB_rozp!$E14)+LB_stat!AF14))</f>
        <v>0</v>
      </c>
      <c r="J14" s="29">
        <f>IF(LB_stat!L14=0,0,(12*1.348*(1/LB_stat!X14*LB_rozp!$E14)+LB_stat!AG14))</f>
        <v>0</v>
      </c>
      <c r="K14" s="102">
        <f>IF(LB_stat!M14=0,0,(12*1.348*(1/LB_stat!Y14*LB_rozp!$E14)+LB_stat!AH14))</f>
        <v>0</v>
      </c>
      <c r="L14" s="101">
        <f>IF(LB_stat!N14=0,0,(12*1.348*(1/LB_stat!Z14*LB_rozp!$E14)+LB_stat!AI14))</f>
        <v>0</v>
      </c>
      <c r="M14" s="29">
        <f>IF(LB_stat!O14=0,0,(12*1.348*(1/LB_stat!AA14*LB_rozp!$E14)+LB_stat!AJ14))</f>
        <v>0</v>
      </c>
      <c r="N14" s="102">
        <f>IF(LB_stat!P14=0,0,(12*1.348*(1/LB_stat!AB14*LB_rozp!$E14)+LB_stat!AK14))</f>
        <v>0</v>
      </c>
      <c r="O14" s="101">
        <f>F14*LB_stat!H14+I14*LB_stat!K14+L14*LB_stat!N14</f>
        <v>631478.98068578052</v>
      </c>
      <c r="P14" s="29">
        <f>G14*LB_stat!I14+J14*LB_stat!L14+M14*LB_stat!O14</f>
        <v>0</v>
      </c>
      <c r="Q14" s="102">
        <f>H14*LB_stat!J14+K14*LB_stat!M14+N14*LB_stat!P14</f>
        <v>0</v>
      </c>
      <c r="R14" s="167">
        <f t="shared" si="0"/>
        <v>631478.98068578052</v>
      </c>
    </row>
    <row r="15" spans="1:18" ht="20.100000000000001" customHeight="1" x14ac:dyDescent="0.2">
      <c r="A15" s="10">
        <f>LB_stat!C15</f>
        <v>2321</v>
      </c>
      <c r="B15" s="5" t="str">
        <f>LB_stat!D15</f>
        <v>MŠ Liberec, Horská 166/27</v>
      </c>
      <c r="C15" s="71">
        <f>LB_stat!E15</f>
        <v>3141</v>
      </c>
      <c r="D15" s="441" t="str">
        <f>LB_stat!F15</f>
        <v xml:space="preserve">MŠ Liberec, Markova 1334/10 </v>
      </c>
      <c r="E15" s="100">
        <f>SJMS_normativy!$F$5</f>
        <v>25931</v>
      </c>
      <c r="F15" s="101">
        <f>IF(LB_stat!H15=0,0,(12*1.348*(1/LB_stat!T15*LB_rozp!$E15)+LB_stat!AC15))</f>
        <v>11440.547770823532</v>
      </c>
      <c r="G15" s="29">
        <f>IF(LB_stat!I15=0,0,(12*1.348*(1/LB_stat!U15*LB_rozp!$E15)+LB_stat!AD15))</f>
        <v>0</v>
      </c>
      <c r="H15" s="102">
        <f>IF(LB_stat!J15=0,0,(12*1.348*(1/LB_stat!V15*LB_rozp!$E15)+LB_stat!AE15))</f>
        <v>0</v>
      </c>
      <c r="I15" s="101">
        <f>IF(LB_stat!K15=0,0,(12*1.348*(1/LB_stat!W15*LB_rozp!$E15)+LB_stat!AF15))</f>
        <v>0</v>
      </c>
      <c r="J15" s="29">
        <f>IF(LB_stat!L15=0,0,(12*1.348*(1/LB_stat!X15*LB_rozp!$E15)+LB_stat!AG15))</f>
        <v>0</v>
      </c>
      <c r="K15" s="102">
        <f>IF(LB_stat!M15=0,0,(12*1.348*(1/LB_stat!Y15*LB_rozp!$E15)+LB_stat!AH15))</f>
        <v>0</v>
      </c>
      <c r="L15" s="101">
        <f>IF(LB_stat!N15=0,0,(12*1.348*(1/LB_stat!Z15*LB_rozp!$E15)+LB_stat!AI15))</f>
        <v>0</v>
      </c>
      <c r="M15" s="29">
        <f>IF(LB_stat!O15=0,0,(12*1.348*(1/LB_stat!AA15*LB_rozp!$E15)+LB_stat!AJ15))</f>
        <v>0</v>
      </c>
      <c r="N15" s="102">
        <f>IF(LB_stat!P15=0,0,(12*1.348*(1/LB_stat!AB15*LB_rozp!$E15)+LB_stat!AK15))</f>
        <v>0</v>
      </c>
      <c r="O15" s="101">
        <f>F15*LB_stat!H15+I15*LB_stat!K15+L15*LB_stat!N15</f>
        <v>846600.53504094132</v>
      </c>
      <c r="P15" s="29">
        <f>G15*LB_stat!I15+J15*LB_stat!L15+M15*LB_stat!O15</f>
        <v>0</v>
      </c>
      <c r="Q15" s="102">
        <f>H15*LB_stat!J15+K15*LB_stat!M15+N15*LB_stat!P15</f>
        <v>0</v>
      </c>
      <c r="R15" s="167">
        <f t="shared" si="0"/>
        <v>846600.53504094132</v>
      </c>
    </row>
    <row r="16" spans="1:18" ht="20.100000000000001" customHeight="1" x14ac:dyDescent="0.2">
      <c r="A16" s="10">
        <f>LB_stat!C16</f>
        <v>2423</v>
      </c>
      <c r="B16" s="5" t="str">
        <f>LB_stat!D16</f>
        <v>MŠ Liberec, Husova 184/72</v>
      </c>
      <c r="C16" s="71">
        <f>LB_stat!E16</f>
        <v>3141</v>
      </c>
      <c r="D16" s="163" t="str">
        <f>LB_stat!F16</f>
        <v>MŠ Liberec, Husova 184/72</v>
      </c>
      <c r="E16" s="100">
        <f>SJMS_normativy!$F$5</f>
        <v>25931</v>
      </c>
      <c r="F16" s="101">
        <f>IF(LB_stat!H16=0,0,(12*1.348*(1/LB_stat!T16*LB_rozp!$E16)+LB_stat!AC16))</f>
        <v>12987.604407580666</v>
      </c>
      <c r="G16" s="29">
        <f>IF(LB_stat!I16=0,0,(12*1.348*(1/LB_stat!U16*LB_rozp!$E16)+LB_stat!AD16))</f>
        <v>0</v>
      </c>
      <c r="H16" s="102">
        <f>IF(LB_stat!J16=0,0,(12*1.348*(1/LB_stat!V16*LB_rozp!$E16)+LB_stat!AE16))</f>
        <v>0</v>
      </c>
      <c r="I16" s="101">
        <f>IF(LB_stat!K16=0,0,(12*1.348*(1/LB_stat!W16*LB_rozp!$E16)+LB_stat!AF16))</f>
        <v>0</v>
      </c>
      <c r="J16" s="29">
        <f>IF(LB_stat!L16=0,0,(12*1.348*(1/LB_stat!X16*LB_rozp!$E16)+LB_stat!AG16))</f>
        <v>0</v>
      </c>
      <c r="K16" s="102">
        <f>IF(LB_stat!M16=0,0,(12*1.348*(1/LB_stat!Y16*LB_rozp!$E16)+LB_stat!AH16))</f>
        <v>0</v>
      </c>
      <c r="L16" s="101">
        <f>IF(LB_stat!N16=0,0,(12*1.348*(1/LB_stat!Z16*LB_rozp!$E16)+LB_stat!AI16))</f>
        <v>0</v>
      </c>
      <c r="M16" s="29">
        <f>IF(LB_stat!O16=0,0,(12*1.348*(1/LB_stat!AA16*LB_rozp!$E16)+LB_stat!AJ16))</f>
        <v>0</v>
      </c>
      <c r="N16" s="102">
        <f>IF(LB_stat!P16=0,0,(12*1.348*(1/LB_stat!AB16*LB_rozp!$E16)+LB_stat!AK16))</f>
        <v>0</v>
      </c>
      <c r="O16" s="101">
        <f>F16*LB_stat!H16+I16*LB_stat!K16+L16*LB_stat!N16</f>
        <v>649380.22037903324</v>
      </c>
      <c r="P16" s="29">
        <f>G16*LB_stat!I16+J16*LB_stat!L16+M16*LB_stat!O16</f>
        <v>0</v>
      </c>
      <c r="Q16" s="102">
        <f>H16*LB_stat!J16+K16*LB_stat!M16+N16*LB_stat!P16</f>
        <v>0</v>
      </c>
      <c r="R16" s="167">
        <f t="shared" si="0"/>
        <v>649380.22037903324</v>
      </c>
    </row>
    <row r="17" spans="1:18" ht="20.100000000000001" customHeight="1" x14ac:dyDescent="0.2">
      <c r="A17" s="10">
        <f>LB_stat!C17</f>
        <v>2428</v>
      </c>
      <c r="B17" s="5" t="str">
        <f>LB_stat!D17</f>
        <v>MŠ Liberec, Jabloňová 446/29</v>
      </c>
      <c r="C17" s="71">
        <f>LB_stat!E17</f>
        <v>3141</v>
      </c>
      <c r="D17" s="163" t="str">
        <f>LB_stat!F17</f>
        <v>MŠ Liberec, Jabloňová 446/29</v>
      </c>
      <c r="E17" s="100">
        <f>SJMS_normativy!$F$5</f>
        <v>25931</v>
      </c>
      <c r="F17" s="101">
        <f>IF(LB_stat!H17=0,0,(12*1.348*(1/LB_stat!T17*LB_rozp!$E17)+LB_stat!AC17))</f>
        <v>10561.429488501759</v>
      </c>
      <c r="G17" s="29">
        <f>IF(LB_stat!I17=0,0,(12*1.348*(1/LB_stat!U17*LB_rozp!$E17)+LB_stat!AD17))</f>
        <v>0</v>
      </c>
      <c r="H17" s="102">
        <f>IF(LB_stat!J17=0,0,(12*1.348*(1/LB_stat!V17*LB_rozp!$E17)+LB_stat!AE17))</f>
        <v>0</v>
      </c>
      <c r="I17" s="101">
        <f>IF(LB_stat!K17=0,0,(12*1.348*(1/LB_stat!W17*LB_rozp!$E17)+LB_stat!AF17))</f>
        <v>0</v>
      </c>
      <c r="J17" s="29">
        <f>IF(LB_stat!L17=0,0,(12*1.348*(1/LB_stat!X17*LB_rozp!$E17)+LB_stat!AG17))</f>
        <v>0</v>
      </c>
      <c r="K17" s="102">
        <f>IF(LB_stat!M17=0,0,(12*1.348*(1/LB_stat!Y17*LB_rozp!$E17)+LB_stat!AH17))</f>
        <v>0</v>
      </c>
      <c r="L17" s="101">
        <f>IF(LB_stat!N17=0,0,(12*1.348*(1/LB_stat!Z17*LB_rozp!$E17)+LB_stat!AI17))</f>
        <v>0</v>
      </c>
      <c r="M17" s="29">
        <f>IF(LB_stat!O17=0,0,(12*1.348*(1/LB_stat!AA17*LB_rozp!$E17)+LB_stat!AJ17))</f>
        <v>0</v>
      </c>
      <c r="N17" s="102">
        <f>IF(LB_stat!P17=0,0,(12*1.348*(1/LB_stat!AB17*LB_rozp!$E17)+LB_stat!AK17))</f>
        <v>0</v>
      </c>
      <c r="O17" s="101">
        <f>F17*LB_stat!H17+I17*LB_stat!K17+L17*LB_stat!N17</f>
        <v>1013897.2308961689</v>
      </c>
      <c r="P17" s="29">
        <f>G17*LB_stat!I17+J17*LB_stat!L17+M17*LB_stat!O17</f>
        <v>0</v>
      </c>
      <c r="Q17" s="102">
        <f>H17*LB_stat!J17+K17*LB_stat!M17+N17*LB_stat!P17</f>
        <v>0</v>
      </c>
      <c r="R17" s="167">
        <f t="shared" si="0"/>
        <v>1013897.2308961689</v>
      </c>
    </row>
    <row r="18" spans="1:18" ht="20.100000000000001" customHeight="1" x14ac:dyDescent="0.2">
      <c r="A18" s="10">
        <f>LB_stat!C18</f>
        <v>2413</v>
      </c>
      <c r="B18" s="5" t="str">
        <f>LB_stat!D18</f>
        <v>MŠ Liberec, Jeřmanická 487/27</v>
      </c>
      <c r="C18" s="71">
        <f>LB_stat!E18</f>
        <v>3141</v>
      </c>
      <c r="D18" s="163" t="str">
        <f>LB_stat!F18</f>
        <v>MŠ Liberec, Jeřmanická 487/27</v>
      </c>
      <c r="E18" s="100">
        <f>SJMS_normativy!$F$5</f>
        <v>25931</v>
      </c>
      <c r="F18" s="101">
        <f>IF(LB_stat!H18=0,0,(12*1.348*(1/LB_stat!T18*LB_rozp!$E18)+LB_stat!AC18))</f>
        <v>11758.09468023905</v>
      </c>
      <c r="G18" s="29">
        <f>IF(LB_stat!I18=0,0,(12*1.348*(1/LB_stat!U18*LB_rozp!$E18)+LB_stat!AD18))</f>
        <v>0</v>
      </c>
      <c r="H18" s="102">
        <f>IF(LB_stat!J18=0,0,(12*1.348*(1/LB_stat!V18*LB_rozp!$E18)+LB_stat!AE18))</f>
        <v>0</v>
      </c>
      <c r="I18" s="101">
        <f>IF(LB_stat!K18=0,0,(12*1.348*(1/LB_stat!W18*LB_rozp!$E18)+LB_stat!AF18))</f>
        <v>0</v>
      </c>
      <c r="J18" s="29">
        <f>IF(LB_stat!L18=0,0,(12*1.348*(1/LB_stat!X18*LB_rozp!$E18)+LB_stat!AG18))</f>
        <v>0</v>
      </c>
      <c r="K18" s="102">
        <f>IF(LB_stat!M18=0,0,(12*1.348*(1/LB_stat!Y18*LB_rozp!$E18)+LB_stat!AH18))</f>
        <v>0</v>
      </c>
      <c r="L18" s="101">
        <f>IF(LB_stat!N18=0,0,(12*1.348*(1/LB_stat!Z18*LB_rozp!$E18)+LB_stat!AI18))</f>
        <v>0</v>
      </c>
      <c r="M18" s="29">
        <f>IF(LB_stat!O18=0,0,(12*1.348*(1/LB_stat!AA18*LB_rozp!$E18)+LB_stat!AJ18))</f>
        <v>0</v>
      </c>
      <c r="N18" s="102">
        <f>IF(LB_stat!P18=0,0,(12*1.348*(1/LB_stat!AB18*LB_rozp!$E18)+LB_stat!AK18))</f>
        <v>0</v>
      </c>
      <c r="O18" s="101">
        <f>F18*LB_stat!H18+I18*LB_stat!K18+L18*LB_stat!N18</f>
        <v>799550.43825625535</v>
      </c>
      <c r="P18" s="29">
        <f>G18*LB_stat!I18+J18*LB_stat!L18+M18*LB_stat!O18</f>
        <v>0</v>
      </c>
      <c r="Q18" s="102">
        <f>H18*LB_stat!J18+K18*LB_stat!M18+N18*LB_stat!P18</f>
        <v>0</v>
      </c>
      <c r="R18" s="167">
        <f t="shared" si="0"/>
        <v>799550.43825625535</v>
      </c>
    </row>
    <row r="19" spans="1:18" ht="20.100000000000001" customHeight="1" x14ac:dyDescent="0.2">
      <c r="A19" s="10">
        <f>LB_stat!C19</f>
        <v>2410</v>
      </c>
      <c r="B19" s="5" t="str">
        <f>LB_stat!D19</f>
        <v>MŠ Liberec, Jugoslávská 128/1</v>
      </c>
      <c r="C19" s="71">
        <f>LB_stat!E19</f>
        <v>3141</v>
      </c>
      <c r="D19" s="163" t="str">
        <f>LB_stat!F19</f>
        <v>MŠ Liberec, Jugoslávská 128/1</v>
      </c>
      <c r="E19" s="100">
        <f>SJMS_normativy!$F$5</f>
        <v>25931</v>
      </c>
      <c r="F19" s="101">
        <f>IF(LB_stat!H19=0,0,(12*1.348*(1/LB_stat!T19*LB_rozp!$E19)+LB_stat!AC19))</f>
        <v>10950.846123439995</v>
      </c>
      <c r="G19" s="29">
        <f>IF(LB_stat!I19=0,0,(12*1.348*(1/LB_stat!U19*LB_rozp!$E19)+LB_stat!AD19))</f>
        <v>0</v>
      </c>
      <c r="H19" s="102">
        <f>IF(LB_stat!J19=0,0,(12*1.348*(1/LB_stat!V19*LB_rozp!$E19)+LB_stat!AE19))</f>
        <v>0</v>
      </c>
      <c r="I19" s="101">
        <f>IF(LB_stat!K19=0,0,(12*1.348*(1/LB_stat!W19*LB_rozp!$E19)+LB_stat!AF19))</f>
        <v>0</v>
      </c>
      <c r="J19" s="29">
        <f>IF(LB_stat!L19=0,0,(12*1.348*(1/LB_stat!X19*LB_rozp!$E19)+LB_stat!AG19))</f>
        <v>0</v>
      </c>
      <c r="K19" s="102">
        <f>IF(LB_stat!M19=0,0,(12*1.348*(1/LB_stat!Y19*LB_rozp!$E19)+LB_stat!AH19))</f>
        <v>0</v>
      </c>
      <c r="L19" s="101">
        <f>IF(LB_stat!N19=0,0,(12*1.348*(1/LB_stat!Z19*LB_rozp!$E19)+LB_stat!AI19))</f>
        <v>0</v>
      </c>
      <c r="M19" s="29">
        <f>IF(LB_stat!O19=0,0,(12*1.348*(1/LB_stat!AA19*LB_rozp!$E19)+LB_stat!AJ19))</f>
        <v>0</v>
      </c>
      <c r="N19" s="102">
        <f>IF(LB_stat!P19=0,0,(12*1.348*(1/LB_stat!AB19*LB_rozp!$E19)+LB_stat!AK19))</f>
        <v>0</v>
      </c>
      <c r="O19" s="101">
        <f>F19*LB_stat!H19+I19*LB_stat!K19+L19*LB_stat!N19</f>
        <v>930821.9204923996</v>
      </c>
      <c r="P19" s="29">
        <f>G19*LB_stat!I19+J19*LB_stat!L19+M19*LB_stat!O19</f>
        <v>0</v>
      </c>
      <c r="Q19" s="102">
        <f>H19*LB_stat!J19+K19*LB_stat!M19+N19*LB_stat!P19</f>
        <v>0</v>
      </c>
      <c r="R19" s="167">
        <f t="shared" si="0"/>
        <v>930821.9204923996</v>
      </c>
    </row>
    <row r="20" spans="1:18" ht="20.100000000000001" customHeight="1" x14ac:dyDescent="0.2">
      <c r="A20" s="10">
        <f>LB_stat!C20</f>
        <v>2436</v>
      </c>
      <c r="B20" s="5" t="str">
        <f>LB_stat!D20</f>
        <v>MŠ Liberec, Kaplického 386</v>
      </c>
      <c r="C20" s="71">
        <f>LB_stat!E20</f>
        <v>3141</v>
      </c>
      <c r="D20" s="163" t="str">
        <f>LB_stat!F20</f>
        <v>MŠ Liberec, Kaplického 386</v>
      </c>
      <c r="E20" s="100">
        <f>SJMS_normativy!$F$5</f>
        <v>25931</v>
      </c>
      <c r="F20" s="101">
        <f>IF(LB_stat!H20=0,0,(12*1.348*(1/LB_stat!T20*LB_rozp!$E20)+LB_stat!AC20))</f>
        <v>10305.40738180172</v>
      </c>
      <c r="G20" s="29">
        <f>IF(LB_stat!I20=0,0,(12*1.348*(1/LB_stat!U20*LB_rozp!$E20)+LB_stat!AD20))</f>
        <v>0</v>
      </c>
      <c r="H20" s="102">
        <f>IF(LB_stat!J20=0,0,(12*1.348*(1/LB_stat!V20*LB_rozp!$E20)+LB_stat!AE20))</f>
        <v>0</v>
      </c>
      <c r="I20" s="101">
        <f>IF(LB_stat!K20=0,0,(12*1.348*(1/LB_stat!W20*LB_rozp!$E20)+LB_stat!AF20))</f>
        <v>0</v>
      </c>
      <c r="J20" s="29">
        <f>IF(LB_stat!L20=0,0,(12*1.348*(1/LB_stat!X20*LB_rozp!$E20)+LB_stat!AG20))</f>
        <v>0</v>
      </c>
      <c r="K20" s="102">
        <f>IF(LB_stat!M20=0,0,(12*1.348*(1/LB_stat!Y20*LB_rozp!$E20)+LB_stat!AH20))</f>
        <v>0</v>
      </c>
      <c r="L20" s="101">
        <f>IF(LB_stat!N20=0,0,(12*1.348*(1/LB_stat!Z20*LB_rozp!$E20)+LB_stat!AI20))</f>
        <v>0</v>
      </c>
      <c r="M20" s="29">
        <f>IF(LB_stat!O20=0,0,(12*1.348*(1/LB_stat!AA20*LB_rozp!$E20)+LB_stat!AJ20))</f>
        <v>0</v>
      </c>
      <c r="N20" s="102">
        <f>IF(LB_stat!P20=0,0,(12*1.348*(1/LB_stat!AB20*LB_rozp!$E20)+LB_stat!AK20))</f>
        <v>0</v>
      </c>
      <c r="O20" s="101">
        <f>F20*LB_stat!H20+I20*LB_stat!K20+L20*LB_stat!N20</f>
        <v>1082067.7750891806</v>
      </c>
      <c r="P20" s="29">
        <f>G20*LB_stat!I20+J20*LB_stat!L20+M20*LB_stat!O20</f>
        <v>0</v>
      </c>
      <c r="Q20" s="102">
        <f>H20*LB_stat!J20+K20*LB_stat!M20+N20*LB_stat!P20</f>
        <v>0</v>
      </c>
      <c r="R20" s="167">
        <f t="shared" si="0"/>
        <v>1082067.7750891806</v>
      </c>
    </row>
    <row r="21" spans="1:18" ht="20.100000000000001" customHeight="1" x14ac:dyDescent="0.2">
      <c r="A21" s="10">
        <f>LB_stat!C21</f>
        <v>2424</v>
      </c>
      <c r="B21" s="5" t="str">
        <f>LB_stat!D21</f>
        <v>MŠ Liberec, Klášterní 149/16</v>
      </c>
      <c r="C21" s="71">
        <f>LB_stat!E21</f>
        <v>3141</v>
      </c>
      <c r="D21" s="163" t="str">
        <f>LB_stat!F21</f>
        <v>MŠ Liberec, Klášterní 149/16</v>
      </c>
      <c r="E21" s="100">
        <f>SJMS_normativy!$F$5</f>
        <v>25931</v>
      </c>
      <c r="F21" s="101">
        <f>IF(LB_stat!H21=0,0,(12*1.348*(1/LB_stat!T21*LB_rozp!$E21)+LB_stat!AC21))</f>
        <v>13155.812097620426</v>
      </c>
      <c r="G21" s="29">
        <f>IF(LB_stat!I21=0,0,(12*1.348*(1/LB_stat!U21*LB_rozp!$E21)+LB_stat!AD21))</f>
        <v>0</v>
      </c>
      <c r="H21" s="102">
        <f>IF(LB_stat!J21=0,0,(12*1.348*(1/LB_stat!V21*LB_rozp!$E21)+LB_stat!AE21))</f>
        <v>0</v>
      </c>
      <c r="I21" s="101">
        <f>IF(LB_stat!K21=0,0,(12*1.348*(1/LB_stat!W21*LB_rozp!$E21)+LB_stat!AF21))</f>
        <v>0</v>
      </c>
      <c r="J21" s="29">
        <f>IF(LB_stat!L21=0,0,(12*1.348*(1/LB_stat!X21*LB_rozp!$E21)+LB_stat!AG21))</f>
        <v>0</v>
      </c>
      <c r="K21" s="102">
        <f>IF(LB_stat!M21=0,0,(12*1.348*(1/LB_stat!Y21*LB_rozp!$E21)+LB_stat!AH21))</f>
        <v>0</v>
      </c>
      <c r="L21" s="101">
        <f>IF(LB_stat!N21=0,0,(12*1.348*(1/LB_stat!Z21*LB_rozp!$E21)+LB_stat!AI21))</f>
        <v>0</v>
      </c>
      <c r="M21" s="29">
        <f>IF(LB_stat!O21=0,0,(12*1.348*(1/LB_stat!AA21*LB_rozp!$E21)+LB_stat!AJ21))</f>
        <v>0</v>
      </c>
      <c r="N21" s="102">
        <f>IF(LB_stat!P21=0,0,(12*1.348*(1/LB_stat!AB21*LB_rozp!$E21)+LB_stat!AK21))</f>
        <v>0</v>
      </c>
      <c r="O21" s="101">
        <f>F21*LB_stat!H21+I21*LB_stat!K21+L21*LB_stat!N21</f>
        <v>631478.98068578052</v>
      </c>
      <c r="P21" s="29">
        <f>G21*LB_stat!I21+J21*LB_stat!L21+M21*LB_stat!O21</f>
        <v>0</v>
      </c>
      <c r="Q21" s="102">
        <f>H21*LB_stat!J21+K21*LB_stat!M21+N21*LB_stat!P21</f>
        <v>0</v>
      </c>
      <c r="R21" s="167">
        <f t="shared" si="0"/>
        <v>631478.98068578052</v>
      </c>
    </row>
    <row r="22" spans="1:18" ht="20.100000000000001" customHeight="1" x14ac:dyDescent="0.2">
      <c r="A22" s="10">
        <f>LB_stat!C22</f>
        <v>2417</v>
      </c>
      <c r="B22" s="5" t="str">
        <f>LB_stat!D22</f>
        <v>MŠ Liberec, Klášterní 466/4</v>
      </c>
      <c r="C22" s="71">
        <f>LB_stat!E22</f>
        <v>3141</v>
      </c>
      <c r="D22" s="163" t="str">
        <f>LB_stat!F22</f>
        <v>MŠ Liberec, Klášterní 466/4</v>
      </c>
      <c r="E22" s="100">
        <f>SJMS_normativy!$F$5</f>
        <v>25931</v>
      </c>
      <c r="F22" s="101">
        <f>IF(LB_stat!H22=0,0,(12*1.348*(1/LB_stat!T22*LB_rozp!$E22)+LB_stat!AC22))</f>
        <v>9749.8229197124401</v>
      </c>
      <c r="G22" s="29">
        <f>IF(LB_stat!I22=0,0,(12*1.348*(1/LB_stat!U22*LB_rozp!$E22)+LB_stat!AD22))</f>
        <v>0</v>
      </c>
      <c r="H22" s="102">
        <f>IF(LB_stat!J22=0,0,(12*1.348*(1/LB_stat!V22*LB_rozp!$E22)+LB_stat!AE22))</f>
        <v>0</v>
      </c>
      <c r="I22" s="101">
        <f>IF(LB_stat!K22=0,0,(12*1.348*(1/LB_stat!W22*LB_rozp!$E22)+LB_stat!AF22))</f>
        <v>0</v>
      </c>
      <c r="J22" s="29">
        <f>IF(LB_stat!L22=0,0,(12*1.348*(1/LB_stat!X22*LB_rozp!$E22)+LB_stat!AG22))</f>
        <v>0</v>
      </c>
      <c r="K22" s="102">
        <f>IF(LB_stat!M22=0,0,(12*1.348*(1/LB_stat!Y22*LB_rozp!$E22)+LB_stat!AH22))</f>
        <v>0</v>
      </c>
      <c r="L22" s="101">
        <f>IF(LB_stat!N22=0,0,(12*1.348*(1/LB_stat!Z22*LB_rozp!$E22)+LB_stat!AI22))</f>
        <v>0</v>
      </c>
      <c r="M22" s="29">
        <f>IF(LB_stat!O22=0,0,(12*1.348*(1/LB_stat!AA22*LB_rozp!$E22)+LB_stat!AJ22))</f>
        <v>0</v>
      </c>
      <c r="N22" s="102">
        <f>IF(LB_stat!P22=0,0,(12*1.348*(1/LB_stat!AB22*LB_rozp!$E22)+LB_stat!AK22))</f>
        <v>0</v>
      </c>
      <c r="O22" s="101">
        <f>F22*LB_stat!H22+I22*LB_stat!K22+L22*LB_stat!N22</f>
        <v>1345475.5629203168</v>
      </c>
      <c r="P22" s="29">
        <f>G22*LB_stat!I22+J22*LB_stat!L22+M22*LB_stat!O22</f>
        <v>0</v>
      </c>
      <c r="Q22" s="102">
        <f>H22*LB_stat!J22+K22*LB_stat!M22+N22*LB_stat!P22</f>
        <v>0</v>
      </c>
      <c r="R22" s="167">
        <f t="shared" si="0"/>
        <v>1345475.5629203168</v>
      </c>
    </row>
    <row r="23" spans="1:18" ht="20.100000000000001" customHeight="1" x14ac:dyDescent="0.2">
      <c r="A23" s="10">
        <f>LB_stat!C23</f>
        <v>2417</v>
      </c>
      <c r="B23" s="5" t="str">
        <f>LB_stat!D23</f>
        <v>MŠ Liberec, Klášterní 466/4</v>
      </c>
      <c r="C23" s="71">
        <f>LB_stat!E23</f>
        <v>3141</v>
      </c>
      <c r="D23" s="441" t="str">
        <f>LB_stat!F23</f>
        <v>MŠ Liberec, Husova 991/35</v>
      </c>
      <c r="E23" s="100">
        <f>SJMS_normativy!$F$5</f>
        <v>25931</v>
      </c>
      <c r="F23" s="101">
        <f>IF(LB_stat!H23=0,0,(12*1.348*(1/LB_stat!T23*LB_rozp!$E23)+LB_stat!AC23))</f>
        <v>13610.601615115298</v>
      </c>
      <c r="G23" s="29">
        <f>IF(LB_stat!I23=0,0,(12*1.348*(1/LB_stat!U23*LB_rozp!$E23)+LB_stat!AD23))</f>
        <v>0</v>
      </c>
      <c r="H23" s="102">
        <f>IF(LB_stat!J23=0,0,(12*1.348*(1/LB_stat!V23*LB_rozp!$E23)+LB_stat!AE23))</f>
        <v>0</v>
      </c>
      <c r="I23" s="101">
        <f>IF(LB_stat!K23=0,0,(12*1.348*(1/LB_stat!W23*LB_rozp!$E23)+LB_stat!AF23))</f>
        <v>0</v>
      </c>
      <c r="J23" s="29">
        <f>IF(LB_stat!L23=0,0,(12*1.348*(1/LB_stat!X23*LB_rozp!$E23)+LB_stat!AG23))</f>
        <v>0</v>
      </c>
      <c r="K23" s="102">
        <f>IF(LB_stat!M23=0,0,(12*1.348*(1/LB_stat!Y23*LB_rozp!$E23)+LB_stat!AH23))</f>
        <v>0</v>
      </c>
      <c r="L23" s="101">
        <f>IF(LB_stat!N23=0,0,(12*1.348*(1/LB_stat!Z23*LB_rozp!$E23)+LB_stat!AI23))</f>
        <v>0</v>
      </c>
      <c r="M23" s="29">
        <f>IF(LB_stat!O23=0,0,(12*1.348*(1/LB_stat!AA23*LB_rozp!$E23)+LB_stat!AJ23))</f>
        <v>0</v>
      </c>
      <c r="N23" s="102">
        <f>IF(LB_stat!P23=0,0,(12*1.348*(1/LB_stat!AB23*LB_rozp!$E23)+LB_stat!AK23))</f>
        <v>0</v>
      </c>
      <c r="O23" s="101">
        <f>F23*LB_stat!H23+I23*LB_stat!K23+L23*LB_stat!N23</f>
        <v>585255.86944995786</v>
      </c>
      <c r="P23" s="29">
        <f>G23*LB_stat!I23+J23*LB_stat!L23+M23*LB_stat!O23</f>
        <v>0</v>
      </c>
      <c r="Q23" s="102">
        <f>H23*LB_stat!J23+K23*LB_stat!M23+N23*LB_stat!P23</f>
        <v>0</v>
      </c>
      <c r="R23" s="167">
        <f t="shared" si="0"/>
        <v>585255.86944995786</v>
      </c>
    </row>
    <row r="24" spans="1:18" ht="20.100000000000001" customHeight="1" x14ac:dyDescent="0.2">
      <c r="A24" s="10">
        <f>LB_stat!C24</f>
        <v>2416</v>
      </c>
      <c r="B24" s="5" t="str">
        <f>LB_stat!D24</f>
        <v>MŠ Liberec, Matoušova 468/12</v>
      </c>
      <c r="C24" s="71">
        <f>LB_stat!E24</f>
        <v>3141</v>
      </c>
      <c r="D24" s="163" t="str">
        <f>LB_stat!F24</f>
        <v>MŠ Liberec, Matoušova 468/12</v>
      </c>
      <c r="E24" s="100">
        <f>SJMS_normativy!$F$5</f>
        <v>25931</v>
      </c>
      <c r="F24" s="101">
        <f>IF(LB_stat!H24=0,0,(12*1.348*(1/LB_stat!T24*LB_rozp!$E24)+LB_stat!AC24))</f>
        <v>13707.895955124575</v>
      </c>
      <c r="G24" s="29">
        <f>IF(LB_stat!I24=0,0,(12*1.348*(1/LB_stat!U24*LB_rozp!$E24)+LB_stat!AD24))</f>
        <v>0</v>
      </c>
      <c r="H24" s="102">
        <f>IF(LB_stat!J24=0,0,(12*1.348*(1/LB_stat!V24*LB_rozp!$E24)+LB_stat!AE24))</f>
        <v>0</v>
      </c>
      <c r="I24" s="101">
        <f>IF(LB_stat!K24=0,0,(12*1.348*(1/LB_stat!W24*LB_rozp!$E24)+LB_stat!AF24))</f>
        <v>0</v>
      </c>
      <c r="J24" s="29">
        <f>IF(LB_stat!L24=0,0,(12*1.348*(1/LB_stat!X24*LB_rozp!$E24)+LB_stat!AG24))</f>
        <v>0</v>
      </c>
      <c r="K24" s="102">
        <f>IF(LB_stat!M24=0,0,(12*1.348*(1/LB_stat!Y24*LB_rozp!$E24)+LB_stat!AH24))</f>
        <v>0</v>
      </c>
      <c r="L24" s="101">
        <f>IF(LB_stat!N24=0,0,(12*1.348*(1/LB_stat!Z24*LB_rozp!$E24)+LB_stat!AI24))</f>
        <v>0</v>
      </c>
      <c r="M24" s="29">
        <f>IF(LB_stat!O24=0,0,(12*1.348*(1/LB_stat!AA24*LB_rozp!$E24)+LB_stat!AJ24))</f>
        <v>0</v>
      </c>
      <c r="N24" s="102">
        <f>IF(LB_stat!P24=0,0,(12*1.348*(1/LB_stat!AB24*LB_rozp!$E24)+LB_stat!AK24))</f>
        <v>0</v>
      </c>
      <c r="O24" s="101">
        <f>F24*LB_stat!H24+I24*LB_stat!K24+L24*LB_stat!N24</f>
        <v>575731.6301152322</v>
      </c>
      <c r="P24" s="29">
        <f>G24*LB_stat!I24+J24*LB_stat!L24+M24*LB_stat!O24</f>
        <v>0</v>
      </c>
      <c r="Q24" s="102">
        <f>H24*LB_stat!J24+K24*LB_stat!M24+N24*LB_stat!P24</f>
        <v>0</v>
      </c>
      <c r="R24" s="167">
        <f t="shared" si="0"/>
        <v>575731.6301152322</v>
      </c>
    </row>
    <row r="25" spans="1:18" ht="20.100000000000001" customHeight="1" x14ac:dyDescent="0.2">
      <c r="A25" s="10">
        <f>LB_stat!C25</f>
        <v>2421</v>
      </c>
      <c r="B25" s="5" t="str">
        <f>LB_stat!D25</f>
        <v>MŠ Liberec, Na Pískovně 761/3</v>
      </c>
      <c r="C25" s="71">
        <f>LB_stat!E25</f>
        <v>3141</v>
      </c>
      <c r="D25" s="163" t="str">
        <f>LB_stat!F25</f>
        <v>MŠ Liberec, Na Pískovně 761/3</v>
      </c>
      <c r="E25" s="100">
        <f>SJMS_normativy!$F$5</f>
        <v>25931</v>
      </c>
      <c r="F25" s="101">
        <f>IF(LB_stat!H25=0,0,(12*1.348*(1/LB_stat!T25*LB_rozp!$E25)+LB_stat!AC25))</f>
        <v>9704.1058977675984</v>
      </c>
      <c r="G25" s="29">
        <f>IF(LB_stat!I25=0,0,(12*1.348*(1/LB_stat!U25*LB_rozp!$E25)+LB_stat!AD25))</f>
        <v>0</v>
      </c>
      <c r="H25" s="102">
        <f>IF(LB_stat!J25=0,0,(12*1.348*(1/LB_stat!V25*LB_rozp!$E25)+LB_stat!AE25))</f>
        <v>0</v>
      </c>
      <c r="I25" s="101">
        <f>IF(LB_stat!K25=0,0,(12*1.348*(1/LB_stat!W25*LB_rozp!$E25)+LB_stat!AF25))</f>
        <v>0</v>
      </c>
      <c r="J25" s="29">
        <f>IF(LB_stat!L25=0,0,(12*1.348*(1/LB_stat!X25*LB_rozp!$E25)+LB_stat!AG25))</f>
        <v>0</v>
      </c>
      <c r="K25" s="102">
        <f>IF(LB_stat!M25=0,0,(12*1.348*(1/LB_stat!Y25*LB_rozp!$E25)+LB_stat!AH25))</f>
        <v>0</v>
      </c>
      <c r="L25" s="101">
        <f>IF(LB_stat!N25=0,0,(12*1.348*(1/LB_stat!Z25*LB_rozp!$E25)+LB_stat!AI25))</f>
        <v>0</v>
      </c>
      <c r="M25" s="29">
        <f>IF(LB_stat!O25=0,0,(12*1.348*(1/LB_stat!AA25*LB_rozp!$E25)+LB_stat!AJ25))</f>
        <v>0</v>
      </c>
      <c r="N25" s="102">
        <f>IF(LB_stat!P25=0,0,(12*1.348*(1/LB_stat!AB25*LB_rozp!$E25)+LB_stat!AK25))</f>
        <v>0</v>
      </c>
      <c r="O25" s="101">
        <f>F25*LB_stat!H25+I25*LB_stat!K25+L25*LB_stat!N25</f>
        <v>1397391.2492785342</v>
      </c>
      <c r="P25" s="29">
        <f>G25*LB_stat!I25+J25*LB_stat!L25+M25*LB_stat!O25</f>
        <v>0</v>
      </c>
      <c r="Q25" s="102">
        <f>H25*LB_stat!J25+K25*LB_stat!M25+N25*LB_stat!P25</f>
        <v>0</v>
      </c>
      <c r="R25" s="167">
        <f t="shared" si="0"/>
        <v>1397391.2492785342</v>
      </c>
    </row>
    <row r="26" spans="1:18" ht="20.100000000000001" customHeight="1" x14ac:dyDescent="0.2">
      <c r="A26" s="10">
        <f>LB_stat!C26</f>
        <v>2419</v>
      </c>
      <c r="B26" s="5" t="str">
        <f>LB_stat!D26</f>
        <v>MŠ Liberec, Nezvalova 661/20</v>
      </c>
      <c r="C26" s="71">
        <f>LB_stat!E26</f>
        <v>3141</v>
      </c>
      <c r="D26" s="163" t="str">
        <f>LB_stat!F26</f>
        <v>MŠ Liberec, Nezvalova 661/20</v>
      </c>
      <c r="E26" s="100">
        <f>SJMS_normativy!$F$5</f>
        <v>25931</v>
      </c>
      <c r="F26" s="101">
        <f>IF(LB_stat!H26=0,0,(12*1.348*(1/LB_stat!T26*LB_rozp!$E26)+LB_stat!AC26))</f>
        <v>11758.09468023905</v>
      </c>
      <c r="G26" s="29">
        <f>IF(LB_stat!I26=0,0,(12*1.348*(1/LB_stat!U26*LB_rozp!$E26)+LB_stat!AD26))</f>
        <v>0</v>
      </c>
      <c r="H26" s="102">
        <f>IF(LB_stat!J26=0,0,(12*1.348*(1/LB_stat!V26*LB_rozp!$E26)+LB_stat!AE26))</f>
        <v>0</v>
      </c>
      <c r="I26" s="101">
        <f>IF(LB_stat!K26=0,0,(12*1.348*(1/LB_stat!W26*LB_rozp!$E26)+LB_stat!AF26))</f>
        <v>0</v>
      </c>
      <c r="J26" s="29">
        <f>IF(LB_stat!L26=0,0,(12*1.348*(1/LB_stat!X26*LB_rozp!$E26)+LB_stat!AG26))</f>
        <v>0</v>
      </c>
      <c r="K26" s="102">
        <f>IF(LB_stat!M26=0,0,(12*1.348*(1/LB_stat!Y26*LB_rozp!$E26)+LB_stat!AH26))</f>
        <v>0</v>
      </c>
      <c r="L26" s="101">
        <f>IF(LB_stat!N26=0,0,(12*1.348*(1/LB_stat!Z26*LB_rozp!$E26)+LB_stat!AI26))</f>
        <v>0</v>
      </c>
      <c r="M26" s="29">
        <f>IF(LB_stat!O26=0,0,(12*1.348*(1/LB_stat!AA26*LB_rozp!$E26)+LB_stat!AJ26))</f>
        <v>0</v>
      </c>
      <c r="N26" s="102">
        <f>IF(LB_stat!P26=0,0,(12*1.348*(1/LB_stat!AB26*LB_rozp!$E26)+LB_stat!AK26))</f>
        <v>0</v>
      </c>
      <c r="O26" s="101">
        <f>F26*LB_stat!H26+I26*LB_stat!K26+L26*LB_stat!N26</f>
        <v>799550.43825625535</v>
      </c>
      <c r="P26" s="29">
        <f>G26*LB_stat!I26+J26*LB_stat!L26+M26*LB_stat!O26</f>
        <v>0</v>
      </c>
      <c r="Q26" s="102">
        <f>H26*LB_stat!J26+K26*LB_stat!M26+N26*LB_stat!P26</f>
        <v>0</v>
      </c>
      <c r="R26" s="167">
        <f t="shared" si="0"/>
        <v>799550.43825625535</v>
      </c>
    </row>
    <row r="27" spans="1:18" ht="20.100000000000001" customHeight="1" x14ac:dyDescent="0.2">
      <c r="A27" s="10">
        <f>LB_stat!C27</f>
        <v>2430</v>
      </c>
      <c r="B27" s="5" t="str">
        <f>LB_stat!D27</f>
        <v>MŠ Liberec, Oldřichova 836/5</v>
      </c>
      <c r="C27" s="71">
        <f>LB_stat!E27</f>
        <v>3141</v>
      </c>
      <c r="D27" s="163" t="str">
        <f>LB_stat!F27</f>
        <v>MŠ Liberec, Oldřichova 836/5</v>
      </c>
      <c r="E27" s="100">
        <f>SJMS_normativy!$F$5</f>
        <v>25931</v>
      </c>
      <c r="F27" s="101">
        <f>IF(LB_stat!H27=0,0,(12*1.348*(1/LB_stat!T27*LB_rozp!$E27)+LB_stat!AC27))</f>
        <v>11594.434607289222</v>
      </c>
      <c r="G27" s="29">
        <f>IF(LB_stat!I27=0,0,(12*1.348*(1/LB_stat!U27*LB_rozp!$E27)+LB_stat!AD27))</f>
        <v>0</v>
      </c>
      <c r="H27" s="102">
        <f>IF(LB_stat!J27=0,0,(12*1.348*(1/LB_stat!V27*LB_rozp!$E27)+LB_stat!AE27))</f>
        <v>0</v>
      </c>
      <c r="I27" s="101">
        <f>IF(LB_stat!K27=0,0,(12*1.348*(1/LB_stat!W27*LB_rozp!$E27)+LB_stat!AF27))</f>
        <v>0</v>
      </c>
      <c r="J27" s="29">
        <f>IF(LB_stat!L27=0,0,(12*1.348*(1/LB_stat!X27*LB_rozp!$E27)+LB_stat!AG27))</f>
        <v>0</v>
      </c>
      <c r="K27" s="102">
        <f>IF(LB_stat!M27=0,0,(12*1.348*(1/LB_stat!Y27*LB_rozp!$E27)+LB_stat!AH27))</f>
        <v>0</v>
      </c>
      <c r="L27" s="101">
        <f>IF(LB_stat!N27=0,0,(12*1.348*(1/LB_stat!Z27*LB_rozp!$E27)+LB_stat!AI27))</f>
        <v>0</v>
      </c>
      <c r="M27" s="29">
        <f>IF(LB_stat!O27=0,0,(12*1.348*(1/LB_stat!AA27*LB_rozp!$E27)+LB_stat!AJ27))</f>
        <v>0</v>
      </c>
      <c r="N27" s="102">
        <f>IF(LB_stat!P27=0,0,(12*1.348*(1/LB_stat!AB27*LB_rozp!$E27)+LB_stat!AK27))</f>
        <v>0</v>
      </c>
      <c r="O27" s="101">
        <f>F27*LB_stat!H27+I27*LB_stat!K27+L27*LB_stat!N27</f>
        <v>823204.85711753473</v>
      </c>
      <c r="P27" s="29">
        <f>G27*LB_stat!I27+J27*LB_stat!L27+M27*LB_stat!O27</f>
        <v>0</v>
      </c>
      <c r="Q27" s="102">
        <f>H27*LB_stat!J27+K27*LB_stat!M27+N27*LB_stat!P27</f>
        <v>0</v>
      </c>
      <c r="R27" s="167">
        <f t="shared" si="0"/>
        <v>823204.85711753473</v>
      </c>
    </row>
    <row r="28" spans="1:18" ht="20.100000000000001" customHeight="1" x14ac:dyDescent="0.2">
      <c r="A28" s="10">
        <f>LB_stat!C28</f>
        <v>2409</v>
      </c>
      <c r="B28" s="5" t="str">
        <f>LB_stat!D28</f>
        <v>MŠ Liberec, Purkyňova 458/19</v>
      </c>
      <c r="C28" s="71">
        <f>LB_stat!E28</f>
        <v>3141</v>
      </c>
      <c r="D28" s="163" t="str">
        <f>LB_stat!F28</f>
        <v>MŠ Liberec, Purkyňova 458/19</v>
      </c>
      <c r="E28" s="100">
        <f>SJMS_normativy!$F$5</f>
        <v>25931</v>
      </c>
      <c r="F28" s="101">
        <f>IF(LB_stat!H28=0,0,(12*1.348*(1/LB_stat!T28*LB_rozp!$E28)+LB_stat!AC28))</f>
        <v>12987.604407580666</v>
      </c>
      <c r="G28" s="29">
        <f>IF(LB_stat!I28=0,0,(12*1.348*(1/LB_stat!U28*LB_rozp!$E28)+LB_stat!AD28))</f>
        <v>0</v>
      </c>
      <c r="H28" s="102">
        <f>IF(LB_stat!J28=0,0,(12*1.348*(1/LB_stat!V28*LB_rozp!$E28)+LB_stat!AE28))</f>
        <v>0</v>
      </c>
      <c r="I28" s="101">
        <f>IF(LB_stat!K28=0,0,(12*1.348*(1/LB_stat!W28*LB_rozp!$E28)+LB_stat!AF28))</f>
        <v>0</v>
      </c>
      <c r="J28" s="29">
        <f>IF(LB_stat!L28=0,0,(12*1.348*(1/LB_stat!X28*LB_rozp!$E28)+LB_stat!AG28))</f>
        <v>0</v>
      </c>
      <c r="K28" s="102">
        <f>IF(LB_stat!M28=0,0,(12*1.348*(1/LB_stat!Y28*LB_rozp!$E28)+LB_stat!AH28))</f>
        <v>0</v>
      </c>
      <c r="L28" s="101">
        <f>IF(LB_stat!N28=0,0,(12*1.348*(1/LB_stat!Z28*LB_rozp!$E28)+LB_stat!AI28))</f>
        <v>0</v>
      </c>
      <c r="M28" s="29">
        <f>IF(LB_stat!O28=0,0,(12*1.348*(1/LB_stat!AA28*LB_rozp!$E28)+LB_stat!AJ28))</f>
        <v>0</v>
      </c>
      <c r="N28" s="102">
        <f>IF(LB_stat!P28=0,0,(12*1.348*(1/LB_stat!AB28*LB_rozp!$E28)+LB_stat!AK28))</f>
        <v>0</v>
      </c>
      <c r="O28" s="101">
        <f>F28*LB_stat!H28+I28*LB_stat!K28+L28*LB_stat!N28</f>
        <v>649380.22037903324</v>
      </c>
      <c r="P28" s="29">
        <f>G28*LB_stat!I28+J28*LB_stat!L28+M28*LB_stat!O28</f>
        <v>0</v>
      </c>
      <c r="Q28" s="102">
        <f>H28*LB_stat!J28+K28*LB_stat!M28+N28*LB_stat!P28</f>
        <v>0</v>
      </c>
      <c r="R28" s="167">
        <f t="shared" si="0"/>
        <v>649380.22037903324</v>
      </c>
    </row>
    <row r="29" spans="1:18" ht="20.100000000000001" customHeight="1" x14ac:dyDescent="0.2">
      <c r="A29" s="10">
        <f>LB_stat!C29</f>
        <v>2409</v>
      </c>
      <c r="B29" s="5" t="str">
        <f>LB_stat!D29</f>
        <v>MŠ Liberec, Purkyňova 458/19</v>
      </c>
      <c r="C29" s="71">
        <f>LB_stat!E29</f>
        <v>3141</v>
      </c>
      <c r="D29" s="441" t="str">
        <f>LB_stat!F29</f>
        <v>MŠ Liberec, Údolní 958/2</v>
      </c>
      <c r="E29" s="100">
        <f>SJMS_normativy!$F$5</f>
        <v>25931</v>
      </c>
      <c r="F29" s="101">
        <f>IF(LB_stat!H29=0,0,(12*1.348*(1/LB_stat!T29*LB_rozp!$E29)+LB_stat!AC29))</f>
        <v>12987.604407580666</v>
      </c>
      <c r="G29" s="29">
        <f>IF(LB_stat!I29=0,0,(12*1.348*(1/LB_stat!U29*LB_rozp!$E29)+LB_stat!AD29))</f>
        <v>0</v>
      </c>
      <c r="H29" s="102">
        <f>IF(LB_stat!J29=0,0,(12*1.348*(1/LB_stat!V29*LB_rozp!$E29)+LB_stat!AE29))</f>
        <v>0</v>
      </c>
      <c r="I29" s="101">
        <f>IF(LB_stat!K29=0,0,(12*1.348*(1/LB_stat!W29*LB_rozp!$E29)+LB_stat!AF29))</f>
        <v>0</v>
      </c>
      <c r="J29" s="29">
        <f>IF(LB_stat!L29=0,0,(12*1.348*(1/LB_stat!X29*LB_rozp!$E29)+LB_stat!AG29))</f>
        <v>0</v>
      </c>
      <c r="K29" s="102">
        <f>IF(LB_stat!M29=0,0,(12*1.348*(1/LB_stat!Y29*LB_rozp!$E29)+LB_stat!AH29))</f>
        <v>0</v>
      </c>
      <c r="L29" s="101">
        <f>IF(LB_stat!N29=0,0,(12*1.348*(1/LB_stat!Z29*LB_rozp!$E29)+LB_stat!AI29))</f>
        <v>0</v>
      </c>
      <c r="M29" s="29">
        <f>IF(LB_stat!O29=0,0,(12*1.348*(1/LB_stat!AA29*LB_rozp!$E29)+LB_stat!AJ29))</f>
        <v>0</v>
      </c>
      <c r="N29" s="102">
        <f>IF(LB_stat!P29=0,0,(12*1.348*(1/LB_stat!AB29*LB_rozp!$E29)+LB_stat!AK29))</f>
        <v>0</v>
      </c>
      <c r="O29" s="101">
        <f>F29*LB_stat!H29+I29*LB_stat!K29+L29*LB_stat!N29</f>
        <v>649380.22037903324</v>
      </c>
      <c r="P29" s="29">
        <f>G29*LB_stat!I29+J29*LB_stat!L29+M29*LB_stat!O29</f>
        <v>0</v>
      </c>
      <c r="Q29" s="102">
        <f>H29*LB_stat!J29+K29*LB_stat!M29+N29*LB_stat!P29</f>
        <v>0</v>
      </c>
      <c r="R29" s="167">
        <f t="shared" si="0"/>
        <v>649380.22037903324</v>
      </c>
    </row>
    <row r="30" spans="1:18" ht="20.100000000000001" customHeight="1" x14ac:dyDescent="0.2">
      <c r="A30" s="10">
        <f>LB_stat!C30</f>
        <v>2429</v>
      </c>
      <c r="B30" s="5" t="str">
        <f>LB_stat!D30</f>
        <v>MŠ Liberec, Strakonická 211/12</v>
      </c>
      <c r="C30" s="71">
        <f>LB_stat!E30</f>
        <v>3141</v>
      </c>
      <c r="D30" s="163" t="str">
        <f>LB_stat!F30</f>
        <v>MŠ Liberec, Strakonická 211/12</v>
      </c>
      <c r="E30" s="100">
        <f>SJMS_normativy!$F$5</f>
        <v>25931</v>
      </c>
      <c r="F30" s="101">
        <f>IF(LB_stat!H30=0,0,(12*1.348*(1/LB_stat!T30*LB_rozp!$E30)+LB_stat!AC30))</f>
        <v>10561.429488501759</v>
      </c>
      <c r="G30" s="29">
        <f>IF(LB_stat!I30=0,0,(12*1.348*(1/LB_stat!U30*LB_rozp!$E30)+LB_stat!AD30))</f>
        <v>0</v>
      </c>
      <c r="H30" s="102">
        <f>IF(LB_stat!J30=0,0,(12*1.348*(1/LB_stat!V30*LB_rozp!$E30)+LB_stat!AE30))</f>
        <v>0</v>
      </c>
      <c r="I30" s="101">
        <f>IF(LB_stat!K30=0,0,(12*1.348*(1/LB_stat!W30*LB_rozp!$E30)+LB_stat!AF30))</f>
        <v>0</v>
      </c>
      <c r="J30" s="29">
        <f>IF(LB_stat!L30=0,0,(12*1.348*(1/LB_stat!X30*LB_rozp!$E30)+LB_stat!AG30))</f>
        <v>0</v>
      </c>
      <c r="K30" s="102">
        <f>IF(LB_stat!M30=0,0,(12*1.348*(1/LB_stat!Y30*LB_rozp!$E30)+LB_stat!AH30))</f>
        <v>0</v>
      </c>
      <c r="L30" s="101">
        <f>IF(LB_stat!N30=0,0,(12*1.348*(1/LB_stat!Z30*LB_rozp!$E30)+LB_stat!AI30))</f>
        <v>0</v>
      </c>
      <c r="M30" s="29">
        <f>IF(LB_stat!O30=0,0,(12*1.348*(1/LB_stat!AA30*LB_rozp!$E30)+LB_stat!AJ30))</f>
        <v>0</v>
      </c>
      <c r="N30" s="102">
        <f>IF(LB_stat!P30=0,0,(12*1.348*(1/LB_stat!AB30*LB_rozp!$E30)+LB_stat!AK30))</f>
        <v>0</v>
      </c>
      <c r="O30" s="101">
        <f>F30*LB_stat!H30+I30*LB_stat!K30+L30*LB_stat!N30</f>
        <v>1013897.2308961689</v>
      </c>
      <c r="P30" s="29">
        <f>G30*LB_stat!I30+J30*LB_stat!L30+M30*LB_stat!O30</f>
        <v>0</v>
      </c>
      <c r="Q30" s="102">
        <f>H30*LB_stat!J30+K30*LB_stat!M30+N30*LB_stat!P30</f>
        <v>0</v>
      </c>
      <c r="R30" s="167">
        <f t="shared" si="0"/>
        <v>1013897.2308961689</v>
      </c>
    </row>
    <row r="31" spans="1:18" ht="20.100000000000001" customHeight="1" x14ac:dyDescent="0.2">
      <c r="A31" s="10">
        <f>LB_stat!C31</f>
        <v>2412</v>
      </c>
      <c r="B31" s="5" t="str">
        <f>LB_stat!D31</f>
        <v>MŠ Liberec, Stromovka 285/1</v>
      </c>
      <c r="C31" s="71">
        <f>LB_stat!E31</f>
        <v>3141</v>
      </c>
      <c r="D31" s="163" t="str">
        <f>LB_stat!F31</f>
        <v>MŠ Liberec, Stromovka 285/1</v>
      </c>
      <c r="E31" s="100">
        <f>SJMS_normativy!$F$5</f>
        <v>25931</v>
      </c>
      <c r="F31" s="101">
        <f>IF(LB_stat!H31=0,0,(12*1.348*(1/LB_stat!T31*LB_rozp!$E31)+LB_stat!AC31))</f>
        <v>10692.622302648504</v>
      </c>
      <c r="G31" s="29">
        <f>IF(LB_stat!I31=0,0,(12*1.348*(1/LB_stat!U31*LB_rozp!$E31)+LB_stat!AD31))</f>
        <v>0</v>
      </c>
      <c r="H31" s="102">
        <f>IF(LB_stat!J31=0,0,(12*1.348*(1/LB_stat!V31*LB_rozp!$E31)+LB_stat!AE31))</f>
        <v>0</v>
      </c>
      <c r="I31" s="101">
        <f>IF(LB_stat!K31=0,0,(12*1.348*(1/LB_stat!W31*LB_rozp!$E31)+LB_stat!AF31))</f>
        <v>0</v>
      </c>
      <c r="J31" s="29">
        <f>IF(LB_stat!L31=0,0,(12*1.348*(1/LB_stat!X31*LB_rozp!$E31)+LB_stat!AG31))</f>
        <v>0</v>
      </c>
      <c r="K31" s="102">
        <f>IF(LB_stat!M31=0,0,(12*1.348*(1/LB_stat!Y31*LB_rozp!$E31)+LB_stat!AH31))</f>
        <v>0</v>
      </c>
      <c r="L31" s="101">
        <f>IF(LB_stat!N31=0,0,(12*1.348*(1/LB_stat!Z31*LB_rozp!$E31)+LB_stat!AI31))</f>
        <v>0</v>
      </c>
      <c r="M31" s="29">
        <f>IF(LB_stat!O31=0,0,(12*1.348*(1/LB_stat!AA31*LB_rozp!$E31)+LB_stat!AJ31))</f>
        <v>0</v>
      </c>
      <c r="N31" s="102">
        <f>IF(LB_stat!P31=0,0,(12*1.348*(1/LB_stat!AB31*LB_rozp!$E31)+LB_stat!AK31))</f>
        <v>0</v>
      </c>
      <c r="O31" s="101">
        <f>F31*LB_stat!H31+I31*LB_stat!K31+L31*LB_stat!N31</f>
        <v>983721.25184366235</v>
      </c>
      <c r="P31" s="29">
        <f>G31*LB_stat!I31+J31*LB_stat!L31+M31*LB_stat!O31</f>
        <v>0</v>
      </c>
      <c r="Q31" s="102">
        <f>H31*LB_stat!J31+K31*LB_stat!M31+N31*LB_stat!P31</f>
        <v>0</v>
      </c>
      <c r="R31" s="167">
        <f t="shared" si="0"/>
        <v>983721.25184366235</v>
      </c>
    </row>
    <row r="32" spans="1:18" ht="20.100000000000001" customHeight="1" x14ac:dyDescent="0.2">
      <c r="A32" s="10">
        <f>LB_stat!C32</f>
        <v>2412</v>
      </c>
      <c r="B32" s="5" t="str">
        <f>LB_stat!D32</f>
        <v>MŠ Liberec, Stromovka 285/1</v>
      </c>
      <c r="C32" s="71">
        <f>LB_stat!E32</f>
        <v>3141</v>
      </c>
      <c r="D32" s="441" t="str">
        <f>LB_stat!F32</f>
        <v>MŠ Liberec, Stará 107</v>
      </c>
      <c r="E32" s="100">
        <f>SJMS_normativy!$F$5</f>
        <v>25931</v>
      </c>
      <c r="F32" s="101">
        <f>IF(LB_stat!H32=0,0,(12*1.348*(1/LB_stat!T32*LB_rozp!$E32)+LB_stat!AC32))</f>
        <v>14456.265460710627</v>
      </c>
      <c r="G32" s="29">
        <f>IF(LB_stat!I32=0,0,(12*1.348*(1/LB_stat!U32*LB_rozp!$E32)+LB_stat!AD32))</f>
        <v>0</v>
      </c>
      <c r="H32" s="102">
        <f>IF(LB_stat!J32=0,0,(12*1.348*(1/LB_stat!V32*LB_rozp!$E32)+LB_stat!AE32))</f>
        <v>0</v>
      </c>
      <c r="I32" s="101">
        <f>IF(LB_stat!K32=0,0,(12*1.348*(1/LB_stat!W32*LB_rozp!$E32)+LB_stat!AF32))</f>
        <v>0</v>
      </c>
      <c r="J32" s="29">
        <f>IF(LB_stat!L32=0,0,(12*1.348*(1/LB_stat!X32*LB_rozp!$E32)+LB_stat!AG32))</f>
        <v>0</v>
      </c>
      <c r="K32" s="102">
        <f>IF(LB_stat!M32=0,0,(12*1.348*(1/LB_stat!Y32*LB_rozp!$E32)+LB_stat!AH32))</f>
        <v>0</v>
      </c>
      <c r="L32" s="101">
        <f>IF(LB_stat!N32=0,0,(12*1.348*(1/LB_stat!Z32*LB_rozp!$E32)+LB_stat!AI32))</f>
        <v>0</v>
      </c>
      <c r="M32" s="29">
        <f>IF(LB_stat!O32=0,0,(12*1.348*(1/LB_stat!AA32*LB_rozp!$E32)+LB_stat!AJ32))</f>
        <v>0</v>
      </c>
      <c r="N32" s="102">
        <f>IF(LB_stat!P32=0,0,(12*1.348*(1/LB_stat!AB32*LB_rozp!$E32)+LB_stat!AK32))</f>
        <v>0</v>
      </c>
      <c r="O32" s="101">
        <f>F32*LB_stat!H32+I32*LB_stat!K32+L32*LB_stat!N32</f>
        <v>505969.29112487193</v>
      </c>
      <c r="P32" s="29">
        <f>G32*LB_stat!I32+J32*LB_stat!L32+M32*LB_stat!O32</f>
        <v>0</v>
      </c>
      <c r="Q32" s="102">
        <f>H32*LB_stat!J32+K32*LB_stat!M32+N32*LB_stat!P32</f>
        <v>0</v>
      </c>
      <c r="R32" s="167">
        <f t="shared" si="0"/>
        <v>505969.29112487193</v>
      </c>
    </row>
    <row r="33" spans="1:18" ht="20.100000000000001" customHeight="1" x14ac:dyDescent="0.2">
      <c r="A33" s="10">
        <f>LB_stat!C33</f>
        <v>2418</v>
      </c>
      <c r="B33" s="5" t="str">
        <f>LB_stat!D33</f>
        <v>MŠ Liberec, Školní vršek 503/3</v>
      </c>
      <c r="C33" s="71">
        <f>LB_stat!E33</f>
        <v>3141</v>
      </c>
      <c r="D33" s="163" t="str">
        <f>LB_stat!F33</f>
        <v>MŠ Liberec, Školní vršek 503/3</v>
      </c>
      <c r="E33" s="100">
        <f>SJMS_normativy!$F$5</f>
        <v>25931</v>
      </c>
      <c r="F33" s="101">
        <f>IF(LB_stat!H33=0,0,(12*1.348*(1/LB_stat!T33*LB_rozp!$E33)+LB_stat!AC33))</f>
        <v>13707.895955124575</v>
      </c>
      <c r="G33" s="29">
        <f>IF(LB_stat!I33=0,0,(12*1.348*(1/LB_stat!U33*LB_rozp!$E33)+LB_stat!AD33))</f>
        <v>0</v>
      </c>
      <c r="H33" s="102">
        <f>IF(LB_stat!J33=0,0,(12*1.348*(1/LB_stat!V33*LB_rozp!$E33)+LB_stat!AE33))</f>
        <v>0</v>
      </c>
      <c r="I33" s="101">
        <f>IF(LB_stat!K33=0,0,(12*1.348*(1/LB_stat!W33*LB_rozp!$E33)+LB_stat!AF33))</f>
        <v>0</v>
      </c>
      <c r="J33" s="29">
        <f>IF(LB_stat!L33=0,0,(12*1.348*(1/LB_stat!X33*LB_rozp!$E33)+LB_stat!AG33))</f>
        <v>0</v>
      </c>
      <c r="K33" s="102">
        <f>IF(LB_stat!M33=0,0,(12*1.348*(1/LB_stat!Y33*LB_rozp!$E33)+LB_stat!AH33))</f>
        <v>0</v>
      </c>
      <c r="L33" s="101">
        <f>IF(LB_stat!N33=0,0,(12*1.348*(1/LB_stat!Z33*LB_rozp!$E33)+LB_stat!AI33))</f>
        <v>0</v>
      </c>
      <c r="M33" s="29">
        <f>IF(LB_stat!O33=0,0,(12*1.348*(1/LB_stat!AA33*LB_rozp!$E33)+LB_stat!AJ33))</f>
        <v>0</v>
      </c>
      <c r="N33" s="102">
        <f>IF(LB_stat!P33=0,0,(12*1.348*(1/LB_stat!AB33*LB_rozp!$E33)+LB_stat!AK33))</f>
        <v>0</v>
      </c>
      <c r="O33" s="101">
        <f>F33*LB_stat!H33+I33*LB_stat!K33+L33*LB_stat!N33</f>
        <v>575731.6301152322</v>
      </c>
      <c r="P33" s="29">
        <f>G33*LB_stat!I33+J33*LB_stat!L33+M33*LB_stat!O33</f>
        <v>0</v>
      </c>
      <c r="Q33" s="102">
        <f>H33*LB_stat!J33+K33*LB_stat!M33+N33*LB_stat!P33</f>
        <v>0</v>
      </c>
      <c r="R33" s="167">
        <f t="shared" si="0"/>
        <v>575731.6301152322</v>
      </c>
    </row>
    <row r="34" spans="1:18" ht="20.100000000000001" customHeight="1" x14ac:dyDescent="0.2">
      <c r="A34" s="10">
        <f>LB_stat!C34</f>
        <v>2414</v>
      </c>
      <c r="B34" s="5" t="str">
        <f>LB_stat!D34</f>
        <v>MŠ Liberec, Truhlářská 340/7</v>
      </c>
      <c r="C34" s="71">
        <f>LB_stat!E34</f>
        <v>3141</v>
      </c>
      <c r="D34" s="163" t="str">
        <f>LB_stat!F34</f>
        <v>MŠ Liberec, Truhlářská 340/7</v>
      </c>
      <c r="E34" s="100">
        <f>SJMS_normativy!$F$5</f>
        <v>25931</v>
      </c>
      <c r="F34" s="101">
        <f>IF(LB_stat!H34=0,0,(12*1.348*(1/LB_stat!T34*LB_rozp!$E34)+LB_stat!AC34))</f>
        <v>12247.535159141584</v>
      </c>
      <c r="G34" s="29">
        <f>IF(LB_stat!I34=0,0,(12*1.348*(1/LB_stat!U34*LB_rozp!$E34)+LB_stat!AD34))</f>
        <v>0</v>
      </c>
      <c r="H34" s="102">
        <f>IF(LB_stat!J34=0,0,(12*1.348*(1/LB_stat!V34*LB_rozp!$E34)+LB_stat!AE34))</f>
        <v>0</v>
      </c>
      <c r="I34" s="101">
        <f>IF(LB_stat!K34=0,0,(12*1.348*(1/LB_stat!W34*LB_rozp!$E34)+LB_stat!AF34))</f>
        <v>0</v>
      </c>
      <c r="J34" s="29">
        <f>IF(LB_stat!L34=0,0,(12*1.348*(1/LB_stat!X34*LB_rozp!$E34)+LB_stat!AG34))</f>
        <v>0</v>
      </c>
      <c r="K34" s="102">
        <f>IF(LB_stat!M34=0,0,(12*1.348*(1/LB_stat!Y34*LB_rozp!$E34)+LB_stat!AH34))</f>
        <v>0</v>
      </c>
      <c r="L34" s="101">
        <f>IF(LB_stat!N34=0,0,(12*1.348*(1/LB_stat!Z34*LB_rozp!$E34)+LB_stat!AI34))</f>
        <v>0</v>
      </c>
      <c r="M34" s="29">
        <f>IF(LB_stat!O34=0,0,(12*1.348*(1/LB_stat!AA34*LB_rozp!$E34)+LB_stat!AJ34))</f>
        <v>0</v>
      </c>
      <c r="N34" s="102">
        <f>IF(LB_stat!P34=0,0,(12*1.348*(1/LB_stat!AB34*LB_rozp!$E34)+LB_stat!AK34))</f>
        <v>0</v>
      </c>
      <c r="O34" s="101">
        <f>F34*LB_stat!H34+I34*LB_stat!K34+L34*LB_stat!N34</f>
        <v>734852.10954849503</v>
      </c>
      <c r="P34" s="29">
        <f>G34*LB_stat!I34+J34*LB_stat!L34+M34*LB_stat!O34</f>
        <v>0</v>
      </c>
      <c r="Q34" s="102">
        <f>H34*LB_stat!J34+K34*LB_stat!M34+N34*LB_stat!P34</f>
        <v>0</v>
      </c>
      <c r="R34" s="167">
        <f t="shared" si="0"/>
        <v>734852.10954849503</v>
      </c>
    </row>
    <row r="35" spans="1:18" ht="20.100000000000001" customHeight="1" x14ac:dyDescent="0.2">
      <c r="A35" s="10">
        <f>LB_stat!C35</f>
        <v>2443</v>
      </c>
      <c r="B35" s="5" t="str">
        <f>LB_stat!D35</f>
        <v>MŠ Liberec, U Školky 67</v>
      </c>
      <c r="C35" s="71">
        <f>LB_stat!E35</f>
        <v>3141</v>
      </c>
      <c r="D35" s="163" t="str">
        <f>LB_stat!F35</f>
        <v>MŠ Liberec, U Školky 67</v>
      </c>
      <c r="E35" s="100">
        <f>SJMS_normativy!$F$5</f>
        <v>25931</v>
      </c>
      <c r="F35" s="101">
        <f>IF(LB_stat!H35=0,0,(12*1.348*(1/LB_stat!T35*LB_rozp!$E35)+LB_stat!AC35))</f>
        <v>12247.535159141584</v>
      </c>
      <c r="G35" s="29">
        <f>IF(LB_stat!I35=0,0,(12*1.348*(1/LB_stat!U35*LB_rozp!$E35)+LB_stat!AD35))</f>
        <v>0</v>
      </c>
      <c r="H35" s="102">
        <f>IF(LB_stat!J35=0,0,(12*1.348*(1/LB_stat!V35*LB_rozp!$E35)+LB_stat!AE35))</f>
        <v>0</v>
      </c>
      <c r="I35" s="101">
        <f>IF(LB_stat!K35=0,0,(12*1.348*(1/LB_stat!W35*LB_rozp!$E35)+LB_stat!AF35))</f>
        <v>0</v>
      </c>
      <c r="J35" s="29">
        <f>IF(LB_stat!L35=0,0,(12*1.348*(1/LB_stat!X35*LB_rozp!$E35)+LB_stat!AG35))</f>
        <v>0</v>
      </c>
      <c r="K35" s="102">
        <f>IF(LB_stat!M35=0,0,(12*1.348*(1/LB_stat!Y35*LB_rozp!$E35)+LB_stat!AH35))</f>
        <v>0</v>
      </c>
      <c r="L35" s="101">
        <f>IF(LB_stat!N35=0,0,(12*1.348*(1/LB_stat!Z35*LB_rozp!$E35)+LB_stat!AI35))</f>
        <v>0</v>
      </c>
      <c r="M35" s="29">
        <f>IF(LB_stat!O35=0,0,(12*1.348*(1/LB_stat!AA35*LB_rozp!$E35)+LB_stat!AJ35))</f>
        <v>0</v>
      </c>
      <c r="N35" s="102">
        <f>IF(LB_stat!P35=0,0,(12*1.348*(1/LB_stat!AB35*LB_rozp!$E35)+LB_stat!AK35))</f>
        <v>0</v>
      </c>
      <c r="O35" s="101">
        <f>F35*LB_stat!H35+I35*LB_stat!K35+L35*LB_stat!N35</f>
        <v>734852.10954849503</v>
      </c>
      <c r="P35" s="29">
        <f>G35*LB_stat!I35+J35*LB_stat!L35+M35*LB_stat!O35</f>
        <v>0</v>
      </c>
      <c r="Q35" s="102">
        <f>H35*LB_stat!J35+K35*LB_stat!M35+N35*LB_stat!P35</f>
        <v>0</v>
      </c>
      <c r="R35" s="167">
        <f t="shared" si="0"/>
        <v>734852.10954849503</v>
      </c>
    </row>
    <row r="36" spans="1:18" ht="20.100000000000001" customHeight="1" x14ac:dyDescent="0.2">
      <c r="A36" s="10">
        <f>LB_stat!C36</f>
        <v>2425</v>
      </c>
      <c r="B36" s="5" t="str">
        <f>LB_stat!D36</f>
        <v>MŠ Liberec, Vzdušná 509/20</v>
      </c>
      <c r="C36" s="71">
        <f>LB_stat!E36</f>
        <v>3141</v>
      </c>
      <c r="D36" s="163" t="str">
        <f>LB_stat!F36</f>
        <v>MŠ Liberec, Vzdušná 509/20</v>
      </c>
      <c r="E36" s="100">
        <f>SJMS_normativy!$F$5</f>
        <v>25931</v>
      </c>
      <c r="F36" s="101">
        <f>IF(LB_stat!H36=0,0,(12*1.348*(1/LB_stat!T36*LB_rozp!$E36)+LB_stat!AC36))</f>
        <v>13155.812097620426</v>
      </c>
      <c r="G36" s="29">
        <f>IF(LB_stat!I36=0,0,(12*1.348*(1/LB_stat!U36*LB_rozp!$E36)+LB_stat!AD36))</f>
        <v>0</v>
      </c>
      <c r="H36" s="102">
        <f>IF(LB_stat!J36=0,0,(12*1.348*(1/LB_stat!V36*LB_rozp!$E36)+LB_stat!AE36))</f>
        <v>0</v>
      </c>
      <c r="I36" s="101">
        <f>IF(LB_stat!K36=0,0,(12*1.348*(1/LB_stat!W36*LB_rozp!$E36)+LB_stat!AF36))</f>
        <v>0</v>
      </c>
      <c r="J36" s="29">
        <f>IF(LB_stat!L36=0,0,(12*1.348*(1/LB_stat!X36*LB_rozp!$E36)+LB_stat!AG36))</f>
        <v>0</v>
      </c>
      <c r="K36" s="102">
        <f>IF(LB_stat!M36=0,0,(12*1.348*(1/LB_stat!Y36*LB_rozp!$E36)+LB_stat!AH36))</f>
        <v>0</v>
      </c>
      <c r="L36" s="101">
        <f>IF(LB_stat!N36=0,0,(12*1.348*(1/LB_stat!Z36*LB_rozp!$E36)+LB_stat!AI36))</f>
        <v>0</v>
      </c>
      <c r="M36" s="29">
        <f>IF(LB_stat!O36=0,0,(12*1.348*(1/LB_stat!AA36*LB_rozp!$E36)+LB_stat!AJ36))</f>
        <v>0</v>
      </c>
      <c r="N36" s="102">
        <f>IF(LB_stat!P36=0,0,(12*1.348*(1/LB_stat!AB36*LB_rozp!$E36)+LB_stat!AK36))</f>
        <v>0</v>
      </c>
      <c r="O36" s="101">
        <f>F36*LB_stat!H36+I36*LB_stat!K36+L36*LB_stat!N36</f>
        <v>631478.98068578052</v>
      </c>
      <c r="P36" s="29">
        <f>G36*LB_stat!I36+J36*LB_stat!L36+M36*LB_stat!O36</f>
        <v>0</v>
      </c>
      <c r="Q36" s="102">
        <f>H36*LB_stat!J36+K36*LB_stat!M36+N36*LB_stat!P36</f>
        <v>0</v>
      </c>
      <c r="R36" s="167">
        <f t="shared" si="0"/>
        <v>631478.98068578052</v>
      </c>
    </row>
    <row r="37" spans="1:18" ht="20.100000000000001" customHeight="1" x14ac:dyDescent="0.2">
      <c r="A37" s="10">
        <f>LB_stat!C37</f>
        <v>2433</v>
      </c>
      <c r="B37" s="5" t="str">
        <f>LB_stat!D37</f>
        <v>MŠ Liberec, Žitavská 122/68</v>
      </c>
      <c r="C37" s="71">
        <f>LB_stat!E37</f>
        <v>3141</v>
      </c>
      <c r="D37" s="163" t="str">
        <f>LB_stat!F37</f>
        <v>MŠ Liberec, Žitavská 122/68</v>
      </c>
      <c r="E37" s="100">
        <f>SJMS_normativy!$F$5</f>
        <v>25931</v>
      </c>
      <c r="F37" s="101">
        <f>IF(LB_stat!H37=0,0,(12*1.348*(1/LB_stat!T37*LB_rozp!$E37)+LB_stat!AC37))</f>
        <v>11295.837619757729</v>
      </c>
      <c r="G37" s="29">
        <f>IF(LB_stat!I37=0,0,(12*1.348*(1/LB_stat!U37*LB_rozp!$E37)+LB_stat!AD37))</f>
        <v>0</v>
      </c>
      <c r="H37" s="102">
        <f>IF(LB_stat!J37=0,0,(12*1.348*(1/LB_stat!V37*LB_rozp!$E37)+LB_stat!AE37))</f>
        <v>0</v>
      </c>
      <c r="I37" s="101">
        <f>IF(LB_stat!K37=0,0,(12*1.348*(1/LB_stat!W37*LB_rozp!$E37)+LB_stat!AF37))</f>
        <v>0</v>
      </c>
      <c r="J37" s="29">
        <f>IF(LB_stat!L37=0,0,(12*1.348*(1/LB_stat!X37*LB_rozp!$E37)+LB_stat!AG37))</f>
        <v>0</v>
      </c>
      <c r="K37" s="102">
        <f>IF(LB_stat!M37=0,0,(12*1.348*(1/LB_stat!Y37*LB_rozp!$E37)+LB_stat!AH37))</f>
        <v>0</v>
      </c>
      <c r="L37" s="101">
        <f>IF(LB_stat!N37=0,0,(12*1.348*(1/LB_stat!Z37*LB_rozp!$E37)+LB_stat!AI37))</f>
        <v>0</v>
      </c>
      <c r="M37" s="29">
        <f>IF(LB_stat!O37=0,0,(12*1.348*(1/LB_stat!AA37*LB_rozp!$E37)+LB_stat!AJ37))</f>
        <v>0</v>
      </c>
      <c r="N37" s="102">
        <f>IF(LB_stat!P37=0,0,(12*1.348*(1/LB_stat!AB37*LB_rozp!$E37)+LB_stat!AK37))</f>
        <v>0</v>
      </c>
      <c r="O37" s="101">
        <f>F37*LB_stat!H37+I37*LB_stat!K37+L37*LB_stat!N37</f>
        <v>869779.49672134512</v>
      </c>
      <c r="P37" s="29">
        <f>G37*LB_stat!I37+J37*LB_stat!L37+M37*LB_stat!O37</f>
        <v>0</v>
      </c>
      <c r="Q37" s="102">
        <f>H37*LB_stat!J37+K37*LB_stat!M37+N37*LB_stat!P37</f>
        <v>0</v>
      </c>
      <c r="R37" s="167">
        <f t="shared" si="0"/>
        <v>869779.49672134512</v>
      </c>
    </row>
    <row r="38" spans="1:18" ht="20.100000000000001" customHeight="1" x14ac:dyDescent="0.2">
      <c r="A38" s="10">
        <f>LB_stat!C38</f>
        <v>2435</v>
      </c>
      <c r="B38" s="5" t="str">
        <f>LB_stat!D38</f>
        <v>MŠ Liberec, Žitná 832/19</v>
      </c>
      <c r="C38" s="71">
        <f>LB_stat!E38</f>
        <v>3141</v>
      </c>
      <c r="D38" s="163" t="str">
        <f>LB_stat!F38</f>
        <v>MŠ Liberec, Žitná 832/19</v>
      </c>
      <c r="E38" s="100">
        <f>SJMS_normativy!$F$5</f>
        <v>25931</v>
      </c>
      <c r="F38" s="101">
        <f>IF(LB_stat!H38=0,0,(12*1.348*(1/LB_stat!T38*LB_rozp!$E38)+LB_stat!AC38))</f>
        <v>11249.545141042334</v>
      </c>
      <c r="G38" s="29">
        <f>IF(LB_stat!I38=0,0,(12*1.348*(1/LB_stat!U38*LB_rozp!$E38)+LB_stat!AD38))</f>
        <v>0</v>
      </c>
      <c r="H38" s="102">
        <f>IF(LB_stat!J38=0,0,(12*1.348*(1/LB_stat!V38*LB_rozp!$E38)+LB_stat!AE38))</f>
        <v>0</v>
      </c>
      <c r="I38" s="101">
        <f>IF(LB_stat!K38=0,0,(12*1.348*(1/LB_stat!W38*LB_rozp!$E38)+LB_stat!AF38))</f>
        <v>0</v>
      </c>
      <c r="J38" s="29">
        <f>IF(LB_stat!L38=0,0,(12*1.348*(1/LB_stat!X38*LB_rozp!$E38)+LB_stat!AG38))</f>
        <v>0</v>
      </c>
      <c r="K38" s="102">
        <f>IF(LB_stat!M38=0,0,(12*1.348*(1/LB_stat!Y38*LB_rozp!$E38)+LB_stat!AH38))</f>
        <v>0</v>
      </c>
      <c r="L38" s="101">
        <f>IF(LB_stat!N38=0,0,(12*1.348*(1/LB_stat!Z38*LB_rozp!$E38)+LB_stat!AI38))</f>
        <v>0</v>
      </c>
      <c r="M38" s="29">
        <f>IF(LB_stat!O38=0,0,(12*1.348*(1/LB_stat!AA38*LB_rozp!$E38)+LB_stat!AJ38))</f>
        <v>0</v>
      </c>
      <c r="N38" s="102">
        <f>IF(LB_stat!P38=0,0,(12*1.348*(1/LB_stat!AB38*LB_rozp!$E38)+LB_stat!AK38))</f>
        <v>0</v>
      </c>
      <c r="O38" s="101">
        <f>F38*LB_stat!H38+I38*LB_stat!K38+L38*LB_stat!N38</f>
        <v>877464.52100130206</v>
      </c>
      <c r="P38" s="29">
        <f>G38*LB_stat!I38+J38*LB_stat!L38+M38*LB_stat!O38</f>
        <v>0</v>
      </c>
      <c r="Q38" s="102">
        <f>H38*LB_stat!J38+K38*LB_stat!M38+N38*LB_stat!P38</f>
        <v>0</v>
      </c>
      <c r="R38" s="167">
        <f t="shared" si="0"/>
        <v>877464.52100130206</v>
      </c>
    </row>
    <row r="39" spans="1:18" ht="20.100000000000001" customHeight="1" x14ac:dyDescent="0.2">
      <c r="A39" s="10">
        <f>LB_stat!C39</f>
        <v>2474</v>
      </c>
      <c r="B39" s="5" t="str">
        <f>LB_stat!D39</f>
        <v>ZŠ a MŠ Liberec, Proboštská 38/6</v>
      </c>
      <c r="C39" s="71">
        <f>LB_stat!E39</f>
        <v>3141</v>
      </c>
      <c r="D39" s="163" t="str">
        <f>LB_stat!F39</f>
        <v>ZŠ a MŠ Liberec, Proboštská 38/6 - výdejna</v>
      </c>
      <c r="E39" s="100">
        <f>SJMS_normativy!$F$5</f>
        <v>25931</v>
      </c>
      <c r="F39" s="101">
        <f>IF(LB_stat!H39=0,0,(12*1.348*(1/LB_stat!T39*LB_rozp!$E39)+LB_stat!AC39))</f>
        <v>0</v>
      </c>
      <c r="G39" s="29">
        <f>IF(LB_stat!I39=0,0,(12*1.348*(1/LB_stat!U39*LB_rozp!$E39)+LB_stat!AD39))</f>
        <v>0</v>
      </c>
      <c r="H39" s="102">
        <f>IF(LB_stat!J39=0,0,(12*1.348*(1/LB_stat!V39*LB_rozp!$E39)+LB_stat!AE39))</f>
        <v>0</v>
      </c>
      <c r="I39" s="101">
        <f>IF(LB_stat!K39=0,0,(12*1.348*(1/LB_stat!W39*LB_rozp!$E39)+LB_stat!AF39))</f>
        <v>0</v>
      </c>
      <c r="J39" s="29">
        <f>IF(LB_stat!L39=0,0,(12*1.348*(1/LB_stat!X39*LB_rozp!$E39)+LB_stat!AG39))</f>
        <v>0</v>
      </c>
      <c r="K39" s="102">
        <f>IF(LB_stat!M39=0,0,(12*1.348*(1/LB_stat!Y39*LB_rozp!$E39)+LB_stat!AH39))</f>
        <v>0</v>
      </c>
      <c r="L39" s="101">
        <f>IF(LB_stat!N39=0,0,(12*1.348*(1/LB_stat!Z39*LB_rozp!$E39)+LB_stat!AI39))</f>
        <v>5382.2124515585847</v>
      </c>
      <c r="M39" s="29">
        <f>IF(LB_stat!O39=0,0,(12*1.348*(1/LB_stat!AA39*LB_rozp!$E39)+LB_stat!AJ39))</f>
        <v>0</v>
      </c>
      <c r="N39" s="102">
        <f>IF(LB_stat!P39=0,0,(12*1.348*(1/LB_stat!AB39*LB_rozp!$E39)+LB_stat!AK39))</f>
        <v>0</v>
      </c>
      <c r="O39" s="101">
        <f>F39*LB_stat!H39+I39*LB_stat!K39+L39*LB_stat!N39</f>
        <v>242199.56032013631</v>
      </c>
      <c r="P39" s="29">
        <f>G39*LB_stat!I39+J39*LB_stat!L39+M39*LB_stat!O39</f>
        <v>0</v>
      </c>
      <c r="Q39" s="102">
        <f>H39*LB_stat!J39+K39*LB_stat!M39+N39*LB_stat!P39</f>
        <v>0</v>
      </c>
      <c r="R39" s="167">
        <f t="shared" si="0"/>
        <v>242199.56032013631</v>
      </c>
    </row>
    <row r="40" spans="1:18" ht="20.100000000000001" customHeight="1" x14ac:dyDescent="0.2">
      <c r="A40" s="10">
        <f>LB_stat!C40</f>
        <v>2312</v>
      </c>
      <c r="B40" s="5" t="str">
        <f>LB_stat!D40</f>
        <v>ZŠ a ZUŠ Liberec, Jabloňová 564/43</v>
      </c>
      <c r="C40" s="71">
        <f>LB_stat!E40</f>
        <v>3141</v>
      </c>
      <c r="D40" s="163" t="str">
        <f>LB_stat!F40</f>
        <v>ZŠ a ZUŠ Liberec, Jabloňová 564/43</v>
      </c>
      <c r="E40" s="100">
        <f>SJMS_normativy!$F$5</f>
        <v>25931</v>
      </c>
      <c r="F40" s="101">
        <f>IF(LB_stat!H40=0,0,(12*1.348*(1/LB_stat!T40*LB_rozp!$E40)+LB_stat!AC40))</f>
        <v>0</v>
      </c>
      <c r="G40" s="29">
        <f>IF(LB_stat!I40=0,0,(12*1.348*(1/LB_stat!U40*LB_rozp!$E40)+LB_stat!AD40))</f>
        <v>7269.0184965792305</v>
      </c>
      <c r="H40" s="102">
        <f>IF(LB_stat!J40=0,0,(12*1.348*(1/LB_stat!V40*LB_rozp!$E40)+LB_stat!AE40))</f>
        <v>0</v>
      </c>
      <c r="I40" s="101">
        <f>IF(LB_stat!K40=0,0,(12*1.348*(1/LB_stat!W40*LB_rozp!$E40)+LB_stat!AF40))</f>
        <v>0</v>
      </c>
      <c r="J40" s="29">
        <f>IF(LB_stat!L40=0,0,(12*1.348*(1/LB_stat!X40*LB_rozp!$E40)+LB_stat!AG40))</f>
        <v>0</v>
      </c>
      <c r="K40" s="102">
        <f>IF(LB_stat!M40=0,0,(12*1.348*(1/LB_stat!Y40*LB_rozp!$E40)+LB_stat!AH40))</f>
        <v>0</v>
      </c>
      <c r="L40" s="101">
        <f>IF(LB_stat!N40=0,0,(12*1.348*(1/LB_stat!Z40*LB_rozp!$E40)+LB_stat!AI40))</f>
        <v>0</v>
      </c>
      <c r="M40" s="29">
        <f>IF(LB_stat!O40=0,0,(12*1.348*(1/LB_stat!AA40*LB_rozp!$E40)+LB_stat!AJ40))</f>
        <v>0</v>
      </c>
      <c r="N40" s="102">
        <f>IF(LB_stat!P40=0,0,(12*1.348*(1/LB_stat!AB40*LB_rozp!$E40)+LB_stat!AK40))</f>
        <v>0</v>
      </c>
      <c r="O40" s="101">
        <f>F40*LB_stat!H40+I40*LB_stat!K40+L40*LB_stat!N40</f>
        <v>0</v>
      </c>
      <c r="P40" s="29">
        <f>G40*LB_stat!I40+J40*LB_stat!L40+M40*LB_stat!O40</f>
        <v>1344768.4218671576</v>
      </c>
      <c r="Q40" s="102">
        <f>H40*LB_stat!J40+K40*LB_stat!M40+N40*LB_stat!P40</f>
        <v>0</v>
      </c>
      <c r="R40" s="167">
        <f t="shared" si="0"/>
        <v>1344768.4218671576</v>
      </c>
    </row>
    <row r="41" spans="1:18" ht="20.100000000000001" customHeight="1" x14ac:dyDescent="0.2">
      <c r="A41" s="10">
        <f>LB_stat!C41</f>
        <v>2479</v>
      </c>
      <c r="B41" s="5" t="str">
        <f>LB_stat!D41</f>
        <v>ZŠ Liberec, Aloisina výšina 642</v>
      </c>
      <c r="C41" s="71">
        <f>LB_stat!E41</f>
        <v>3141</v>
      </c>
      <c r="D41" s="163" t="str">
        <f>LB_stat!F41</f>
        <v>ZŠ Liberec, Aloisina výšina 642</v>
      </c>
      <c r="E41" s="100">
        <f>SJMS_normativy!$F$5</f>
        <v>25931</v>
      </c>
      <c r="F41" s="101">
        <f>IF(LB_stat!H41=0,0,(12*1.348*(1/LB_stat!T41*LB_rozp!$E41)+LB_stat!AC41))</f>
        <v>0</v>
      </c>
      <c r="G41" s="29">
        <f>IF(LB_stat!I41=0,0,(12*1.348*(1/LB_stat!U41*LB_rozp!$E41)+LB_stat!AD41))</f>
        <v>5928.0976128129569</v>
      </c>
      <c r="H41" s="102">
        <f>IF(LB_stat!J41=0,0,(12*1.348*(1/LB_stat!V41*LB_rozp!$E41)+LB_stat!AE41))</f>
        <v>0</v>
      </c>
      <c r="I41" s="101">
        <f>IF(LB_stat!K41=0,0,(12*1.348*(1/LB_stat!W41*LB_rozp!$E41)+LB_stat!AF41))</f>
        <v>0</v>
      </c>
      <c r="J41" s="29">
        <f>IF(LB_stat!L41=0,0,(12*1.348*(1/LB_stat!X41*LB_rozp!$E41)+LB_stat!AG41))</f>
        <v>0</v>
      </c>
      <c r="K41" s="102">
        <f>IF(LB_stat!M41=0,0,(12*1.348*(1/LB_stat!Y41*LB_rozp!$E41)+LB_stat!AH41))</f>
        <v>0</v>
      </c>
      <c r="L41" s="101">
        <f>IF(LB_stat!N41=0,0,(12*1.348*(1/LB_stat!Z41*LB_rozp!$E41)+LB_stat!AI41))</f>
        <v>0</v>
      </c>
      <c r="M41" s="29">
        <f>IF(LB_stat!O41=0,0,(12*1.348*(1/LB_stat!AA41*LB_rozp!$E41)+LB_stat!AJ41))</f>
        <v>0</v>
      </c>
      <c r="N41" s="102">
        <f>IF(LB_stat!P41=0,0,(12*1.348*(1/LB_stat!AB41*LB_rozp!$E41)+LB_stat!AK41))</f>
        <v>0</v>
      </c>
      <c r="O41" s="101">
        <f>F41*LB_stat!H41+I41*LB_stat!K41+L41*LB_stat!N41</f>
        <v>0</v>
      </c>
      <c r="P41" s="29">
        <f>G41*LB_stat!I41+J41*LB_stat!L41+M41*LB_stat!O41</f>
        <v>3011473.5873089819</v>
      </c>
      <c r="Q41" s="102">
        <f>H41*LB_stat!J41+K41*LB_stat!M41+N41*LB_stat!P41</f>
        <v>0</v>
      </c>
      <c r="R41" s="167">
        <f t="shared" si="0"/>
        <v>3011473.5873089819</v>
      </c>
    </row>
    <row r="42" spans="1:18" ht="20.100000000000001" customHeight="1" x14ac:dyDescent="0.2">
      <c r="A42" s="10">
        <f>LB_stat!C42</f>
        <v>2475</v>
      </c>
      <c r="B42" s="5" t="str">
        <f>LB_stat!D42</f>
        <v xml:space="preserve">ZŠ Liberec, Broumovská 847/7 </v>
      </c>
      <c r="C42" s="71">
        <f>LB_stat!E42</f>
        <v>3141</v>
      </c>
      <c r="D42" s="163" t="str">
        <f>LB_stat!F42</f>
        <v>ZŠ Liberec, Broumovská 847/7 - výdejna</v>
      </c>
      <c r="E42" s="100">
        <f>SJMS_normativy!$F$5</f>
        <v>25931</v>
      </c>
      <c r="F42" s="101">
        <f>IF(LB_stat!H42=0,0,(12*1.348*(1/LB_stat!T42*LB_rozp!$E42)+LB_stat!AC42))</f>
        <v>0</v>
      </c>
      <c r="G42" s="29">
        <f>IF(LB_stat!I42=0,0,(12*1.348*(1/LB_stat!U42*LB_rozp!$E42)+LB_stat!AD42))</f>
        <v>0</v>
      </c>
      <c r="H42" s="102">
        <f>IF(LB_stat!J42=0,0,(12*1.348*(1/LB_stat!V42*LB_rozp!$E42)+LB_stat!AE42))</f>
        <v>0</v>
      </c>
      <c r="I42" s="101">
        <f>IF(LB_stat!K42=0,0,(12*1.348*(1/LB_stat!W42*LB_rozp!$E42)+LB_stat!AF42))</f>
        <v>0</v>
      </c>
      <c r="J42" s="29">
        <f>IF(LB_stat!L42=0,0,(12*1.348*(1/LB_stat!X42*LB_rozp!$E42)+LB_stat!AG42))</f>
        <v>0</v>
      </c>
      <c r="K42" s="102">
        <f>IF(LB_stat!M42=0,0,(12*1.348*(1/LB_stat!Y42*LB_rozp!$E42)+LB_stat!AH42))</f>
        <v>0</v>
      </c>
      <c r="L42" s="101">
        <f>IF(LB_stat!N42=0,0,(12*1.348*(1/LB_stat!Z42*LB_rozp!$E42)+LB_stat!AI42))</f>
        <v>0</v>
      </c>
      <c r="M42" s="29">
        <f>IF(LB_stat!O42=0,0,(12*1.348*(1/LB_stat!AA42*LB_rozp!$E42)+LB_stat!AJ42))</f>
        <v>2279.4305325897872</v>
      </c>
      <c r="N42" s="102">
        <f>IF(LB_stat!P42=0,0,(12*1.348*(1/LB_stat!AB42*LB_rozp!$E42)+LB_stat!AK42))</f>
        <v>2279.4305325897872</v>
      </c>
      <c r="O42" s="101">
        <f>F42*LB_stat!H42+I42*LB_stat!K42+L42*LB_stat!N42</f>
        <v>0</v>
      </c>
      <c r="P42" s="29">
        <f>G42*LB_stat!I42+J42*LB_stat!L42+M42*LB_stat!O42</f>
        <v>1358540.5974235132</v>
      </c>
      <c r="Q42" s="102">
        <f>H42*LB_stat!J42+K42*LB_stat!M42+N42*LB_stat!P42</f>
        <v>100294.94343395064</v>
      </c>
      <c r="R42" s="167">
        <f t="shared" si="0"/>
        <v>1458835.5408574638</v>
      </c>
    </row>
    <row r="43" spans="1:18" ht="20.100000000000001" customHeight="1" x14ac:dyDescent="0.2">
      <c r="A43" s="10">
        <f>LB_stat!C43</f>
        <v>2476</v>
      </c>
      <c r="B43" s="5" t="str">
        <f>LB_stat!D43</f>
        <v>ZŠ Liberec, Česká 354</v>
      </c>
      <c r="C43" s="71">
        <f>LB_stat!E43</f>
        <v>3141</v>
      </c>
      <c r="D43" s="163" t="str">
        <f>LB_stat!F43</f>
        <v>ZŠ Liberec, Česká 354</v>
      </c>
      <c r="E43" s="100">
        <f>SJMS_normativy!$F$5</f>
        <v>25931</v>
      </c>
      <c r="F43" s="101">
        <f>IF(LB_stat!H43=0,0,(12*1.348*(1/LB_stat!T43*LB_rozp!$E43)+LB_stat!AC43))</f>
        <v>0</v>
      </c>
      <c r="G43" s="29">
        <f>IF(LB_stat!I43=0,0,(12*1.348*(1/LB_stat!U43*LB_rozp!$E43)+LB_stat!AD43))</f>
        <v>5805.8127085411879</v>
      </c>
      <c r="H43" s="102">
        <f>IF(LB_stat!J43=0,0,(12*1.348*(1/LB_stat!V43*LB_rozp!$E43)+LB_stat!AE43))</f>
        <v>0</v>
      </c>
      <c r="I43" s="101">
        <f>IF(LB_stat!K43=0,0,(12*1.348*(1/LB_stat!W43*LB_rozp!$E43)+LB_stat!AF43))</f>
        <v>0</v>
      </c>
      <c r="J43" s="29">
        <f>IF(LB_stat!L43=0,0,(12*1.348*(1/LB_stat!X43*LB_rozp!$E43)+LB_stat!AG43))</f>
        <v>0</v>
      </c>
      <c r="K43" s="102">
        <f>IF(LB_stat!M43=0,0,(12*1.348*(1/LB_stat!Y43*LB_rozp!$E43)+LB_stat!AH43))</f>
        <v>0</v>
      </c>
      <c r="L43" s="101">
        <f>IF(LB_stat!N43=0,0,(12*1.348*(1/LB_stat!Z43*LB_rozp!$E43)+LB_stat!AI43))</f>
        <v>0</v>
      </c>
      <c r="M43" s="29">
        <f>IF(LB_stat!O43=0,0,(12*1.348*(1/LB_stat!AA43*LB_rozp!$E43)+LB_stat!AJ43))</f>
        <v>0</v>
      </c>
      <c r="N43" s="102">
        <f>IF(LB_stat!P43=0,0,(12*1.348*(1/LB_stat!AB43*LB_rozp!$E43)+LB_stat!AK43))</f>
        <v>0</v>
      </c>
      <c r="O43" s="101">
        <f>F43*LB_stat!H43+I43*LB_stat!K43+L43*LB_stat!N43</f>
        <v>0</v>
      </c>
      <c r="P43" s="29">
        <f>G43*LB_stat!I43+J43*LB_stat!L43+M43*LB_stat!O43</f>
        <v>3280284.1803257712</v>
      </c>
      <c r="Q43" s="102">
        <f>H43*LB_stat!J43+K43*LB_stat!M43+N43*LB_stat!P43</f>
        <v>0</v>
      </c>
      <c r="R43" s="167">
        <f t="shared" si="0"/>
        <v>3280284.1803257712</v>
      </c>
    </row>
    <row r="44" spans="1:18" ht="20.100000000000001" customHeight="1" x14ac:dyDescent="0.2">
      <c r="A44" s="10">
        <f>LB_stat!C44</f>
        <v>2470</v>
      </c>
      <c r="B44" s="13" t="str">
        <f>LB_stat!D44</f>
        <v>ZŠ Liberec, Husova 142/44</v>
      </c>
      <c r="C44" s="11">
        <f>LB_stat!E44</f>
        <v>3141</v>
      </c>
      <c r="D44" s="163" t="str">
        <f>LB_stat!F44</f>
        <v>ZŠ Liberec, Husova 142/44</v>
      </c>
      <c r="E44" s="100">
        <f>SJMS_normativy!$F$5</f>
        <v>25931</v>
      </c>
      <c r="F44" s="101">
        <f>IF(LB_stat!H44=0,0,(12*1.348*(1/LB_stat!T44*LB_rozp!$E44)+LB_stat!AC44))</f>
        <v>0</v>
      </c>
      <c r="G44" s="29">
        <f>IF(LB_stat!I44=0,0,(12*1.348*(1/LB_stat!U44*LB_rozp!$E44)+LB_stat!AD44))</f>
        <v>5826.1691677044291</v>
      </c>
      <c r="H44" s="102">
        <f>IF(LB_stat!J44=0,0,(12*1.348*(1/LB_stat!V44*LB_rozp!$E44)+LB_stat!AE44))</f>
        <v>0</v>
      </c>
      <c r="I44" s="101">
        <f>IF(LB_stat!K44=0,0,(12*1.348*(1/LB_stat!W44*LB_rozp!$E44)+LB_stat!AF44))</f>
        <v>0</v>
      </c>
      <c r="J44" s="29">
        <f>IF(LB_stat!L44=0,0,(12*1.348*(1/LB_stat!X44*LB_rozp!$E44)+LB_stat!AG44))</f>
        <v>0</v>
      </c>
      <c r="K44" s="102">
        <f>IF(LB_stat!M44=0,0,(12*1.348*(1/LB_stat!Y44*LB_rozp!$E44)+LB_stat!AH44))</f>
        <v>0</v>
      </c>
      <c r="L44" s="101">
        <f>IF(LB_stat!N44=0,0,(12*1.348*(1/LB_stat!Z44*LB_rozp!$E44)+LB_stat!AI44))</f>
        <v>0</v>
      </c>
      <c r="M44" s="29">
        <f>IF(LB_stat!O44=0,0,(12*1.348*(1/LB_stat!AA44*LB_rozp!$E44)+LB_stat!AJ44))</f>
        <v>0</v>
      </c>
      <c r="N44" s="102">
        <f>IF(LB_stat!P44=0,0,(12*1.348*(1/LB_stat!AB44*LB_rozp!$E44)+LB_stat!AK44))</f>
        <v>0</v>
      </c>
      <c r="O44" s="101">
        <f>F44*LB_stat!H44+I44*LB_stat!K44+L44*LB_stat!N44</f>
        <v>0</v>
      </c>
      <c r="P44" s="29">
        <f>G44*LB_stat!I44+J44*LB_stat!L44+M44*LB_stat!O44</f>
        <v>3233523.888075958</v>
      </c>
      <c r="Q44" s="102">
        <f>H44*LB_stat!J44+K44*LB_stat!M44+N44*LB_stat!P44</f>
        <v>0</v>
      </c>
      <c r="R44" s="167">
        <f t="shared" si="0"/>
        <v>3233523.888075958</v>
      </c>
    </row>
    <row r="45" spans="1:18" ht="20.100000000000001" customHeight="1" x14ac:dyDescent="0.2">
      <c r="A45" s="10">
        <f>LB_stat!C45</f>
        <v>2478</v>
      </c>
      <c r="B45" s="5" t="str">
        <f>LB_stat!D45</f>
        <v>ZŠ Liberec, Kaplického 384</v>
      </c>
      <c r="C45" s="71">
        <f>LB_stat!E45</f>
        <v>3141</v>
      </c>
      <c r="D45" s="163" t="str">
        <f>LB_stat!F45</f>
        <v>ZŠ Liberec, Kaplického 384</v>
      </c>
      <c r="E45" s="100">
        <f>SJMS_normativy!$F$5</f>
        <v>25931</v>
      </c>
      <c r="F45" s="101">
        <f>IF(LB_stat!H45=0,0,(12*1.348*(1/LB_stat!T45*LB_rozp!$E45)+LB_stat!AC45))</f>
        <v>0</v>
      </c>
      <c r="G45" s="29">
        <f>IF(LB_stat!I45=0,0,(12*1.348*(1/LB_stat!U45*LB_rozp!$E45)+LB_stat!AD45))</f>
        <v>6358.3014268442148</v>
      </c>
      <c r="H45" s="102">
        <f>IF(LB_stat!J45=0,0,(12*1.348*(1/LB_stat!V45*LB_rozp!$E45)+LB_stat!AE45))</f>
        <v>0</v>
      </c>
      <c r="I45" s="101">
        <f>IF(LB_stat!K45=0,0,(12*1.348*(1/LB_stat!W45*LB_rozp!$E45)+LB_stat!AF45))</f>
        <v>0</v>
      </c>
      <c r="J45" s="29">
        <f>IF(LB_stat!L45=0,0,(12*1.348*(1/LB_stat!X45*LB_rozp!$E45)+LB_stat!AG45))</f>
        <v>0</v>
      </c>
      <c r="K45" s="102">
        <f>IF(LB_stat!M45=0,0,(12*1.348*(1/LB_stat!Y45*LB_rozp!$E45)+LB_stat!AH45))</f>
        <v>0</v>
      </c>
      <c r="L45" s="101">
        <f>IF(LB_stat!N45=0,0,(12*1.348*(1/LB_stat!Z45*LB_rozp!$E45)+LB_stat!AI45))</f>
        <v>0</v>
      </c>
      <c r="M45" s="29">
        <f>IF(LB_stat!O45=0,0,(12*1.348*(1/LB_stat!AA45*LB_rozp!$E45)+LB_stat!AJ45))</f>
        <v>0</v>
      </c>
      <c r="N45" s="102">
        <f>IF(LB_stat!P45=0,0,(12*1.348*(1/LB_stat!AB45*LB_rozp!$E45)+LB_stat!AK45))</f>
        <v>0</v>
      </c>
      <c r="O45" s="101">
        <f>F45*LB_stat!H45+I45*LB_stat!K45+L45*LB_stat!N45</f>
        <v>0</v>
      </c>
      <c r="P45" s="29">
        <f>G45*LB_stat!I45+J45*LB_stat!L45+M45*LB_stat!O45</f>
        <v>2263555.3079565405</v>
      </c>
      <c r="Q45" s="102">
        <f>H45*LB_stat!J45+K45*LB_stat!M45+N45*LB_stat!P45</f>
        <v>0</v>
      </c>
      <c r="R45" s="167">
        <f t="shared" si="0"/>
        <v>2263555.3079565405</v>
      </c>
    </row>
    <row r="46" spans="1:18" ht="20.100000000000001" customHeight="1" x14ac:dyDescent="0.2">
      <c r="A46" s="10">
        <f>LB_stat!C46</f>
        <v>2478</v>
      </c>
      <c r="B46" s="5" t="str">
        <f>LB_stat!D46</f>
        <v>ZŠ Liberec, Kaplického 384</v>
      </c>
      <c r="C46" s="71">
        <f>LB_stat!E46</f>
        <v>3141</v>
      </c>
      <c r="D46" s="441" t="str">
        <f>LB_stat!F46</f>
        <v>ZŠ Liberec, Mařanova 650 - výdejna</v>
      </c>
      <c r="E46" s="100">
        <f>SJMS_normativy!$F$5</f>
        <v>25931</v>
      </c>
      <c r="F46" s="101">
        <f>IF(LB_stat!H46=0,0,(12*1.348*(1/LB_stat!T46*LB_rozp!$E46)+LB_stat!AC46))</f>
        <v>0</v>
      </c>
      <c r="G46" s="29">
        <f>IF(LB_stat!I46=0,0,(12*1.348*(1/LB_stat!U46*LB_rozp!$E46)+LB_stat!AD46))</f>
        <v>0</v>
      </c>
      <c r="H46" s="102">
        <f>IF(LB_stat!J46=0,0,(12*1.348*(1/LB_stat!V46*LB_rozp!$E46)+LB_stat!AE46))</f>
        <v>0</v>
      </c>
      <c r="I46" s="101">
        <f>IF(LB_stat!K46=0,0,(12*1.348*(1/LB_stat!W46*LB_rozp!$E46)+LB_stat!AF46))</f>
        <v>0</v>
      </c>
      <c r="J46" s="29">
        <f>IF(LB_stat!L46=0,0,(12*1.348*(1/LB_stat!X46*LB_rozp!$E46)+LB_stat!AG46))</f>
        <v>0</v>
      </c>
      <c r="K46" s="102">
        <f>IF(LB_stat!M46=0,0,(12*1.348*(1/LB_stat!Y46*LB_rozp!$E46)+LB_stat!AH46))</f>
        <v>0</v>
      </c>
      <c r="L46" s="101">
        <f>IF(LB_stat!N46=0,0,(12*1.348*(1/LB_stat!Z46*LB_rozp!$E46)+LB_stat!AI46))</f>
        <v>0</v>
      </c>
      <c r="M46" s="29">
        <f>IF(LB_stat!O46=0,0,(12*1.348*(1/LB_stat!AA46*LB_rozp!$E46)+LB_stat!AJ46))</f>
        <v>2486.4375677998678</v>
      </c>
      <c r="N46" s="102">
        <f>IF(LB_stat!P46=0,0,(12*1.348*(1/LB_stat!AB46*LB_rozp!$E46)+LB_stat!AK46))</f>
        <v>2486.4375677998678</v>
      </c>
      <c r="O46" s="101">
        <f>F46*LB_stat!H46+I46*LB_stat!K46+L46*LB_stat!N46</f>
        <v>0</v>
      </c>
      <c r="P46" s="29">
        <f>G46*LB_stat!I46+J46*LB_stat!L46+M46*LB_stat!O46</f>
        <v>934900.52549275034</v>
      </c>
      <c r="Q46" s="102">
        <f>H46*LB_stat!J46+K46*LB_stat!M46+N46*LB_stat!P46</f>
        <v>84538.877305195507</v>
      </c>
      <c r="R46" s="167">
        <f t="shared" si="0"/>
        <v>1019439.4027979459</v>
      </c>
    </row>
    <row r="47" spans="1:18" ht="20.100000000000001" customHeight="1" x14ac:dyDescent="0.2">
      <c r="A47" s="10">
        <f>LB_stat!C47</f>
        <v>2465</v>
      </c>
      <c r="B47" s="5" t="str">
        <f>LB_stat!D47</f>
        <v>ZŠ a MŠ Liberec, Křížanská 80</v>
      </c>
      <c r="C47" s="71">
        <f>LB_stat!E47</f>
        <v>3141</v>
      </c>
      <c r="D47" s="163" t="str">
        <f>LB_stat!F47</f>
        <v>ZŠ Liberec, Křížanská 80 - výdejna</v>
      </c>
      <c r="E47" s="100">
        <f>SJMS_normativy!$F$5</f>
        <v>25931</v>
      </c>
      <c r="F47" s="101">
        <f>IF(LB_stat!H47=0,0,(12*1.348*(1/LB_stat!T47*LB_rozp!$E47)+LB_stat!AC47))</f>
        <v>0</v>
      </c>
      <c r="G47" s="29">
        <f>IF(LB_stat!I47=0,0,(12*1.348*(1/LB_stat!U47*LB_rozp!$E47)+LB_stat!AD47))</f>
        <v>0</v>
      </c>
      <c r="H47" s="102">
        <f>IF(LB_stat!J47=0,0,(12*1.348*(1/LB_stat!V47*LB_rozp!$E47)+LB_stat!AE47))</f>
        <v>0</v>
      </c>
      <c r="I47" s="101">
        <f>IF(LB_stat!K47=0,0,(12*1.348*(1/LB_stat!W47*LB_rozp!$E47)+LB_stat!AF47))</f>
        <v>0</v>
      </c>
      <c r="J47" s="29">
        <f>IF(LB_stat!L47=0,0,(12*1.348*(1/LB_stat!X47*LB_rozp!$E47)+LB_stat!AG47))</f>
        <v>0</v>
      </c>
      <c r="K47" s="102">
        <f>IF(LB_stat!M47=0,0,(12*1.348*(1/LB_stat!Y47*LB_rozp!$E47)+LB_stat!AH47))</f>
        <v>0</v>
      </c>
      <c r="L47" s="101">
        <f>IF(LB_stat!N47=0,0,(12*1.348*(1/LB_stat!Z47*LB_rozp!$E47)+LB_stat!AI47))</f>
        <v>0</v>
      </c>
      <c r="M47" s="29">
        <f>IF(LB_stat!O47=0,0,(12*1.348*(1/LB_stat!AA47*LB_rozp!$E47)+LB_stat!AJ47))</f>
        <v>2864.4270117426022</v>
      </c>
      <c r="N47" s="102">
        <f>IF(LB_stat!P47=0,0,(12*1.348*(1/LB_stat!AB47*LB_rozp!$E47)+LB_stat!AK47))</f>
        <v>0</v>
      </c>
      <c r="O47" s="101">
        <f>F47*LB_stat!H47+I47*LB_stat!K47+L47*LB_stat!N47</f>
        <v>0</v>
      </c>
      <c r="P47" s="29">
        <f>G47*LB_stat!I47+J47*LB_stat!L47+M47*LB_stat!O47</f>
        <v>581478.68338374828</v>
      </c>
      <c r="Q47" s="102">
        <f>H47*LB_stat!J47+K47*LB_stat!M47+N47*LB_stat!P47</f>
        <v>0</v>
      </c>
      <c r="R47" s="167">
        <f t="shared" si="0"/>
        <v>581478.68338374828</v>
      </c>
    </row>
    <row r="48" spans="1:18" ht="20.100000000000001" customHeight="1" x14ac:dyDescent="0.2">
      <c r="A48" s="10">
        <f>LB_stat!C48</f>
        <v>2465</v>
      </c>
      <c r="B48" s="5" t="str">
        <f>LB_stat!D48</f>
        <v>ZŠ a MŠ Liberec, Křížanská 80</v>
      </c>
      <c r="C48" s="71">
        <f>LB_stat!E48</f>
        <v>3141</v>
      </c>
      <c r="D48" s="441" t="str">
        <f>LB_stat!F48</f>
        <v>ZŠ Liberec, Heřmánkova 95 - výdejna</v>
      </c>
      <c r="E48" s="100">
        <f>SJMS_normativy!$F$5</f>
        <v>25931</v>
      </c>
      <c r="F48" s="101">
        <f>IF(LB_stat!H48=0,0,(12*1.348*(1/LB_stat!T48*LB_rozp!$E48)+LB_stat!AC48))</f>
        <v>0</v>
      </c>
      <c r="G48" s="29">
        <f>IF(LB_stat!I48=0,0,(12*1.348*(1/LB_stat!U48*LB_rozp!$E48)+LB_stat!AD48))</f>
        <v>0</v>
      </c>
      <c r="H48" s="102">
        <f>IF(LB_stat!J48=0,0,(12*1.348*(1/LB_stat!V48*LB_rozp!$E48)+LB_stat!AE48))</f>
        <v>0</v>
      </c>
      <c r="I48" s="101">
        <f>IF(LB_stat!K48=0,0,(12*1.348*(1/LB_stat!W48*LB_rozp!$E48)+LB_stat!AF48))</f>
        <v>0</v>
      </c>
      <c r="J48" s="29">
        <f>IF(LB_stat!L48=0,0,(12*1.348*(1/LB_stat!X48*LB_rozp!$E48)+LB_stat!AG48))</f>
        <v>0</v>
      </c>
      <c r="K48" s="102">
        <f>IF(LB_stat!M48=0,0,(12*1.348*(1/LB_stat!Y48*LB_rozp!$E48)+LB_stat!AH48))</f>
        <v>0</v>
      </c>
      <c r="L48" s="101">
        <f>IF(LB_stat!N48=0,0,(12*1.348*(1/LB_stat!Z48*LB_rozp!$E48)+LB_stat!AI48))</f>
        <v>0</v>
      </c>
      <c r="M48" s="29">
        <f>IF(LB_stat!O48=0,0,(12*1.348*(1/LB_stat!AA48*LB_rozp!$E48)+LB_stat!AJ48))</f>
        <v>4216.9813138722984</v>
      </c>
      <c r="N48" s="102">
        <f>IF(LB_stat!P48=0,0,(12*1.348*(1/LB_stat!AB48*LB_rozp!$E48)+LB_stat!AK48))</f>
        <v>0</v>
      </c>
      <c r="O48" s="101">
        <f>F48*LB_stat!H48+I48*LB_stat!K48+L48*LB_stat!N48</f>
        <v>0</v>
      </c>
      <c r="P48" s="29">
        <f>G48*LB_stat!I48+J48*LB_stat!L48+M48*LB_stat!O48</f>
        <v>172896.23386876425</v>
      </c>
      <c r="Q48" s="102">
        <f>H48*LB_stat!J48+K48*LB_stat!M48+N48*LB_stat!P48</f>
        <v>0</v>
      </c>
      <c r="R48" s="167">
        <f t="shared" si="0"/>
        <v>172896.23386876425</v>
      </c>
    </row>
    <row r="49" spans="1:18" ht="20.100000000000001" customHeight="1" x14ac:dyDescent="0.2">
      <c r="A49" s="10">
        <f>LB_stat!C49</f>
        <v>2465</v>
      </c>
      <c r="B49" s="5" t="str">
        <f>LB_stat!D49</f>
        <v>ZŠ a MŠ Liberec, Křížanská 80</v>
      </c>
      <c r="C49" s="71">
        <f>LB_stat!E49</f>
        <v>3141</v>
      </c>
      <c r="D49" s="441" t="str">
        <f>LB_stat!F49</f>
        <v xml:space="preserve">MŠ Liberec, Švermova 100 </v>
      </c>
      <c r="E49" s="100">
        <f>SJMS_normativy!$F$5</f>
        <v>25931</v>
      </c>
      <c r="F49" s="101">
        <f>IF(LB_stat!H49=0,0,(12*1.348*(1/LB_stat!T49*LB_rozp!$E49)+LB_stat!AC49))</f>
        <v>10727.218180553609</v>
      </c>
      <c r="G49" s="29">
        <f>IF(LB_stat!I49=0,0,(12*1.348*(1/LB_stat!U49*LB_rozp!$E49)+LB_stat!AD49))</f>
        <v>0</v>
      </c>
      <c r="H49" s="102">
        <f>IF(LB_stat!J49=0,0,(12*1.348*(1/LB_stat!V49*LB_rozp!$E49)+LB_stat!AE49))</f>
        <v>0</v>
      </c>
      <c r="I49" s="101">
        <f>IF(LB_stat!K49=0,0,(12*1.348*(1/LB_stat!W49*LB_rozp!$E49)+LB_stat!AF49))</f>
        <v>0</v>
      </c>
      <c r="J49" s="29">
        <f>IF(LB_stat!L49=0,0,(12*1.348*(1/LB_stat!X49*LB_rozp!$E49)+LB_stat!AG49))</f>
        <v>0</v>
      </c>
      <c r="K49" s="102">
        <f>IF(LB_stat!M49=0,0,(12*1.348*(1/LB_stat!Y49*LB_rozp!$E49)+LB_stat!AH49))</f>
        <v>0</v>
      </c>
      <c r="L49" s="101">
        <f>IF(LB_stat!N49=0,0,(12*1.348*(1/LB_stat!Z49*LB_rozp!$E49)+LB_stat!AI49))</f>
        <v>0</v>
      </c>
      <c r="M49" s="29">
        <f>IF(LB_stat!O49=0,0,(12*1.348*(1/LB_stat!AA49*LB_rozp!$E49)+LB_stat!AJ49))</f>
        <v>0</v>
      </c>
      <c r="N49" s="102">
        <f>IF(LB_stat!P49=0,0,(12*1.348*(1/LB_stat!AB49*LB_rozp!$E49)+LB_stat!AK49))</f>
        <v>0</v>
      </c>
      <c r="O49" s="101">
        <f>F49*LB_stat!H49+I49*LB_stat!K49+L49*LB_stat!N49</f>
        <v>976176.85443037841</v>
      </c>
      <c r="P49" s="29">
        <f>G49*LB_stat!I49+J49*LB_stat!L49+M49*LB_stat!O49</f>
        <v>0</v>
      </c>
      <c r="Q49" s="102">
        <f>H49*LB_stat!J49+K49*LB_stat!M49+N49*LB_stat!P49</f>
        <v>0</v>
      </c>
      <c r="R49" s="167">
        <f t="shared" si="0"/>
        <v>976176.85443037841</v>
      </c>
    </row>
    <row r="50" spans="1:18" ht="20.100000000000001" customHeight="1" x14ac:dyDescent="0.2">
      <c r="A50" s="10">
        <f>LB_stat!C50</f>
        <v>2480</v>
      </c>
      <c r="B50" s="5" t="str">
        <f>LB_stat!D50</f>
        <v>ZŠ Liberec, Lesní 575/12</v>
      </c>
      <c r="C50" s="71">
        <f>LB_stat!E50</f>
        <v>3141</v>
      </c>
      <c r="D50" s="163" t="str">
        <f>LB_stat!F50</f>
        <v>ZŠ Liberec, Lesní 575/12</v>
      </c>
      <c r="E50" s="100">
        <f>SJMS_normativy!$F$5</f>
        <v>25931</v>
      </c>
      <c r="F50" s="101">
        <f>IF(LB_stat!H50=0,0,(12*1.348*(1/LB_stat!T50*LB_rozp!$E50)+LB_stat!AC50))</f>
        <v>0</v>
      </c>
      <c r="G50" s="29">
        <f>IF(LB_stat!I50=0,0,(12*1.348*(1/LB_stat!U50*LB_rozp!$E50)+LB_stat!AD50))</f>
        <v>5953.5984075447732</v>
      </c>
      <c r="H50" s="102">
        <f>IF(LB_stat!J50=0,0,(12*1.348*(1/LB_stat!V50*LB_rozp!$E50)+LB_stat!AE50))</f>
        <v>0</v>
      </c>
      <c r="I50" s="101">
        <f>IF(LB_stat!K50=0,0,(12*1.348*(1/LB_stat!W50*LB_rozp!$E50)+LB_stat!AF50))</f>
        <v>0</v>
      </c>
      <c r="J50" s="29">
        <f>IF(LB_stat!L50=0,0,(12*1.348*(1/LB_stat!X50*LB_rozp!$E50)+LB_stat!AG50))</f>
        <v>0</v>
      </c>
      <c r="K50" s="102">
        <f>IF(LB_stat!M50=0,0,(12*1.348*(1/LB_stat!Y50*LB_rozp!$E50)+LB_stat!AH50))</f>
        <v>0</v>
      </c>
      <c r="L50" s="101">
        <f>IF(LB_stat!N50=0,0,(12*1.348*(1/LB_stat!Z50*LB_rozp!$E50)+LB_stat!AI50))</f>
        <v>0</v>
      </c>
      <c r="M50" s="29">
        <f>IF(LB_stat!O50=0,0,(12*1.348*(1/LB_stat!AA50*LB_rozp!$E50)+LB_stat!AJ50))</f>
        <v>0</v>
      </c>
      <c r="N50" s="102">
        <f>IF(LB_stat!P50=0,0,(12*1.348*(1/LB_stat!AB50*LB_rozp!$E50)+LB_stat!AK50))</f>
        <v>0</v>
      </c>
      <c r="O50" s="101">
        <f>F50*LB_stat!H50+I50*LB_stat!K50+L50*LB_stat!N50</f>
        <v>0</v>
      </c>
      <c r="P50" s="29">
        <f>G50*LB_stat!I50+J50*LB_stat!L50+M50*LB_stat!O50</f>
        <v>2958938.4085497521</v>
      </c>
      <c r="Q50" s="102">
        <f>H50*LB_stat!J50+K50*LB_stat!M50+N50*LB_stat!P50</f>
        <v>0</v>
      </c>
      <c r="R50" s="167">
        <f t="shared" si="0"/>
        <v>2958938.4085497521</v>
      </c>
    </row>
    <row r="51" spans="1:18" ht="20.100000000000001" customHeight="1" x14ac:dyDescent="0.2">
      <c r="A51" s="10">
        <f>LB_stat!C51</f>
        <v>2482</v>
      </c>
      <c r="B51" s="5" t="str">
        <f>LB_stat!D51</f>
        <v>ZŠ Liberec, Na Výběžku 118</v>
      </c>
      <c r="C51" s="71">
        <f>LB_stat!E51</f>
        <v>3141</v>
      </c>
      <c r="D51" s="163" t="str">
        <f>LB_stat!F51</f>
        <v>ZŠ Liberec, Na Výběžku 118</v>
      </c>
      <c r="E51" s="100">
        <f>SJMS_normativy!$F$5</f>
        <v>25931</v>
      </c>
      <c r="F51" s="101">
        <f>IF(LB_stat!H51=0,0,(12*1.348*(1/LB_stat!T51*LB_rozp!$E51)+LB_stat!AC51))</f>
        <v>0</v>
      </c>
      <c r="G51" s="29">
        <f>IF(LB_stat!I51=0,0,(12*1.348*(1/LB_stat!U51*LB_rozp!$E51)+LB_stat!AD51))</f>
        <v>7099.0082770205327</v>
      </c>
      <c r="H51" s="102">
        <f>IF(LB_stat!J51=0,0,(12*1.348*(1/LB_stat!V51*LB_rozp!$E51)+LB_stat!AE51))</f>
        <v>0</v>
      </c>
      <c r="I51" s="101">
        <f>IF(LB_stat!K51=0,0,(12*1.348*(1/LB_stat!W51*LB_rozp!$E51)+LB_stat!AF51))</f>
        <v>0</v>
      </c>
      <c r="J51" s="29">
        <f>IF(LB_stat!L51=0,0,(12*1.348*(1/LB_stat!X51*LB_rozp!$E51)+LB_stat!AG51))</f>
        <v>0</v>
      </c>
      <c r="K51" s="102">
        <f>IF(LB_stat!M51=0,0,(12*1.348*(1/LB_stat!Y51*LB_rozp!$E51)+LB_stat!AH51))</f>
        <v>0</v>
      </c>
      <c r="L51" s="101">
        <f>IF(LB_stat!N51=0,0,(12*1.348*(1/LB_stat!Z51*LB_rozp!$E51)+LB_stat!AI51))</f>
        <v>0</v>
      </c>
      <c r="M51" s="29">
        <f>IF(LB_stat!O51=0,0,(12*1.348*(1/LB_stat!AA51*LB_rozp!$E51)+LB_stat!AJ51))</f>
        <v>0</v>
      </c>
      <c r="N51" s="102">
        <f>IF(LB_stat!P51=0,0,(12*1.348*(1/LB_stat!AB51*LB_rozp!$E51)+LB_stat!AK51))</f>
        <v>0</v>
      </c>
      <c r="O51" s="101">
        <f>F51*LB_stat!H51+I51*LB_stat!K51+L51*LB_stat!N51</f>
        <v>0</v>
      </c>
      <c r="P51" s="29">
        <f>G51*LB_stat!I51+J51*LB_stat!L51+M51*LB_stat!O51</f>
        <v>1469494.7133432503</v>
      </c>
      <c r="Q51" s="102">
        <f>H51*LB_stat!J51+K51*LB_stat!M51+N51*LB_stat!P51</f>
        <v>0</v>
      </c>
      <c r="R51" s="167">
        <f t="shared" si="0"/>
        <v>1469494.7133432503</v>
      </c>
    </row>
    <row r="52" spans="1:18" ht="20.100000000000001" customHeight="1" x14ac:dyDescent="0.2">
      <c r="A52" s="10">
        <f>LB_stat!C52</f>
        <v>2328</v>
      </c>
      <c r="B52" s="5" t="str">
        <f>LB_stat!D52</f>
        <v>ZŠ Liberec, Nám. Míru 212/2</v>
      </c>
      <c r="C52" s="71">
        <f>LB_stat!E52</f>
        <v>3141</v>
      </c>
      <c r="D52" s="163" t="str">
        <f>LB_stat!F52</f>
        <v>ZŠ Liberec, Náměstí Míru 212/2</v>
      </c>
      <c r="E52" s="100">
        <f>SJMS_normativy!$F$5</f>
        <v>25931</v>
      </c>
      <c r="F52" s="101">
        <f>IF(LB_stat!H52=0,0,(12*1.348*(1/LB_stat!T52*LB_rozp!$E52)+LB_stat!AC52))</f>
        <v>0</v>
      </c>
      <c r="G52" s="29">
        <f>IF(LB_stat!I52=0,0,(12*1.348*(1/LB_stat!U52*LB_rozp!$E52)+LB_stat!AD52))</f>
        <v>6195.0605872153037</v>
      </c>
      <c r="H52" s="102">
        <f>IF(LB_stat!J52=0,0,(12*1.348*(1/LB_stat!V52*LB_rozp!$E52)+LB_stat!AE52))</f>
        <v>0</v>
      </c>
      <c r="I52" s="101">
        <f>IF(LB_stat!K52=0,0,(12*1.348*(1/LB_stat!W52*LB_rozp!$E52)+LB_stat!AF52))</f>
        <v>0</v>
      </c>
      <c r="J52" s="29">
        <f>IF(LB_stat!L52=0,0,(12*1.348*(1/LB_stat!X52*LB_rozp!$E52)+LB_stat!AG52))</f>
        <v>0</v>
      </c>
      <c r="K52" s="102">
        <f>IF(LB_stat!M52=0,0,(12*1.348*(1/LB_stat!Y52*LB_rozp!$E52)+LB_stat!AH52))</f>
        <v>0</v>
      </c>
      <c r="L52" s="101">
        <f>IF(LB_stat!N52=0,0,(12*1.348*(1/LB_stat!Z52*LB_rozp!$E52)+LB_stat!AI52))</f>
        <v>0</v>
      </c>
      <c r="M52" s="29">
        <f>IF(LB_stat!O52=0,0,(12*1.348*(1/LB_stat!AA52*LB_rozp!$E52)+LB_stat!AJ52))</f>
        <v>0</v>
      </c>
      <c r="N52" s="102">
        <f>IF(LB_stat!P52=0,0,(12*1.348*(1/LB_stat!AB52*LB_rozp!$E52)+LB_stat!AK52))</f>
        <v>0</v>
      </c>
      <c r="O52" s="101">
        <f>F52*LB_stat!H52+I52*LB_stat!K52+L52*LB_stat!N52</f>
        <v>0</v>
      </c>
      <c r="P52" s="29">
        <f>G52*LB_stat!I52+J52*LB_stat!L52+M52*LB_stat!O52</f>
        <v>2515194.5984094134</v>
      </c>
      <c r="Q52" s="102">
        <f>H52*LB_stat!J52+K52*LB_stat!M52+N52*LB_stat!P52</f>
        <v>0</v>
      </c>
      <c r="R52" s="167">
        <f t="shared" si="0"/>
        <v>2515194.5984094134</v>
      </c>
    </row>
    <row r="53" spans="1:18" ht="20.100000000000001" customHeight="1" x14ac:dyDescent="0.2">
      <c r="A53" s="10">
        <f>LB_stat!C53</f>
        <v>2486</v>
      </c>
      <c r="B53" s="5" t="str">
        <f>LB_stat!D53</f>
        <v>ZŠ Liberec, Oblačná 101/15</v>
      </c>
      <c r="C53" s="71">
        <f>LB_stat!E53</f>
        <v>3141</v>
      </c>
      <c r="D53" s="163" t="str">
        <f>LB_stat!F53</f>
        <v>ZŠ Liberec, Oblačná 11 - výdejna</v>
      </c>
      <c r="E53" s="100">
        <f>SJMS_normativy!$F$5</f>
        <v>25931</v>
      </c>
      <c r="F53" s="101">
        <f>IF(LB_stat!H53=0,0,(12*1.348*(1/LB_stat!T53*LB_rozp!$E53)+LB_stat!AC53))</f>
        <v>0</v>
      </c>
      <c r="G53" s="29">
        <f>IF(LB_stat!I53=0,0,(12*1.348*(1/LB_stat!U53*LB_rozp!$E53)+LB_stat!AD53))</f>
        <v>0</v>
      </c>
      <c r="H53" s="102">
        <f>IF(LB_stat!J53=0,0,(12*1.348*(1/LB_stat!V53*LB_rozp!$E53)+LB_stat!AE53))</f>
        <v>0</v>
      </c>
      <c r="I53" s="101">
        <f>IF(LB_stat!K53=0,0,(12*1.348*(1/LB_stat!W53*LB_rozp!$E53)+LB_stat!AF53))</f>
        <v>0</v>
      </c>
      <c r="J53" s="29">
        <f>IF(LB_stat!L53=0,0,(12*1.348*(1/LB_stat!X53*LB_rozp!$E53)+LB_stat!AG53))</f>
        <v>0</v>
      </c>
      <c r="K53" s="102">
        <f>IF(LB_stat!M53=0,0,(12*1.348*(1/LB_stat!Y53*LB_rozp!$E53)+LB_stat!AH53))</f>
        <v>0</v>
      </c>
      <c r="L53" s="101">
        <f>IF(LB_stat!N53=0,0,(12*1.348*(1/LB_stat!Z53*LB_rozp!$E53)+LB_stat!AI53))</f>
        <v>0</v>
      </c>
      <c r="M53" s="29">
        <f>IF(LB_stat!O53=0,0,(12*1.348*(1/LB_stat!AA53*LB_rozp!$E53)+LB_stat!AJ53))</f>
        <v>2661.1883645356015</v>
      </c>
      <c r="N53" s="102">
        <f>IF(LB_stat!P53=0,0,(12*1.348*(1/LB_stat!AB53*LB_rozp!$E53)+LB_stat!AK53))</f>
        <v>0</v>
      </c>
      <c r="O53" s="101">
        <f>F53*LB_stat!H53+I53*LB_stat!K53+L53*LB_stat!N53</f>
        <v>0</v>
      </c>
      <c r="P53" s="29">
        <f>G53*LB_stat!I53+J53*LB_stat!L53+M53*LB_stat!O53</f>
        <v>774405.81407985999</v>
      </c>
      <c r="Q53" s="102">
        <f>H53*LB_stat!J53+K53*LB_stat!M53+N53*LB_stat!P53</f>
        <v>0</v>
      </c>
      <c r="R53" s="167">
        <f t="shared" si="0"/>
        <v>774405.81407985999</v>
      </c>
    </row>
    <row r="54" spans="1:18" ht="20.100000000000001" customHeight="1" x14ac:dyDescent="0.2">
      <c r="A54" s="10">
        <f>LB_stat!C54</f>
        <v>2487</v>
      </c>
      <c r="B54" s="5" t="str">
        <f>LB_stat!D54</f>
        <v>ZŠ Liberec, Sokolovská 328</v>
      </c>
      <c r="C54" s="71">
        <f>LB_stat!E54</f>
        <v>3141</v>
      </c>
      <c r="D54" s="163" t="str">
        <f>LB_stat!F54</f>
        <v>ZŠ Liberec, Sokolovská 328</v>
      </c>
      <c r="E54" s="100">
        <f>SJMS_normativy!$F$5</f>
        <v>25931</v>
      </c>
      <c r="F54" s="101">
        <f>IF(LB_stat!H54=0,0,(12*1.348*(1/LB_stat!T54*LB_rozp!$E54)+LB_stat!AC54))</f>
        <v>0</v>
      </c>
      <c r="G54" s="29">
        <f>IF(LB_stat!I54=0,0,(12*1.348*(1/LB_stat!U54*LB_rozp!$E54)+LB_stat!AD54))</f>
        <v>5820.0166391261173</v>
      </c>
      <c r="H54" s="102">
        <f>IF(LB_stat!J54=0,0,(12*1.348*(1/LB_stat!V54*LB_rozp!$E54)+LB_stat!AE54))</f>
        <v>5820.0166391261173</v>
      </c>
      <c r="I54" s="101">
        <f>IF(LB_stat!K54=0,0,(12*1.348*(1/LB_stat!W54*LB_rozp!$E54)+LB_stat!AF54))</f>
        <v>0</v>
      </c>
      <c r="J54" s="29">
        <f>IF(LB_stat!L54=0,0,(12*1.348*(1/LB_stat!X54*LB_rozp!$E54)+LB_stat!AG54))</f>
        <v>0</v>
      </c>
      <c r="K54" s="102">
        <f>IF(LB_stat!M54=0,0,(12*1.348*(1/LB_stat!Y54*LB_rozp!$E54)+LB_stat!AH54))</f>
        <v>0</v>
      </c>
      <c r="L54" s="101">
        <f>IF(LB_stat!N54=0,0,(12*1.348*(1/LB_stat!Z54*LB_rozp!$E54)+LB_stat!AI54))</f>
        <v>0</v>
      </c>
      <c r="M54" s="29">
        <f>IF(LB_stat!O54=0,0,(12*1.348*(1/LB_stat!AA54*LB_rozp!$E54)+LB_stat!AJ54))</f>
        <v>0</v>
      </c>
      <c r="N54" s="102">
        <f>IF(LB_stat!P54=0,0,(12*1.348*(1/LB_stat!AB54*LB_rozp!$E54)+LB_stat!AK54))</f>
        <v>0</v>
      </c>
      <c r="O54" s="101">
        <f>F54*LB_stat!H54+I54*LB_stat!K54+L54*LB_stat!N54</f>
        <v>0</v>
      </c>
      <c r="P54" s="29">
        <f>G54*LB_stat!I54+J54*LB_stat!L54+M54*LB_stat!O54</f>
        <v>1967165.6240246277</v>
      </c>
      <c r="Q54" s="102">
        <f>H54*LB_stat!J54+K54*LB_stat!M54+N54*LB_stat!P54</f>
        <v>1280403.6606077459</v>
      </c>
      <c r="R54" s="167">
        <f t="shared" si="0"/>
        <v>3247569.2846323736</v>
      </c>
    </row>
    <row r="55" spans="1:18" ht="20.100000000000001" customHeight="1" x14ac:dyDescent="0.2">
      <c r="A55" s="10">
        <f>LB_stat!C55</f>
        <v>2488</v>
      </c>
      <c r="B55" s="5" t="str">
        <f>LB_stat!D55</f>
        <v>ZŠ Liberec, Švermova 403/40</v>
      </c>
      <c r="C55" s="71">
        <f>LB_stat!E55</f>
        <v>3141</v>
      </c>
      <c r="D55" s="163" t="str">
        <f>LB_stat!F55</f>
        <v>ZŠ Liberec, Švermova 403/40</v>
      </c>
      <c r="E55" s="100">
        <f>SJMS_normativy!$F$5</f>
        <v>25931</v>
      </c>
      <c r="F55" s="101">
        <f>IF(LB_stat!H55=0,0,(12*1.348*(1/LB_stat!T55*LB_rozp!$E55)+LB_stat!AC55))</f>
        <v>0</v>
      </c>
      <c r="G55" s="29">
        <f>IF(LB_stat!I55=0,0,(12*1.348*(1/LB_stat!U55*LB_rozp!$E55)+LB_stat!AD55))</f>
        <v>6778.1630227643</v>
      </c>
      <c r="H55" s="102">
        <f>IF(LB_stat!J55=0,0,(12*1.348*(1/LB_stat!V55*LB_rozp!$E55)+LB_stat!AE55))</f>
        <v>0</v>
      </c>
      <c r="I55" s="101">
        <f>IF(LB_stat!K55=0,0,(12*1.348*(1/LB_stat!W55*LB_rozp!$E55)+LB_stat!AF55))</f>
        <v>0</v>
      </c>
      <c r="J55" s="29">
        <f>IF(LB_stat!L55=0,0,(12*1.348*(1/LB_stat!X55*LB_rozp!$E55)+LB_stat!AG55))</f>
        <v>0</v>
      </c>
      <c r="K55" s="102">
        <f>IF(LB_stat!M55=0,0,(12*1.348*(1/LB_stat!Y55*LB_rozp!$E55)+LB_stat!AH55))</f>
        <v>0</v>
      </c>
      <c r="L55" s="101">
        <f>IF(LB_stat!N55=0,0,(12*1.348*(1/LB_stat!Z55*LB_rozp!$E55)+LB_stat!AI55))</f>
        <v>0</v>
      </c>
      <c r="M55" s="29">
        <f>IF(LB_stat!O55=0,0,(12*1.348*(1/LB_stat!AA55*LB_rozp!$E55)+LB_stat!AJ55))</f>
        <v>0</v>
      </c>
      <c r="N55" s="102">
        <f>IF(LB_stat!P55=0,0,(12*1.348*(1/LB_stat!AB55*LB_rozp!$E55)+LB_stat!AK55))</f>
        <v>0</v>
      </c>
      <c r="O55" s="101">
        <f>F55*LB_stat!H55+I55*LB_stat!K55+L55*LB_stat!N55</f>
        <v>0</v>
      </c>
      <c r="P55" s="29">
        <f>G55*LB_stat!I55+J55*LB_stat!L55+M55*LB_stat!O55</f>
        <v>1755544.2228959538</v>
      </c>
      <c r="Q55" s="102">
        <f>H55*LB_stat!J55+K55*LB_stat!M55+N55*LB_stat!P55</f>
        <v>0</v>
      </c>
      <c r="R55" s="167">
        <f t="shared" si="0"/>
        <v>1755544.2228959538</v>
      </c>
    </row>
    <row r="56" spans="1:18" ht="20.100000000000001" customHeight="1" x14ac:dyDescent="0.2">
      <c r="A56" s="10">
        <f>LB_stat!C56</f>
        <v>2472</v>
      </c>
      <c r="B56" s="5" t="str">
        <f>LB_stat!D56</f>
        <v>ZŠ Liberec, U Soudu 369/8</v>
      </c>
      <c r="C56" s="71">
        <f>LB_stat!E56</f>
        <v>3141</v>
      </c>
      <c r="D56" s="441" t="str">
        <f>LB_stat!F56</f>
        <v>ZŠ Liberec, U Soudu 531/9</v>
      </c>
      <c r="E56" s="100">
        <f>SJMS_normativy!$F$5</f>
        <v>25931</v>
      </c>
      <c r="F56" s="101">
        <f>IF(LB_stat!H56=0,0,(12*1.348*(1/LB_stat!T56*LB_rozp!$E56)+LB_stat!AC56))</f>
        <v>0</v>
      </c>
      <c r="G56" s="29">
        <f>IF(LB_stat!I56=0,0,(12*1.348*(1/LB_stat!U56*LB_rozp!$E56)+LB_stat!AD56))</f>
        <v>6615.3940897276598</v>
      </c>
      <c r="H56" s="102">
        <f>IF(LB_stat!J56=0,0,(12*1.348*(1/LB_stat!V56*LB_rozp!$E56)+LB_stat!AE56))</f>
        <v>6615.3940897276598</v>
      </c>
      <c r="I56" s="101">
        <f>IF(LB_stat!K56=0,0,(12*1.348*(1/LB_stat!W56*LB_rozp!$E56)+LB_stat!AF56))</f>
        <v>0</v>
      </c>
      <c r="J56" s="29">
        <f>IF(LB_stat!L56=0,0,(12*1.348*(1/LB_stat!X56*LB_rozp!$E56)+LB_stat!AG56))</f>
        <v>0</v>
      </c>
      <c r="K56" s="102">
        <f>IF(LB_stat!M56=0,0,(12*1.348*(1/LB_stat!Y56*LB_rozp!$E56)+LB_stat!AH56))</f>
        <v>0</v>
      </c>
      <c r="L56" s="101">
        <f>IF(LB_stat!N56=0,0,(12*1.348*(1/LB_stat!Z56*LB_rozp!$E56)+LB_stat!AI56))</f>
        <v>0</v>
      </c>
      <c r="M56" s="29">
        <f>IF(LB_stat!O56=0,0,(12*1.348*(1/LB_stat!AA56*LB_rozp!$E56)+LB_stat!AJ56))</f>
        <v>0</v>
      </c>
      <c r="N56" s="102">
        <f>IF(LB_stat!P56=0,0,(12*1.348*(1/LB_stat!AB56*LB_rozp!$E56)+LB_stat!AK56))</f>
        <v>0</v>
      </c>
      <c r="O56" s="101">
        <f>F56*LB_stat!H56+I56*LB_stat!K56+L56*LB_stat!N56</f>
        <v>0</v>
      </c>
      <c r="P56" s="29">
        <f>G56*LB_stat!I56+J56*LB_stat!L56+M56*LB_stat!O56</f>
        <v>1925079.6801107491</v>
      </c>
      <c r="Q56" s="102">
        <f>H56*LB_stat!J56+K56*LB_stat!M56+N56*LB_stat!P56</f>
        <v>6615.3940897276598</v>
      </c>
      <c r="R56" s="167">
        <f t="shared" si="0"/>
        <v>1931695.0742004768</v>
      </c>
    </row>
    <row r="57" spans="1:18" ht="20.100000000000001" customHeight="1" x14ac:dyDescent="0.2">
      <c r="A57" s="10">
        <f>LB_stat!C57</f>
        <v>2489</v>
      </c>
      <c r="B57" s="5" t="str">
        <f>LB_stat!D57</f>
        <v>ZŠ Liberec, U Školy 222/6</v>
      </c>
      <c r="C57" s="71">
        <f>LB_stat!E57</f>
        <v>3141</v>
      </c>
      <c r="D57" s="163" t="str">
        <f>LB_stat!F57</f>
        <v>ZŠ Liberec, U Školy 222/6</v>
      </c>
      <c r="E57" s="100">
        <f>SJMS_normativy!$F$5</f>
        <v>25931</v>
      </c>
      <c r="F57" s="101">
        <f>IF(LB_stat!H57=0,0,(12*1.348*(1/LB_stat!T57*LB_rozp!$E57)+LB_stat!AC57))</f>
        <v>0</v>
      </c>
      <c r="G57" s="29">
        <f>IF(LB_stat!I57=0,0,(12*1.348*(1/LB_stat!U57*LB_rozp!$E57)+LB_stat!AD57))</f>
        <v>6076.1501898670222</v>
      </c>
      <c r="H57" s="102">
        <f>IF(LB_stat!J57=0,0,(12*1.348*(1/LB_stat!V57*LB_rozp!$E57)+LB_stat!AE57))</f>
        <v>0</v>
      </c>
      <c r="I57" s="101">
        <f>IF(LB_stat!K57=0,0,(12*1.348*(1/LB_stat!W57*LB_rozp!$E57)+LB_stat!AF57))</f>
        <v>0</v>
      </c>
      <c r="J57" s="29">
        <f>IF(LB_stat!L57=0,0,(12*1.348*(1/LB_stat!X57*LB_rozp!$E57)+LB_stat!AG57))</f>
        <v>0</v>
      </c>
      <c r="K57" s="102">
        <f>IF(LB_stat!M57=0,0,(12*1.348*(1/LB_stat!Y57*LB_rozp!$E57)+LB_stat!AH57))</f>
        <v>0</v>
      </c>
      <c r="L57" s="101">
        <f>IF(LB_stat!N57=0,0,(12*1.348*(1/LB_stat!Z57*LB_rozp!$E57)+LB_stat!AI57))</f>
        <v>0</v>
      </c>
      <c r="M57" s="29">
        <f>IF(LB_stat!O57=0,0,(12*1.348*(1/LB_stat!AA57*LB_rozp!$E57)+LB_stat!AJ57))</f>
        <v>0</v>
      </c>
      <c r="N57" s="102">
        <f>IF(LB_stat!P57=0,0,(12*1.348*(1/LB_stat!AB57*LB_rozp!$E57)+LB_stat!AK57))</f>
        <v>0</v>
      </c>
      <c r="O57" s="101">
        <f>F57*LB_stat!H57+I57*LB_stat!K57+L57*LB_stat!N57</f>
        <v>0</v>
      </c>
      <c r="P57" s="29">
        <f>G57*LB_stat!I57+J57*LB_stat!L57+M57*LB_stat!O57</f>
        <v>2722115.2850604258</v>
      </c>
      <c r="Q57" s="102">
        <f>H57*LB_stat!J57+K57*LB_stat!M57+N57*LB_stat!P57</f>
        <v>0</v>
      </c>
      <c r="R57" s="167">
        <f t="shared" si="0"/>
        <v>2722115.2850604258</v>
      </c>
    </row>
    <row r="58" spans="1:18" ht="20.100000000000001" customHeight="1" x14ac:dyDescent="0.2">
      <c r="A58" s="10">
        <f>LB_stat!C58</f>
        <v>2473</v>
      </c>
      <c r="B58" s="5" t="str">
        <f>LB_stat!D58</f>
        <v>ZŠ Liberec, ul. 5. května 64/49</v>
      </c>
      <c r="C58" s="71">
        <f>LB_stat!E58</f>
        <v>3141</v>
      </c>
      <c r="D58" s="441" t="str">
        <f>LB_stat!F58</f>
        <v>ZŠ Liberec, Masarykova 400/1 - výdejna</v>
      </c>
      <c r="E58" s="100">
        <f>SJMS_normativy!$F$5</f>
        <v>25931</v>
      </c>
      <c r="F58" s="101">
        <f>IF(LB_stat!H58=0,0,(12*1.348*(1/LB_stat!T58*LB_rozp!$E58)+LB_stat!AC58))</f>
        <v>0</v>
      </c>
      <c r="G58" s="29">
        <f>IF(LB_stat!I58=0,0,(12*1.348*(1/LB_stat!U58*LB_rozp!$E58)+LB_stat!AD58))</f>
        <v>0</v>
      </c>
      <c r="H58" s="102">
        <f>IF(LB_stat!J58=0,0,(12*1.348*(1/LB_stat!V58*LB_rozp!$E58)+LB_stat!AE58))</f>
        <v>0</v>
      </c>
      <c r="I58" s="101">
        <f>IF(LB_stat!K58=0,0,(12*1.348*(1/LB_stat!W58*LB_rozp!$E58)+LB_stat!AF58))</f>
        <v>0</v>
      </c>
      <c r="J58" s="29">
        <f>IF(LB_stat!L58=0,0,(12*1.348*(1/LB_stat!X58*LB_rozp!$E58)+LB_stat!AG58))</f>
        <v>0</v>
      </c>
      <c r="K58" s="102">
        <f>IF(LB_stat!M58=0,0,(12*1.348*(1/LB_stat!Y58*LB_rozp!$E58)+LB_stat!AH58))</f>
        <v>0</v>
      </c>
      <c r="L58" s="101">
        <f>IF(LB_stat!N58=0,0,(12*1.348*(1/LB_stat!Z58*LB_rozp!$E58)+LB_stat!AI58))</f>
        <v>0</v>
      </c>
      <c r="M58" s="29">
        <f>IF(LB_stat!O58=0,0,(12*1.348*(1/LB_stat!AA58*LB_rozp!$E58)+LB_stat!AJ58))</f>
        <v>2384.4390451251829</v>
      </c>
      <c r="N58" s="102">
        <f>IF(LB_stat!P58=0,0,(12*1.348*(1/LB_stat!AB58*LB_rozp!$E58)+LB_stat!AK58))</f>
        <v>0</v>
      </c>
      <c r="O58" s="101">
        <f>F58*LB_stat!H58+I58*LB_stat!K58+L58*LB_stat!N58</f>
        <v>0</v>
      </c>
      <c r="P58" s="29">
        <f>G58*LB_stat!I58+J58*LB_stat!L58+M58*LB_stat!O58</f>
        <v>1211295.0349235928</v>
      </c>
      <c r="Q58" s="102">
        <f>H58*LB_stat!J58+K58*LB_stat!M58+N58*LB_stat!P58</f>
        <v>0</v>
      </c>
      <c r="R58" s="167">
        <f t="shared" si="0"/>
        <v>1211295.0349235928</v>
      </c>
    </row>
    <row r="59" spans="1:18" ht="20.100000000000001" customHeight="1" x14ac:dyDescent="0.2">
      <c r="A59" s="10">
        <f>LB_stat!C59</f>
        <v>2490</v>
      </c>
      <c r="B59" s="5" t="str">
        <f>LB_stat!D59</f>
        <v>ZŠ Liberec, Vrchlického 262/17</v>
      </c>
      <c r="C59" s="71">
        <f>LB_stat!E59</f>
        <v>3141</v>
      </c>
      <c r="D59" s="163" t="str">
        <f>LB_stat!F59</f>
        <v>ZŠ Liberec, Vrchlického 262/17</v>
      </c>
      <c r="E59" s="100">
        <f>SJMS_normativy!$F$5</f>
        <v>25931</v>
      </c>
      <c r="F59" s="101">
        <f>IF(LB_stat!H59=0,0,(12*1.348*(1/LB_stat!T59*LB_rozp!$E59)+LB_stat!AC59))</f>
        <v>0</v>
      </c>
      <c r="G59" s="29">
        <f>IF(LB_stat!I59=0,0,(12*1.348*(1/LB_stat!U59*LB_rozp!$E59)+LB_stat!AD59))</f>
        <v>6647.8643806212194</v>
      </c>
      <c r="H59" s="102">
        <f>IF(LB_stat!J59=0,0,(12*1.348*(1/LB_stat!V59*LB_rozp!$E59)+LB_stat!AE59))</f>
        <v>0</v>
      </c>
      <c r="I59" s="101">
        <f>IF(LB_stat!K59=0,0,(12*1.348*(1/LB_stat!W59*LB_rozp!$E59)+LB_stat!AF59))</f>
        <v>0</v>
      </c>
      <c r="J59" s="29">
        <f>IF(LB_stat!L59=0,0,(12*1.348*(1/LB_stat!X59*LB_rozp!$E59)+LB_stat!AG59))</f>
        <v>0</v>
      </c>
      <c r="K59" s="102">
        <f>IF(LB_stat!M59=0,0,(12*1.348*(1/LB_stat!Y59*LB_rozp!$E59)+LB_stat!AH59))</f>
        <v>0</v>
      </c>
      <c r="L59" s="101">
        <f>IF(LB_stat!N59=0,0,(12*1.348*(1/LB_stat!Z59*LB_rozp!$E59)+LB_stat!AI59))</f>
        <v>0</v>
      </c>
      <c r="M59" s="29">
        <f>IF(LB_stat!O59=0,0,(12*1.348*(1/LB_stat!AA59*LB_rozp!$E59)+LB_stat!AJ59))</f>
        <v>0</v>
      </c>
      <c r="N59" s="102">
        <f>IF(LB_stat!P59=0,0,(12*1.348*(1/LB_stat!AB59*LB_rozp!$E59)+LB_stat!AK59))</f>
        <v>0</v>
      </c>
      <c r="O59" s="101">
        <f>F59*LB_stat!H59+I59*LB_stat!K59+L59*LB_stat!N59</f>
        <v>0</v>
      </c>
      <c r="P59" s="29">
        <f>G59*LB_stat!I59+J59*LB_stat!L59+M59*LB_stat!O59</f>
        <v>1894641.3484770476</v>
      </c>
      <c r="Q59" s="102">
        <f>H59*LB_stat!J59+K59*LB_stat!M59+N59*LB_stat!P59</f>
        <v>0</v>
      </c>
      <c r="R59" s="167">
        <f t="shared" si="0"/>
        <v>1894641.3484770476</v>
      </c>
    </row>
    <row r="60" spans="1:18" ht="20.100000000000001" customHeight="1" x14ac:dyDescent="0.2">
      <c r="A60" s="10">
        <f>LB_stat!C60</f>
        <v>2310</v>
      </c>
      <c r="B60" s="5" t="str">
        <f>LB_stat!D60</f>
        <v>ZŠ, Liberec, Orlí 140/7</v>
      </c>
      <c r="C60" s="71">
        <f>LB_stat!E60</f>
        <v>3141</v>
      </c>
      <c r="D60" s="441" t="str">
        <f>LB_stat!F60</f>
        <v>ZŠ Liberec Gollova 394/4 - výdejna</v>
      </c>
      <c r="E60" s="100">
        <f>SJMS_normativy!$F$5</f>
        <v>25931</v>
      </c>
      <c r="F60" s="101">
        <f>IF(LB_stat!H60=0,0,(12*1.348*(1/LB_stat!T60*LB_rozp!$E60)+LB_stat!AC60))</f>
        <v>0</v>
      </c>
      <c r="G60" s="29">
        <f>IF(LB_stat!I60=0,0,(12*1.348*(1/LB_stat!U60*LB_rozp!$E60)+LB_stat!AD60))</f>
        <v>0</v>
      </c>
      <c r="H60" s="102">
        <f>IF(LB_stat!J60=0,0,(12*1.348*(1/LB_stat!V60*LB_rozp!$E60)+LB_stat!AE60))</f>
        <v>0</v>
      </c>
      <c r="I60" s="101">
        <f>IF(LB_stat!K60=0,0,(12*1.348*(1/LB_stat!W60*LB_rozp!$E60)+LB_stat!AF60))</f>
        <v>0</v>
      </c>
      <c r="J60" s="29">
        <f>IF(LB_stat!L60=0,0,(12*1.348*(1/LB_stat!X60*LB_rozp!$E60)+LB_stat!AG60))</f>
        <v>0</v>
      </c>
      <c r="K60" s="102">
        <f>IF(LB_stat!M60=0,0,(12*1.348*(1/LB_stat!Y60*LB_rozp!$E60)+LB_stat!AH60))</f>
        <v>0</v>
      </c>
      <c r="L60" s="101">
        <f>IF(LB_stat!N60=0,0,(12*1.348*(1/LB_stat!Z60*LB_rozp!$E60)+LB_stat!AI60))</f>
        <v>0</v>
      </c>
      <c r="M60" s="29">
        <f>IF(LB_stat!O60=0,0,(12*1.348*(1/LB_stat!AA60*LB_rozp!$E60)+LB_stat!AJ60))</f>
        <v>4586.2464242317119</v>
      </c>
      <c r="N60" s="102">
        <f>IF(LB_stat!P60=0,0,(12*1.348*(1/LB_stat!AB60*LB_rozp!$E60)+LB_stat!AK60))</f>
        <v>0</v>
      </c>
      <c r="O60" s="101">
        <f>F60*LB_stat!H60+I60*LB_stat!K60+L60*LB_stat!N60</f>
        <v>0</v>
      </c>
      <c r="P60" s="29">
        <f>G60*LB_stat!I60+J60*LB_stat!L60+M60*LB_stat!O60</f>
        <v>77966.189211939098</v>
      </c>
      <c r="Q60" s="102">
        <f>H60*LB_stat!J60+K60*LB_stat!M60+N60*LB_stat!P60</f>
        <v>0</v>
      </c>
      <c r="R60" s="167">
        <f t="shared" si="0"/>
        <v>77966.189211939098</v>
      </c>
    </row>
    <row r="61" spans="1:18" ht="20.100000000000001" customHeight="1" x14ac:dyDescent="0.2">
      <c r="A61" s="10">
        <f>LB_stat!C61</f>
        <v>2310</v>
      </c>
      <c r="B61" s="5" t="str">
        <f>LB_stat!D61</f>
        <v>ZŠ, Liberec, Orlí 140/7</v>
      </c>
      <c r="C61" s="71">
        <f>LB_stat!E61</f>
        <v>3141</v>
      </c>
      <c r="D61" s="163" t="str">
        <f>LB_stat!F61</f>
        <v>ZŠ, Liberec, Orlí 140/7 - výdejna - nově od 1. 11. 2023</v>
      </c>
      <c r="E61" s="100">
        <f>SJMS_normativy!$F$5</f>
        <v>25931</v>
      </c>
      <c r="F61" s="101">
        <f>IF(LB_stat!H61=0,0,(12*1.348*(1/LB_stat!T61*LB_rozp!$E61)+LB_stat!AC61))</f>
        <v>0</v>
      </c>
      <c r="G61" s="29">
        <f>IF(LB_stat!I61=0,0,(12*1.348*(1/LB_stat!U61*LB_rozp!$E61)+LB_stat!AD61))</f>
        <v>0</v>
      </c>
      <c r="H61" s="102">
        <f>IF(LB_stat!J61=0,0,(12*1.348*(1/LB_stat!V61*LB_rozp!$E61)+LB_stat!AE61))</f>
        <v>0</v>
      </c>
      <c r="I61" s="101">
        <f>IF(LB_stat!K61=0,0,(12*1.348*(1/LB_stat!W61*LB_rozp!$E61)+LB_stat!AF61))</f>
        <v>0</v>
      </c>
      <c r="J61" s="29">
        <f>IF(LB_stat!L61=0,0,(12*1.348*(1/LB_stat!X61*LB_rozp!$E61)+LB_stat!AG61))</f>
        <v>0</v>
      </c>
      <c r="K61" s="102">
        <f>IF(LB_stat!M61=0,0,(12*1.348*(1/LB_stat!Y61*LB_rozp!$E61)+LB_stat!AH61))</f>
        <v>0</v>
      </c>
      <c r="L61" s="101">
        <f>IF(LB_stat!N61=0,0,(12*1.348*(1/LB_stat!Z61*LB_rozp!$E61)+LB_stat!AI61))</f>
        <v>0</v>
      </c>
      <c r="M61" s="29">
        <f>IF(LB_stat!O61=0,0,(12*1.348*(1/LB_stat!AA61*LB_rozp!$E61)+LB_stat!AJ61))</f>
        <v>3441.6039045707621</v>
      </c>
      <c r="N61" s="102">
        <f>IF(LB_stat!P61=0,0,(12*1.348*(1/LB_stat!AB61*LB_rozp!$E61)+LB_stat!AK61))</f>
        <v>0</v>
      </c>
      <c r="O61" s="101">
        <f>F61*LB_stat!H61+I61*LB_stat!K61+L61*LB_stat!N61</f>
        <v>0</v>
      </c>
      <c r="P61" s="29">
        <f>G61*LB_stat!I61+J61*LB_stat!L61+M61*LB_stat!O61</f>
        <v>306302.74750679784</v>
      </c>
      <c r="Q61" s="102">
        <f>H61*LB_stat!J61+K61*LB_stat!M61+N61*LB_stat!P61</f>
        <v>0</v>
      </c>
      <c r="R61" s="167">
        <f t="shared" si="0"/>
        <v>306302.74750679784</v>
      </c>
    </row>
    <row r="62" spans="1:18" ht="20.100000000000001" customHeight="1" x14ac:dyDescent="0.2">
      <c r="A62" s="10">
        <f>LB_stat!C62</f>
        <v>2431</v>
      </c>
      <c r="B62" s="5" t="str">
        <f>LB_stat!D62</f>
        <v>MŠ Liberec, Skloněná 1414</v>
      </c>
      <c r="C62" s="71">
        <f>LB_stat!E62</f>
        <v>3141</v>
      </c>
      <c r="D62" s="163" t="str">
        <f>LB_stat!F62</f>
        <v>MŠ Liberec, Skloněná 1414</v>
      </c>
      <c r="E62" s="100">
        <f>SJMS_normativy!$F$5</f>
        <v>25931</v>
      </c>
      <c r="F62" s="101">
        <f>IF(LB_stat!H62=0,0,(12*1.348*(1/LB_stat!T62*LB_rozp!$E62)+LB_stat!AC62))</f>
        <v>10990.919362827739</v>
      </c>
      <c r="G62" s="29">
        <f>IF(LB_stat!I62=0,0,(12*1.348*(1/LB_stat!U62*LB_rozp!$E62)+LB_stat!AD62))</f>
        <v>0</v>
      </c>
      <c r="H62" s="102">
        <f>IF(LB_stat!J62=0,0,(12*1.348*(1/LB_stat!V62*LB_rozp!$E62)+LB_stat!AE62))</f>
        <v>0</v>
      </c>
      <c r="I62" s="101">
        <f>IF(LB_stat!K62=0,0,(12*1.348*(1/LB_stat!W62*LB_rozp!$E62)+LB_stat!AF62))</f>
        <v>0</v>
      </c>
      <c r="J62" s="29">
        <f>IF(LB_stat!L62=0,0,(12*1.348*(1/LB_stat!X62*LB_rozp!$E62)+LB_stat!AG62))</f>
        <v>0</v>
      </c>
      <c r="K62" s="102">
        <f>IF(LB_stat!M62=0,0,(12*1.348*(1/LB_stat!Y62*LB_rozp!$E62)+LB_stat!AH62))</f>
        <v>0</v>
      </c>
      <c r="L62" s="101">
        <f>IF(LB_stat!N62=0,0,(12*1.348*(1/LB_stat!Z62*LB_rozp!$E62)+LB_stat!AI62))</f>
        <v>0</v>
      </c>
      <c r="M62" s="29">
        <f>IF(LB_stat!O62=0,0,(12*1.348*(1/LB_stat!AA62*LB_rozp!$E62)+LB_stat!AJ62))</f>
        <v>0</v>
      </c>
      <c r="N62" s="102">
        <f>IF(LB_stat!P62=0,0,(12*1.348*(1/LB_stat!AB62*LB_rozp!$E62)+LB_stat!AK62))</f>
        <v>0</v>
      </c>
      <c r="O62" s="101">
        <f>F62*LB_stat!H62+I62*LB_stat!K62+L62*LB_stat!N62</f>
        <v>923237.22647753009</v>
      </c>
      <c r="P62" s="29">
        <f>G62*LB_stat!I62+J62*LB_stat!L62+M62*LB_stat!O62</f>
        <v>0</v>
      </c>
      <c r="Q62" s="102">
        <f>H62*LB_stat!J62+K62*LB_stat!M62+N62*LB_stat!P62</f>
        <v>0</v>
      </c>
      <c r="R62" s="167">
        <f t="shared" si="0"/>
        <v>923237.22647753009</v>
      </c>
    </row>
    <row r="63" spans="1:18" ht="20.100000000000001" customHeight="1" x14ac:dyDescent="0.2">
      <c r="A63" s="10">
        <f>LB_stat!C63</f>
        <v>2434</v>
      </c>
      <c r="B63" s="5" t="str">
        <f>LB_stat!D63</f>
        <v>MŠ Liberec, Východní 270</v>
      </c>
      <c r="C63" s="71">
        <f>LB_stat!E63</f>
        <v>3141</v>
      </c>
      <c r="D63" s="163" t="str">
        <f>LB_stat!F63</f>
        <v>MŠ Liberec, Tanvaldská 282</v>
      </c>
      <c r="E63" s="100">
        <f>SJMS_normativy!$F$5</f>
        <v>25931</v>
      </c>
      <c r="F63" s="101">
        <f>IF(LB_stat!H63=0,0,(12*1.348*(1/LB_stat!T63*LB_rozp!$E63)+LB_stat!AC63))</f>
        <v>13515.501019732967</v>
      </c>
      <c r="G63" s="29">
        <f>IF(LB_stat!I63=0,0,(12*1.348*(1/LB_stat!U63*LB_rozp!$E63)+LB_stat!AD63))</f>
        <v>0</v>
      </c>
      <c r="H63" s="102">
        <f>IF(LB_stat!J63=0,0,(12*1.348*(1/LB_stat!V63*LB_rozp!$E63)+LB_stat!AE63))</f>
        <v>0</v>
      </c>
      <c r="I63" s="101">
        <f>IF(LB_stat!K63=0,0,(12*1.348*(1/LB_stat!W63*LB_rozp!$E63)+LB_stat!AF63))</f>
        <v>0</v>
      </c>
      <c r="J63" s="29">
        <f>IF(LB_stat!L63=0,0,(12*1.348*(1/LB_stat!X63*LB_rozp!$E63)+LB_stat!AG63))</f>
        <v>0</v>
      </c>
      <c r="K63" s="102">
        <f>IF(LB_stat!M63=0,0,(12*1.348*(1/LB_stat!Y63*LB_rozp!$E63)+LB_stat!AH63))</f>
        <v>0</v>
      </c>
      <c r="L63" s="101">
        <f>IF(LB_stat!N63=0,0,(12*1.348*(1/LB_stat!Z63*LB_rozp!$E63)+LB_stat!AI63))</f>
        <v>0</v>
      </c>
      <c r="M63" s="29">
        <f>IF(LB_stat!O63=0,0,(12*1.348*(1/LB_stat!AA63*LB_rozp!$E63)+LB_stat!AJ63))</f>
        <v>0</v>
      </c>
      <c r="N63" s="102">
        <f>IF(LB_stat!P63=0,0,(12*1.348*(1/LB_stat!AB63*LB_rozp!$E63)+LB_stat!AK63))</f>
        <v>0</v>
      </c>
      <c r="O63" s="101">
        <f>F63*LB_stat!H63+I63*LB_stat!K63+L63*LB_stat!N63</f>
        <v>594682.04486825049</v>
      </c>
      <c r="P63" s="29">
        <f>G63*LB_stat!I63+J63*LB_stat!L63+M63*LB_stat!O63</f>
        <v>0</v>
      </c>
      <c r="Q63" s="102">
        <f>H63*LB_stat!J63+K63*LB_stat!M63+N63*LB_stat!P63</f>
        <v>0</v>
      </c>
      <c r="R63" s="167">
        <f t="shared" si="0"/>
        <v>594682.04486825049</v>
      </c>
    </row>
    <row r="64" spans="1:18" ht="20.100000000000001" customHeight="1" x14ac:dyDescent="0.2">
      <c r="A64" s="10">
        <f>LB_stat!C64</f>
        <v>2434</v>
      </c>
      <c r="B64" s="5" t="str">
        <f>LB_stat!D64</f>
        <v>MŠ Liberec, Východní 270</v>
      </c>
      <c r="C64" s="71">
        <f>LB_stat!E64</f>
        <v>3141</v>
      </c>
      <c r="D64" s="441" t="str">
        <f>LB_stat!F64</f>
        <v>MŠ Liberec, Tanvaldská 1122</v>
      </c>
      <c r="E64" s="100">
        <f>SJMS_normativy!$F$5</f>
        <v>25931</v>
      </c>
      <c r="F64" s="101">
        <f>IF(LB_stat!H64=0,0,(12*1.348*(1/LB_stat!T64*LB_rozp!$E64)+LB_stat!AC64))</f>
        <v>16080.770155124985</v>
      </c>
      <c r="G64" s="29">
        <f>IF(LB_stat!I64=0,0,(12*1.348*(1/LB_stat!U64*LB_rozp!$E64)+LB_stat!AD64))</f>
        <v>0</v>
      </c>
      <c r="H64" s="102">
        <f>IF(LB_stat!J64=0,0,(12*1.348*(1/LB_stat!V64*LB_rozp!$E64)+LB_stat!AE64))</f>
        <v>0</v>
      </c>
      <c r="I64" s="101">
        <f>IF(LB_stat!K64=0,0,(12*1.348*(1/LB_stat!W64*LB_rozp!$E64)+LB_stat!AF64))</f>
        <v>0</v>
      </c>
      <c r="J64" s="29">
        <f>IF(LB_stat!L64=0,0,(12*1.348*(1/LB_stat!X64*LB_rozp!$E64)+LB_stat!AG64))</f>
        <v>0</v>
      </c>
      <c r="K64" s="102">
        <f>IF(LB_stat!M64=0,0,(12*1.348*(1/LB_stat!Y64*LB_rozp!$E64)+LB_stat!AH64))</f>
        <v>0</v>
      </c>
      <c r="L64" s="101">
        <f>IF(LB_stat!N64=0,0,(12*1.348*(1/LB_stat!Z64*LB_rozp!$E64)+LB_stat!AI64))</f>
        <v>0</v>
      </c>
      <c r="M64" s="29">
        <f>IF(LB_stat!O64=0,0,(12*1.348*(1/LB_stat!AA64*LB_rozp!$E64)+LB_stat!AJ64))</f>
        <v>0</v>
      </c>
      <c r="N64" s="102">
        <f>IF(LB_stat!P64=0,0,(12*1.348*(1/LB_stat!AB64*LB_rozp!$E64)+LB_stat!AK64))</f>
        <v>0</v>
      </c>
      <c r="O64" s="101">
        <f>F64*LB_stat!H64+I64*LB_stat!K64+L64*LB_stat!N64</f>
        <v>369857.71356787463</v>
      </c>
      <c r="P64" s="29">
        <f>G64*LB_stat!I64+J64*LB_stat!L64+M64*LB_stat!O64</f>
        <v>0</v>
      </c>
      <c r="Q64" s="102">
        <f>H64*LB_stat!J64+K64*LB_stat!M64+N64*LB_stat!P64</f>
        <v>0</v>
      </c>
      <c r="R64" s="167">
        <f t="shared" si="0"/>
        <v>369857.71356787463</v>
      </c>
    </row>
    <row r="65" spans="1:18" ht="20.100000000000001" customHeight="1" x14ac:dyDescent="0.2">
      <c r="A65" s="10">
        <f>LB_stat!C65</f>
        <v>2434</v>
      </c>
      <c r="B65" s="5" t="str">
        <f>LB_stat!D65</f>
        <v>MŠ Liberec, Východní 270</v>
      </c>
      <c r="C65" s="71">
        <f>LB_stat!E65</f>
        <v>3141</v>
      </c>
      <c r="D65" s="163" t="str">
        <f>LB_stat!F65</f>
        <v>MŠ Liberec, Východní 270</v>
      </c>
      <c r="E65" s="100">
        <f>SJMS_normativy!$F$5</f>
        <v>25931</v>
      </c>
      <c r="F65" s="101">
        <f>IF(LB_stat!H65=0,0,(12*1.348*(1/LB_stat!T65*LB_rozp!$E65)+LB_stat!AC65))</f>
        <v>11758.09468023905</v>
      </c>
      <c r="G65" s="29">
        <f>IF(LB_stat!I65=0,0,(12*1.348*(1/LB_stat!U65*LB_rozp!$E65)+LB_stat!AD65))</f>
        <v>0</v>
      </c>
      <c r="H65" s="102">
        <f>IF(LB_stat!J65=0,0,(12*1.348*(1/LB_stat!V65*LB_rozp!$E65)+LB_stat!AE65))</f>
        <v>0</v>
      </c>
      <c r="I65" s="101">
        <f>IF(LB_stat!K65=0,0,(12*1.348*(1/LB_stat!W65*LB_rozp!$E65)+LB_stat!AF65))</f>
        <v>0</v>
      </c>
      <c r="J65" s="29">
        <f>IF(LB_stat!L65=0,0,(12*1.348*(1/LB_stat!X65*LB_rozp!$E65)+LB_stat!AG65))</f>
        <v>0</v>
      </c>
      <c r="K65" s="102">
        <f>IF(LB_stat!M65=0,0,(12*1.348*(1/LB_stat!Y65*LB_rozp!$E65)+LB_stat!AH65))</f>
        <v>0</v>
      </c>
      <c r="L65" s="101">
        <f>IF(LB_stat!N65=0,0,(12*1.348*(1/LB_stat!Z65*LB_rozp!$E65)+LB_stat!AI65))</f>
        <v>0</v>
      </c>
      <c r="M65" s="29">
        <f>IF(LB_stat!O65=0,0,(12*1.348*(1/LB_stat!AA65*LB_rozp!$E65)+LB_stat!AJ65))</f>
        <v>0</v>
      </c>
      <c r="N65" s="102">
        <f>IF(LB_stat!P65=0,0,(12*1.348*(1/LB_stat!AB65*LB_rozp!$E65)+LB_stat!AK65))</f>
        <v>0</v>
      </c>
      <c r="O65" s="101">
        <f>F65*LB_stat!H65+I65*LB_stat!K65+L65*LB_stat!N65</f>
        <v>799550.43825625535</v>
      </c>
      <c r="P65" s="29">
        <f>G65*LB_stat!I65+J65*LB_stat!L65+M65*LB_stat!O65</f>
        <v>0</v>
      </c>
      <c r="Q65" s="102">
        <f>H65*LB_stat!J65+K65*LB_stat!M65+N65*LB_stat!P65</f>
        <v>0</v>
      </c>
      <c r="R65" s="167">
        <f t="shared" si="0"/>
        <v>799550.43825625535</v>
      </c>
    </row>
    <row r="66" spans="1:18" ht="20.100000000000001" customHeight="1" x14ac:dyDescent="0.2">
      <c r="A66" s="10">
        <f>LB_stat!C66</f>
        <v>2434</v>
      </c>
      <c r="B66" s="5" t="str">
        <f>LB_stat!D66</f>
        <v>MŠ Liberec, Východní 270</v>
      </c>
      <c r="C66" s="71">
        <f>LB_stat!E66</f>
        <v>3141</v>
      </c>
      <c r="D66" s="441" t="str">
        <f>LB_stat!F66</f>
        <v>MŠ Liberec, Donská 1835 - výdejna</v>
      </c>
      <c r="E66" s="100">
        <f>SJMS_normativy!$F$5</f>
        <v>25931</v>
      </c>
      <c r="F66" s="101">
        <f>IF(LB_stat!H66=0,0,(12*1.348*(1/LB_stat!T66*LB_rozp!$E66)+LB_stat!AC66))</f>
        <v>0</v>
      </c>
      <c r="G66" s="29">
        <f>IF(LB_stat!I66=0,0,(12*1.348*(1/LB_stat!U66*LB_rozp!$E66)+LB_stat!AD66))</f>
        <v>0</v>
      </c>
      <c r="H66" s="102">
        <f>IF(LB_stat!J66=0,0,(12*1.348*(1/LB_stat!V66*LB_rozp!$E66)+LB_stat!AE66))</f>
        <v>0</v>
      </c>
      <c r="I66" s="101">
        <f>IF(LB_stat!K66=0,0,(12*1.348*(1/LB_stat!W66*LB_rozp!$E66)+LB_stat!AF66))</f>
        <v>0</v>
      </c>
      <c r="J66" s="29">
        <f>IF(LB_stat!L66=0,0,(12*1.348*(1/LB_stat!X66*LB_rozp!$E66)+LB_stat!AG66))</f>
        <v>0</v>
      </c>
      <c r="K66" s="102">
        <f>IF(LB_stat!M66=0,0,(12*1.348*(1/LB_stat!Y66*LB_rozp!$E66)+LB_stat!AH66))</f>
        <v>0</v>
      </c>
      <c r="L66" s="101">
        <f>IF(LB_stat!N66=0,0,(12*1.348*(1/LB_stat!Z66*LB_rozp!$E66)+LB_stat!AI66))</f>
        <v>5382.2124515585847</v>
      </c>
      <c r="M66" s="29">
        <f>IF(LB_stat!O66=0,0,(12*1.348*(1/LB_stat!AA66*LB_rozp!$E66)+LB_stat!AJ66))</f>
        <v>0</v>
      </c>
      <c r="N66" s="102">
        <f>IF(LB_stat!P66=0,0,(12*1.348*(1/LB_stat!AB66*LB_rozp!$E66)+LB_stat!AK66))</f>
        <v>0</v>
      </c>
      <c r="O66" s="101">
        <f>F66*LB_stat!H66+I66*LB_stat!K66+L66*LB_stat!N66</f>
        <v>242199.56032013631</v>
      </c>
      <c r="P66" s="29">
        <f>G66*LB_stat!I66+J66*LB_stat!L66+M66*LB_stat!O66</f>
        <v>0</v>
      </c>
      <c r="Q66" s="102">
        <f>H66*LB_stat!J66+K66*LB_stat!M66+N66*LB_stat!P66</f>
        <v>0</v>
      </c>
      <c r="R66" s="167">
        <f t="shared" si="0"/>
        <v>242199.56032013631</v>
      </c>
    </row>
    <row r="67" spans="1:18" ht="20.100000000000001" customHeight="1" x14ac:dyDescent="0.2">
      <c r="A67" s="10">
        <f>LB_stat!C67</f>
        <v>2484</v>
      </c>
      <c r="B67" s="5" t="str">
        <f>LB_stat!D67</f>
        <v>ZŠ Liberec, Nad Školou 278</v>
      </c>
      <c r="C67" s="71">
        <f>LB_stat!E67</f>
        <v>3141</v>
      </c>
      <c r="D67" s="163" t="str">
        <f>LB_stat!F67</f>
        <v>ZŠ Liberec, Nad Školou 278</v>
      </c>
      <c r="E67" s="100">
        <f>SJMS_normativy!$F$5</f>
        <v>25931</v>
      </c>
      <c r="F67" s="101">
        <f>IF(LB_stat!H67=0,0,(12*1.348*(1/LB_stat!T67*LB_rozp!$E67)+LB_stat!AC67))</f>
        <v>0</v>
      </c>
      <c r="G67" s="29">
        <f>IF(LB_stat!I67=0,0,(12*1.348*(1/LB_stat!U67*LB_rozp!$E67)+LB_stat!AD67))</f>
        <v>5641.540197348244</v>
      </c>
      <c r="H67" s="102">
        <f>IF(LB_stat!J67=0,0,(12*1.348*(1/LB_stat!V67*LB_rozp!$E67)+LB_stat!AE67))</f>
        <v>0</v>
      </c>
      <c r="I67" s="101">
        <f>IF(LB_stat!K67=0,0,(12*1.348*(1/LB_stat!W67*LB_rozp!$E67)+LB_stat!AF67))</f>
        <v>0</v>
      </c>
      <c r="J67" s="29">
        <f>IF(LB_stat!L67=0,0,(12*1.348*(1/LB_stat!X67*LB_rozp!$E67)+LB_stat!AG67))</f>
        <v>0</v>
      </c>
      <c r="K67" s="102">
        <f>IF(LB_stat!M67=0,0,(12*1.348*(1/LB_stat!Y67*LB_rozp!$E67)+LB_stat!AH67))</f>
        <v>0</v>
      </c>
      <c r="L67" s="101">
        <f>IF(LB_stat!N67=0,0,(12*1.348*(1/LB_stat!Z67*LB_rozp!$E67)+LB_stat!AI67))</f>
        <v>0</v>
      </c>
      <c r="M67" s="29">
        <f>IF(LB_stat!O67=0,0,(12*1.348*(1/LB_stat!AA67*LB_rozp!$E67)+LB_stat!AJ67))</f>
        <v>0</v>
      </c>
      <c r="N67" s="102">
        <f>IF(LB_stat!P67=0,0,(12*1.348*(1/LB_stat!AB67*LB_rozp!$E67)+LB_stat!AK67))</f>
        <v>0</v>
      </c>
      <c r="O67" s="101">
        <f>F67*LB_stat!H67+I67*LB_stat!K67+L67*LB_stat!N67</f>
        <v>0</v>
      </c>
      <c r="P67" s="29">
        <f>G67*LB_stat!I67+J67*LB_stat!L67+M67*LB_stat!O67</f>
        <v>3689567.2890657517</v>
      </c>
      <c r="Q67" s="102">
        <f>H67*LB_stat!J67+K67*LB_stat!M67+N67*LB_stat!P67</f>
        <v>0</v>
      </c>
      <c r="R67" s="167">
        <f t="shared" si="0"/>
        <v>3689567.2890657517</v>
      </c>
    </row>
    <row r="68" spans="1:18" ht="20.100000000000001" customHeight="1" x14ac:dyDescent="0.2">
      <c r="A68" s="10">
        <f>LB_stat!C68</f>
        <v>2401</v>
      </c>
      <c r="B68" s="5" t="str">
        <f>LB_stat!D68</f>
        <v>MŠ Bílá 76</v>
      </c>
      <c r="C68" s="71">
        <f>LB_stat!E68</f>
        <v>3141</v>
      </c>
      <c r="D68" s="163" t="str">
        <f>LB_stat!F68</f>
        <v>MŠ Bílá 76</v>
      </c>
      <c r="E68" s="100">
        <f>SJMS_normativy!$F$5</f>
        <v>25931</v>
      </c>
      <c r="F68" s="101">
        <f>IF(LB_stat!H68=0,0,(12*1.348*(1/LB_stat!T68*LB_rozp!$E68)+LB_stat!AC68))</f>
        <v>14013.612139819046</v>
      </c>
      <c r="G68" s="29">
        <f>IF(LB_stat!I68=0,0,(12*1.348*(1/LB_stat!U68*LB_rozp!$E68)+LB_stat!AD68))</f>
        <v>0</v>
      </c>
      <c r="H68" s="102">
        <f>IF(LB_stat!J68=0,0,(12*1.348*(1/LB_stat!V68*LB_rozp!$E68)+LB_stat!AE68))</f>
        <v>0</v>
      </c>
      <c r="I68" s="101">
        <f>IF(LB_stat!K68=0,0,(12*1.348*(1/LB_stat!W68*LB_rozp!$E68)+LB_stat!AF68))</f>
        <v>0</v>
      </c>
      <c r="J68" s="29">
        <f>IF(LB_stat!L68=0,0,(12*1.348*(1/LB_stat!X68*LB_rozp!$E68)+LB_stat!AG68))</f>
        <v>0</v>
      </c>
      <c r="K68" s="102">
        <f>IF(LB_stat!M68=0,0,(12*1.348*(1/LB_stat!Y68*LB_rozp!$E68)+LB_stat!AH68))</f>
        <v>0</v>
      </c>
      <c r="L68" s="101">
        <f>IF(LB_stat!N68=0,0,(12*1.348*(1/LB_stat!Z68*LB_rozp!$E68)+LB_stat!AI68))</f>
        <v>0</v>
      </c>
      <c r="M68" s="29">
        <f>IF(LB_stat!O68=0,0,(12*1.348*(1/LB_stat!AA68*LB_rozp!$E68)+LB_stat!AJ68))</f>
        <v>0</v>
      </c>
      <c r="N68" s="102">
        <f>IF(LB_stat!P68=0,0,(12*1.348*(1/LB_stat!AB68*LB_rozp!$E68)+LB_stat!AK68))</f>
        <v>0</v>
      </c>
      <c r="O68" s="101">
        <f>F68*LB_stat!H68+I68*LB_stat!K68+L68*LB_stat!N68</f>
        <v>546530.87345294282</v>
      </c>
      <c r="P68" s="29">
        <f>G68*LB_stat!I68+J68*LB_stat!L68+M68*LB_stat!O68</f>
        <v>0</v>
      </c>
      <c r="Q68" s="102">
        <f>H68*LB_stat!J68+K68*LB_stat!M68+N68*LB_stat!P68</f>
        <v>0</v>
      </c>
      <c r="R68" s="167">
        <f t="shared" si="0"/>
        <v>546530.87345294282</v>
      </c>
    </row>
    <row r="69" spans="1:18" ht="20.100000000000001" customHeight="1" x14ac:dyDescent="0.2">
      <c r="A69" s="10">
        <f>LB_stat!C69</f>
        <v>2449</v>
      </c>
      <c r="B69" s="5" t="str">
        <f>LB_stat!D69</f>
        <v>ZŠ a MŠ Bílý Kostel n. N. 227</v>
      </c>
      <c r="C69" s="71">
        <f>LB_stat!E69</f>
        <v>3141</v>
      </c>
      <c r="D69" s="441" t="str">
        <f>LB_stat!F69</f>
        <v xml:space="preserve">MŠ Bílý Kostel n. N. 11 </v>
      </c>
      <c r="E69" s="100">
        <f>SJMS_normativy!$F$5</f>
        <v>25931</v>
      </c>
      <c r="F69" s="101">
        <f>IF(LB_stat!H69=0,0,(12*1.348*(1/LB_stat!T69*LB_rozp!$E69)+LB_stat!AC69))</f>
        <v>13707.895955124575</v>
      </c>
      <c r="G69" s="29">
        <f>IF(LB_stat!I69=0,0,(12*1.348*(1/LB_stat!U69*LB_rozp!$E69)+LB_stat!AD69))</f>
        <v>10050.378048123313</v>
      </c>
      <c r="H69" s="102">
        <f>IF(LB_stat!J69=0,0,(12*1.348*(1/LB_stat!V69*LB_rozp!$E69)+LB_stat!AE69))</f>
        <v>0</v>
      </c>
      <c r="I69" s="101">
        <f>IF(LB_stat!K69=0,0,(12*1.348*(1/LB_stat!W69*LB_rozp!$E69)+LB_stat!AF69))</f>
        <v>0</v>
      </c>
      <c r="J69" s="29">
        <f>IF(LB_stat!L69=0,0,(12*1.348*(1/LB_stat!X69*LB_rozp!$E69)+LB_stat!AG69))</f>
        <v>0</v>
      </c>
      <c r="K69" s="102">
        <f>IF(LB_stat!M69=0,0,(12*1.348*(1/LB_stat!Y69*LB_rozp!$E69)+LB_stat!AH69))</f>
        <v>0</v>
      </c>
      <c r="L69" s="101">
        <f>IF(LB_stat!N69=0,0,(12*1.348*(1/LB_stat!Z69*LB_rozp!$E69)+LB_stat!AI69))</f>
        <v>0</v>
      </c>
      <c r="M69" s="29">
        <f>IF(LB_stat!O69=0,0,(12*1.348*(1/LB_stat!AA69*LB_rozp!$E69)+LB_stat!AJ69))</f>
        <v>0</v>
      </c>
      <c r="N69" s="102">
        <f>IF(LB_stat!P69=0,0,(12*1.348*(1/LB_stat!AB69*LB_rozp!$E69)+LB_stat!AK69))</f>
        <v>0</v>
      </c>
      <c r="O69" s="101">
        <f>F69*LB_stat!H69+I69*LB_stat!K69+L69*LB_stat!N69</f>
        <v>575731.6301152322</v>
      </c>
      <c r="P69" s="29">
        <f>G69*LB_stat!I69+J69*LB_stat!L69+M69*LB_stat!O69</f>
        <v>482418.14630991907</v>
      </c>
      <c r="Q69" s="102">
        <f>H69*LB_stat!J69+K69*LB_stat!M69+N69*LB_stat!P69</f>
        <v>0</v>
      </c>
      <c r="R69" s="167">
        <f t="shared" si="0"/>
        <v>1058149.7764251512</v>
      </c>
    </row>
    <row r="70" spans="1:18" ht="20.100000000000001" customHeight="1" x14ac:dyDescent="0.2">
      <c r="A70" s="10">
        <f>LB_stat!C70</f>
        <v>2318</v>
      </c>
      <c r="B70" s="5" t="str">
        <f>LB_stat!D70</f>
        <v>MŠ Český Dub, Kostelní 4/IV</v>
      </c>
      <c r="C70" s="71">
        <f>LB_stat!E70</f>
        <v>3141</v>
      </c>
      <c r="D70" s="163" t="str">
        <f>LB_stat!F70</f>
        <v>MŠ Český Dub, Kostelní 4/IV</v>
      </c>
      <c r="E70" s="100">
        <f>SJMS_normativy!$F$5</f>
        <v>25931</v>
      </c>
      <c r="F70" s="101">
        <f>IF(LB_stat!H70=0,0,(12*1.348*(1/LB_stat!T70*LB_rozp!$E70)+LB_stat!AC70))</f>
        <v>10357.864361086427</v>
      </c>
      <c r="G70" s="29">
        <f>IF(LB_stat!I70=0,0,(12*1.348*(1/LB_stat!U70*LB_rozp!$E70)+LB_stat!AD70))</f>
        <v>0</v>
      </c>
      <c r="H70" s="102">
        <f>IF(LB_stat!J70=0,0,(12*1.348*(1/LB_stat!V70*LB_rozp!$E70)+LB_stat!AE70))</f>
        <v>0</v>
      </c>
      <c r="I70" s="101">
        <f>IF(LB_stat!K70=0,0,(12*1.348*(1/LB_stat!W70*LB_rozp!$E70)+LB_stat!AF70))</f>
        <v>0</v>
      </c>
      <c r="J70" s="29">
        <f>IF(LB_stat!L70=0,0,(12*1.348*(1/LB_stat!X70*LB_rozp!$E70)+LB_stat!AG70))</f>
        <v>0</v>
      </c>
      <c r="K70" s="102">
        <f>IF(LB_stat!M70=0,0,(12*1.348*(1/LB_stat!Y70*LB_rozp!$E70)+LB_stat!AH70))</f>
        <v>0</v>
      </c>
      <c r="L70" s="101">
        <f>IF(LB_stat!N70=0,0,(12*1.348*(1/LB_stat!Z70*LB_rozp!$E70)+LB_stat!AI70))</f>
        <v>0</v>
      </c>
      <c r="M70" s="29">
        <f>IF(LB_stat!O70=0,0,(12*1.348*(1/LB_stat!AA70*LB_rozp!$E70)+LB_stat!AJ70))</f>
        <v>0</v>
      </c>
      <c r="N70" s="102">
        <f>IF(LB_stat!P70=0,0,(12*1.348*(1/LB_stat!AB70*LB_rozp!$E70)+LB_stat!AK70))</f>
        <v>0</v>
      </c>
      <c r="O70" s="101">
        <f>F70*LB_stat!H70+I70*LB_stat!K70+L70*LB_stat!N70</f>
        <v>1066860.0291919019</v>
      </c>
      <c r="P70" s="29">
        <f>G70*LB_stat!I70+J70*LB_stat!L70+M70*LB_stat!O70</f>
        <v>0</v>
      </c>
      <c r="Q70" s="102">
        <f>H70*LB_stat!J70+K70*LB_stat!M70+N70*LB_stat!P70</f>
        <v>0</v>
      </c>
      <c r="R70" s="167">
        <f t="shared" si="0"/>
        <v>1066860.0291919019</v>
      </c>
    </row>
    <row r="71" spans="1:18" ht="20.100000000000001" customHeight="1" x14ac:dyDescent="0.2">
      <c r="A71" s="10">
        <f>LB_stat!C71</f>
        <v>2452</v>
      </c>
      <c r="B71" s="5" t="str">
        <f>LB_stat!D71</f>
        <v>ZŠ Český Dub, Komenského 46/I</v>
      </c>
      <c r="C71" s="71">
        <f>LB_stat!E71</f>
        <v>3141</v>
      </c>
      <c r="D71" s="441" t="str">
        <f>LB_stat!F71</f>
        <v>ZŠ Český Dub, Komenského 43/I</v>
      </c>
      <c r="E71" s="100">
        <f>SJMS_normativy!$F$5</f>
        <v>25931</v>
      </c>
      <c r="F71" s="101">
        <f>IF(LB_stat!H71=0,0,(12*1.348*(1/LB_stat!T71*LB_rozp!$E71)+LB_stat!AC71))</f>
        <v>0</v>
      </c>
      <c r="G71" s="29">
        <f>IF(LB_stat!I71=0,0,(12*1.348*(1/LB_stat!U71*LB_rozp!$E71)+LB_stat!AD71))</f>
        <v>6241.2754157500494</v>
      </c>
      <c r="H71" s="102">
        <f>IF(LB_stat!J71=0,0,(12*1.348*(1/LB_stat!V71*LB_rozp!$E71)+LB_stat!AE71))</f>
        <v>0</v>
      </c>
      <c r="I71" s="101">
        <f>IF(LB_stat!K71=0,0,(12*1.348*(1/LB_stat!W71*LB_rozp!$E71)+LB_stat!AF71))</f>
        <v>0</v>
      </c>
      <c r="J71" s="29">
        <f>IF(LB_stat!L71=0,0,(12*1.348*(1/LB_stat!X71*LB_rozp!$E71)+LB_stat!AG71))</f>
        <v>0</v>
      </c>
      <c r="K71" s="102">
        <f>IF(LB_stat!M71=0,0,(12*1.348*(1/LB_stat!Y71*LB_rozp!$E71)+LB_stat!AH71))</f>
        <v>0</v>
      </c>
      <c r="L71" s="101">
        <f>IF(LB_stat!N71=0,0,(12*1.348*(1/LB_stat!Z71*LB_rozp!$E71)+LB_stat!AI71))</f>
        <v>0</v>
      </c>
      <c r="M71" s="29">
        <f>IF(LB_stat!O71=0,0,(12*1.348*(1/LB_stat!AA71*LB_rozp!$E71)+LB_stat!AJ71))</f>
        <v>0</v>
      </c>
      <c r="N71" s="102">
        <f>IF(LB_stat!P71=0,0,(12*1.348*(1/LB_stat!AB71*LB_rozp!$E71)+LB_stat!AK71))</f>
        <v>0</v>
      </c>
      <c r="O71" s="101">
        <f>F71*LB_stat!H71+I71*LB_stat!K71+L71*LB_stat!N71</f>
        <v>0</v>
      </c>
      <c r="P71" s="29">
        <f>G71*LB_stat!I71+J71*LB_stat!L71+M71*LB_stat!O71</f>
        <v>2440338.6875582691</v>
      </c>
      <c r="Q71" s="102">
        <f>H71*LB_stat!J71+K71*LB_stat!M71+N71*LB_stat!P71</f>
        <v>0</v>
      </c>
      <c r="R71" s="167">
        <f t="shared" ref="R71:R107" si="1">SUM(O71:Q71)</f>
        <v>2440338.6875582691</v>
      </c>
    </row>
    <row r="72" spans="1:18" ht="20.100000000000001" customHeight="1" x14ac:dyDescent="0.2">
      <c r="A72" s="10">
        <f>LB_stat!C72</f>
        <v>2444</v>
      </c>
      <c r="B72" s="5" t="str">
        <f>LB_stat!D72</f>
        <v>ZŠ a MŠ Dlouhý Most 102</v>
      </c>
      <c r="C72" s="71">
        <f>LB_stat!E72</f>
        <v>3141</v>
      </c>
      <c r="D72" s="163" t="str">
        <f>LB_stat!F72</f>
        <v>ZŠ a MŠ Dlouhý Most 102</v>
      </c>
      <c r="E72" s="100">
        <f>SJMS_normativy!$F$5</f>
        <v>25931</v>
      </c>
      <c r="F72" s="101">
        <f>IF(LB_stat!H72=0,0,(12*1.348*(1/LB_stat!T72*LB_rozp!$E72)+LB_stat!AC72))</f>
        <v>12826.602612144916</v>
      </c>
      <c r="G72" s="29">
        <f>IF(LB_stat!I72=0,0,(12*1.348*(1/LB_stat!U72*LB_rozp!$E72)+LB_stat!AD72))</f>
        <v>9463.0637879901096</v>
      </c>
      <c r="H72" s="102">
        <f>IF(LB_stat!J72=0,0,(12*1.348*(1/LB_stat!V72*LB_rozp!$E72)+LB_stat!AE72))</f>
        <v>0</v>
      </c>
      <c r="I72" s="101">
        <f>IF(LB_stat!K72=0,0,(12*1.348*(1/LB_stat!W72*LB_rozp!$E72)+LB_stat!AF72))</f>
        <v>0</v>
      </c>
      <c r="J72" s="29">
        <f>IF(LB_stat!L72=0,0,(12*1.348*(1/LB_stat!X72*LB_rozp!$E72)+LB_stat!AG72))</f>
        <v>0</v>
      </c>
      <c r="K72" s="102">
        <f>IF(LB_stat!M72=0,0,(12*1.348*(1/LB_stat!Y72*LB_rozp!$E72)+LB_stat!AH72))</f>
        <v>0</v>
      </c>
      <c r="L72" s="101">
        <f>IF(LB_stat!N72=0,0,(12*1.348*(1/LB_stat!Z72*LB_rozp!$E72)+LB_stat!AI72))</f>
        <v>0</v>
      </c>
      <c r="M72" s="29">
        <f>IF(LB_stat!O72=0,0,(12*1.348*(1/LB_stat!AA72*LB_rozp!$E72)+LB_stat!AJ72))</f>
        <v>0</v>
      </c>
      <c r="N72" s="102">
        <f>IF(LB_stat!P72=0,0,(12*1.348*(1/LB_stat!AB72*LB_rozp!$E72)+LB_stat!AK72))</f>
        <v>0</v>
      </c>
      <c r="O72" s="101">
        <f>F72*LB_stat!H72+I72*LB_stat!K72+L72*LB_stat!N72</f>
        <v>666983.33583153563</v>
      </c>
      <c r="P72" s="29">
        <f>G72*LB_stat!I72+J72*LB_stat!L72+M72*LB_stat!O72</f>
        <v>567783.8272794066</v>
      </c>
      <c r="Q72" s="102">
        <f>H72*LB_stat!J72+K72*LB_stat!M72+N72*LB_stat!P72</f>
        <v>0</v>
      </c>
      <c r="R72" s="167">
        <f t="shared" si="1"/>
        <v>1234767.1631109421</v>
      </c>
    </row>
    <row r="73" spans="1:18" ht="20.100000000000001" customHeight="1" x14ac:dyDescent="0.2">
      <c r="A73" s="10">
        <f>LB_stat!C73</f>
        <v>2457</v>
      </c>
      <c r="B73" s="5" t="str">
        <f>LB_stat!D73</f>
        <v>ZŠ a MŠ Hlavice 3</v>
      </c>
      <c r="C73" s="71">
        <f>LB_stat!E73</f>
        <v>3141</v>
      </c>
      <c r="D73" s="441" t="str">
        <f>LB_stat!F73</f>
        <v>ZŠ a MŠ Hlavice 48</v>
      </c>
      <c r="E73" s="100">
        <f>SJMS_normativy!$F$5</f>
        <v>25931</v>
      </c>
      <c r="F73" s="101">
        <f>IF(LB_stat!H73=0,0,(12*1.348*(1/LB_stat!T73*LB_rozp!$E73)+LB_stat!AC73))</f>
        <v>16746.993478514443</v>
      </c>
      <c r="G73" s="29">
        <f>IF(LB_stat!I73=0,0,(12*1.348*(1/LB_stat!U73*LB_rozp!$E73)+LB_stat!AD73))</f>
        <v>11432.616060579281</v>
      </c>
      <c r="H73" s="102">
        <f>IF(LB_stat!J73=0,0,(12*1.348*(1/LB_stat!V73*LB_rozp!$E73)+LB_stat!AE73))</f>
        <v>0</v>
      </c>
      <c r="I73" s="101">
        <f>IF(LB_stat!K73=0,0,(12*1.348*(1/LB_stat!W73*LB_rozp!$E73)+LB_stat!AF73))</f>
        <v>0</v>
      </c>
      <c r="J73" s="29">
        <f>IF(LB_stat!L73=0,0,(12*1.348*(1/LB_stat!X73*LB_rozp!$E73)+LB_stat!AG73))</f>
        <v>0</v>
      </c>
      <c r="K73" s="102">
        <f>IF(LB_stat!M73=0,0,(12*1.348*(1/LB_stat!Y73*LB_rozp!$E73)+LB_stat!AH73))</f>
        <v>0</v>
      </c>
      <c r="L73" s="101">
        <f>IF(LB_stat!N73=0,0,(12*1.348*(1/LB_stat!Z73*LB_rozp!$E73)+LB_stat!AI73))</f>
        <v>0</v>
      </c>
      <c r="M73" s="29">
        <f>IF(LB_stat!O73=0,0,(12*1.348*(1/LB_stat!AA73*LB_rozp!$E73)+LB_stat!AJ73))</f>
        <v>0</v>
      </c>
      <c r="N73" s="102">
        <f>IF(LB_stat!P73=0,0,(12*1.348*(1/LB_stat!AB73*LB_rozp!$E73)+LB_stat!AK73))</f>
        <v>0</v>
      </c>
      <c r="O73" s="101">
        <f>F73*LB_stat!H73+I73*LB_stat!K73+L73*LB_stat!N73</f>
        <v>318192.87609177444</v>
      </c>
      <c r="P73" s="29">
        <f>G73*LB_stat!I73+J73*LB_stat!L73+M73*LB_stat!O73</f>
        <v>137191.39272695137</v>
      </c>
      <c r="Q73" s="102">
        <f>H73*LB_stat!J73+K73*LB_stat!M73+N73*LB_stat!P73</f>
        <v>0</v>
      </c>
      <c r="R73" s="167">
        <f t="shared" si="1"/>
        <v>455384.26881872583</v>
      </c>
    </row>
    <row r="74" spans="1:18" ht="20.100000000000001" customHeight="1" x14ac:dyDescent="0.2">
      <c r="A74" s="10">
        <f>LB_stat!C74</f>
        <v>2403</v>
      </c>
      <c r="B74" s="5" t="str">
        <f>LB_stat!D74</f>
        <v>MŠ Hodkovice n. M., Podlesí 560</v>
      </c>
      <c r="C74" s="71">
        <f>LB_stat!E74</f>
        <v>3141</v>
      </c>
      <c r="D74" s="163" t="str">
        <f>LB_stat!F74</f>
        <v>MŠ Hodkovice n. M., Podlesí 560</v>
      </c>
      <c r="E74" s="100">
        <f>SJMS_normativy!$F$5</f>
        <v>25931</v>
      </c>
      <c r="F74" s="101">
        <f>IF(LB_stat!H74=0,0,(12*1.348*(1/LB_stat!T74*LB_rozp!$E74)+LB_stat!AC74))</f>
        <v>10727.218180553609</v>
      </c>
      <c r="G74" s="29">
        <f>IF(LB_stat!I74=0,0,(12*1.348*(1/LB_stat!U74*LB_rozp!$E74)+LB_stat!AD74))</f>
        <v>0</v>
      </c>
      <c r="H74" s="102">
        <f>IF(LB_stat!J74=0,0,(12*1.348*(1/LB_stat!V74*LB_rozp!$E74)+LB_stat!AE74))</f>
        <v>0</v>
      </c>
      <c r="I74" s="101">
        <f>IF(LB_stat!K74=0,0,(12*1.348*(1/LB_stat!W74*LB_rozp!$E74)+LB_stat!AF74))</f>
        <v>0</v>
      </c>
      <c r="J74" s="29">
        <f>IF(LB_stat!L74=0,0,(12*1.348*(1/LB_stat!X74*LB_rozp!$E74)+LB_stat!AG74))</f>
        <v>0</v>
      </c>
      <c r="K74" s="102">
        <f>IF(LB_stat!M74=0,0,(12*1.348*(1/LB_stat!Y74*LB_rozp!$E74)+LB_stat!AH74))</f>
        <v>0</v>
      </c>
      <c r="L74" s="101">
        <f>IF(LB_stat!N74=0,0,(12*1.348*(1/LB_stat!Z74*LB_rozp!$E74)+LB_stat!AI74))</f>
        <v>0</v>
      </c>
      <c r="M74" s="29">
        <f>IF(LB_stat!O74=0,0,(12*1.348*(1/LB_stat!AA74*LB_rozp!$E74)+LB_stat!AJ74))</f>
        <v>0</v>
      </c>
      <c r="N74" s="102">
        <f>IF(LB_stat!P74=0,0,(12*1.348*(1/LB_stat!AB74*LB_rozp!$E74)+LB_stat!AK74))</f>
        <v>0</v>
      </c>
      <c r="O74" s="101">
        <f>F74*LB_stat!H74+I74*LB_stat!K74+L74*LB_stat!N74</f>
        <v>976176.85443037841</v>
      </c>
      <c r="P74" s="29">
        <f>G74*LB_stat!I74+J74*LB_stat!L74+M74*LB_stat!O74</f>
        <v>0</v>
      </c>
      <c r="Q74" s="102">
        <f>H74*LB_stat!J74+K74*LB_stat!M74+N74*LB_stat!P74</f>
        <v>0</v>
      </c>
      <c r="R74" s="167">
        <f t="shared" si="1"/>
        <v>976176.85443037841</v>
      </c>
    </row>
    <row r="75" spans="1:18" ht="20.100000000000001" customHeight="1" x14ac:dyDescent="0.2">
      <c r="A75" s="10">
        <f>LB_stat!C75</f>
        <v>2458</v>
      </c>
      <c r="B75" s="5" t="str">
        <f>LB_stat!D75</f>
        <v>ZŠ Hodkovice n. M., J.A. Komenského 467</v>
      </c>
      <c r="C75" s="71">
        <f>LB_stat!E75</f>
        <v>3141</v>
      </c>
      <c r="D75" s="163" t="str">
        <f>LB_stat!F75</f>
        <v>ZŠ Hodkovice n. M., J.A. Komenského 467</v>
      </c>
      <c r="E75" s="100">
        <f>SJMS_normativy!$F$5</f>
        <v>25931</v>
      </c>
      <c r="F75" s="101">
        <f>IF(LB_stat!H75=0,0,(12*1.348*(1/LB_stat!T75*LB_rozp!$E75)+LB_stat!AC75))</f>
        <v>0</v>
      </c>
      <c r="G75" s="29">
        <f>IF(LB_stat!I75=0,0,(12*1.348*(1/LB_stat!U75*LB_rozp!$E75)+LB_stat!AD75))</f>
        <v>6696.0820686136467</v>
      </c>
      <c r="H75" s="102">
        <f>IF(LB_stat!J75=0,0,(12*1.348*(1/LB_stat!V75*LB_rozp!$E75)+LB_stat!AE75))</f>
        <v>0</v>
      </c>
      <c r="I75" s="101">
        <f>IF(LB_stat!K75=0,0,(12*1.348*(1/LB_stat!W75*LB_rozp!$E75)+LB_stat!AF75))</f>
        <v>0</v>
      </c>
      <c r="J75" s="29">
        <f>IF(LB_stat!L75=0,0,(12*1.348*(1/LB_stat!X75*LB_rozp!$E75)+LB_stat!AG75))</f>
        <v>6142.9302641180102</v>
      </c>
      <c r="K75" s="102">
        <f>IF(LB_stat!M75=0,0,(12*1.348*(1/LB_stat!Y75*LB_rozp!$E75)+LB_stat!AH75))</f>
        <v>0</v>
      </c>
      <c r="L75" s="101">
        <f>IF(LB_stat!N75=0,0,(12*1.348*(1/LB_stat!Z75*LB_rozp!$E75)+LB_stat!AI75))</f>
        <v>0</v>
      </c>
      <c r="M75" s="29">
        <f>IF(LB_stat!O75=0,0,(12*1.348*(1/LB_stat!AA75*LB_rozp!$E75)+LB_stat!AJ75))</f>
        <v>0</v>
      </c>
      <c r="N75" s="102">
        <f>IF(LB_stat!P75=0,0,(12*1.348*(1/LB_stat!AB75*LB_rozp!$E75)+LB_stat!AK75))</f>
        <v>0</v>
      </c>
      <c r="O75" s="101">
        <f>F75*LB_stat!H75+I75*LB_stat!K75+L75*LB_stat!N75</f>
        <v>0</v>
      </c>
      <c r="P75" s="29">
        <f>G75*LB_stat!I75+J75*LB_stat!L75+M75*LB_stat!O75</f>
        <v>2117854.4307540632</v>
      </c>
      <c r="Q75" s="102">
        <f>H75*LB_stat!J75+K75*LB_stat!M75+N75*LB_stat!P75</f>
        <v>0</v>
      </c>
      <c r="R75" s="167">
        <f t="shared" si="1"/>
        <v>2117854.4307540632</v>
      </c>
    </row>
    <row r="76" spans="1:18" ht="20.100000000000001" customHeight="1" x14ac:dyDescent="0.2">
      <c r="A76" s="10">
        <f>LB_stat!C76</f>
        <v>2402</v>
      </c>
      <c r="B76" s="5" t="str">
        <f>LB_stat!D76</f>
        <v>MŠ Hrádek n. N. - Donín, Rybářská 36</v>
      </c>
      <c r="C76" s="71">
        <f>LB_stat!E76</f>
        <v>3141</v>
      </c>
      <c r="D76" s="163" t="str">
        <f>LB_stat!F76</f>
        <v>MŠ Hrádek n. N., Donín -  Rybářská 36</v>
      </c>
      <c r="E76" s="100">
        <f>SJMS_normativy!$F$5</f>
        <v>25931</v>
      </c>
      <c r="F76" s="101">
        <f>IF(LB_stat!H76=0,0,(12*1.348*(1/LB_stat!T76*LB_rozp!$E76)+LB_stat!AC76))</f>
        <v>11932.186569464018</v>
      </c>
      <c r="G76" s="29">
        <f>IF(LB_stat!I76=0,0,(12*1.348*(1/LB_stat!U76*LB_rozp!$E76)+LB_stat!AD76))</f>
        <v>0</v>
      </c>
      <c r="H76" s="102">
        <f>IF(LB_stat!J76=0,0,(12*1.348*(1/LB_stat!V76*LB_rozp!$E76)+LB_stat!AE76))</f>
        <v>0</v>
      </c>
      <c r="I76" s="101">
        <f>IF(LB_stat!K76=0,0,(12*1.348*(1/LB_stat!W76*LB_rozp!$E76)+LB_stat!AF76))</f>
        <v>9845.6130812514348</v>
      </c>
      <c r="J76" s="29">
        <f>IF(LB_stat!L76=0,0,(12*1.348*(1/LB_stat!X76*LB_rozp!$E76)+LB_stat!AG76))</f>
        <v>0</v>
      </c>
      <c r="K76" s="102">
        <f>IF(LB_stat!M76=0,0,(12*1.348*(1/LB_stat!Y76*LB_rozp!$E76)+LB_stat!AH76))</f>
        <v>0</v>
      </c>
      <c r="L76" s="101">
        <f>IF(LB_stat!N76=0,0,(12*1.348*(1/LB_stat!Z76*LB_rozp!$E76)+LB_stat!AI76))</f>
        <v>0</v>
      </c>
      <c r="M76" s="29">
        <f>IF(LB_stat!O76=0,0,(12*1.348*(1/LB_stat!AA76*LB_rozp!$E76)+LB_stat!AJ76))</f>
        <v>0</v>
      </c>
      <c r="N76" s="102">
        <f>IF(LB_stat!P76=0,0,(12*1.348*(1/LB_stat!AB76*LB_rozp!$E76)+LB_stat!AK76))</f>
        <v>0</v>
      </c>
      <c r="O76" s="101">
        <f>F76*LB_stat!H76+I76*LB_stat!K76+L76*LB_stat!N76</f>
        <v>982350.00172144128</v>
      </c>
      <c r="P76" s="29">
        <f>G76*LB_stat!I76+J76*LB_stat!L76+M76*LB_stat!O76</f>
        <v>0</v>
      </c>
      <c r="Q76" s="102">
        <f>H76*LB_stat!J76+K76*LB_stat!M76+N76*LB_stat!P76</f>
        <v>0</v>
      </c>
      <c r="R76" s="167">
        <f t="shared" si="1"/>
        <v>982350.00172144128</v>
      </c>
    </row>
    <row r="77" spans="1:18" ht="20.100000000000001" customHeight="1" x14ac:dyDescent="0.2">
      <c r="A77" s="10">
        <f>LB_stat!C77</f>
        <v>2402</v>
      </c>
      <c r="B77" s="5" t="str">
        <f>LB_stat!D77</f>
        <v>MŠ Hrádek n. N. - Donín, Rybářská 36</v>
      </c>
      <c r="C77" s="71">
        <f>LB_stat!E77</f>
        <v>3141</v>
      </c>
      <c r="D77" s="441" t="str">
        <f>LB_stat!F77</f>
        <v>MŠ Hrádek n. N., Václavice 327 -výdejna</v>
      </c>
      <c r="E77" s="100">
        <f>SJMS_normativy!$F$5</f>
        <v>25931</v>
      </c>
      <c r="F77" s="101">
        <f>IF(LB_stat!H77=0,0,(12*1.348*(1/LB_stat!T77*LB_rozp!$E77)+LB_stat!AC77))</f>
        <v>0</v>
      </c>
      <c r="G77" s="29">
        <f>IF(LB_stat!I77=0,0,(12*1.348*(1/LB_stat!U77*LB_rozp!$E77)+LB_stat!AD77))</f>
        <v>0</v>
      </c>
      <c r="H77" s="102">
        <f>IF(LB_stat!J77=0,0,(12*1.348*(1/LB_stat!V77*LB_rozp!$E77)+LB_stat!AE77))</f>
        <v>0</v>
      </c>
      <c r="I77" s="101">
        <f>IF(LB_stat!K77=0,0,(12*1.348*(1/LB_stat!W77*LB_rozp!$E77)+LB_stat!AF77))</f>
        <v>0</v>
      </c>
      <c r="J77" s="29">
        <f>IF(LB_stat!L77=0,0,(12*1.348*(1/LB_stat!X77*LB_rozp!$E77)+LB_stat!AG77))</f>
        <v>0</v>
      </c>
      <c r="K77" s="102">
        <f>IF(LB_stat!M77=0,0,(12*1.348*(1/LB_stat!Y77*LB_rozp!$E77)+LB_stat!AH77))</f>
        <v>0</v>
      </c>
      <c r="L77" s="101">
        <f>IF(LB_stat!N77=0,0,(12*1.348*(1/LB_stat!Z77*LB_rozp!$E77)+LB_stat!AI77))</f>
        <v>6575.0753875009559</v>
      </c>
      <c r="M77" s="29">
        <f>IF(LB_stat!O77=0,0,(12*1.348*(1/LB_stat!AA77*LB_rozp!$E77)+LB_stat!AJ77))</f>
        <v>0</v>
      </c>
      <c r="N77" s="102">
        <f>IF(LB_stat!P77=0,0,(12*1.348*(1/LB_stat!AB77*LB_rozp!$E77)+LB_stat!AK77))</f>
        <v>0</v>
      </c>
      <c r="O77" s="101">
        <f>F77*LB_stat!H77+I77*LB_stat!K77+L77*LB_stat!N77</f>
        <v>138076.58313752007</v>
      </c>
      <c r="P77" s="29">
        <f>G77*LB_stat!I77+J77*LB_stat!L77+M77*LB_stat!O77</f>
        <v>0</v>
      </c>
      <c r="Q77" s="102">
        <f>H77*LB_stat!J77+K77*LB_stat!M77+N77*LB_stat!P77</f>
        <v>0</v>
      </c>
      <c r="R77" s="167">
        <f t="shared" si="1"/>
        <v>138076.58313752007</v>
      </c>
    </row>
    <row r="78" spans="1:18" ht="20.100000000000001" customHeight="1" x14ac:dyDescent="0.2">
      <c r="A78" s="10">
        <f>LB_stat!C78</f>
        <v>2404</v>
      </c>
      <c r="B78" s="5" t="str">
        <f>LB_stat!D78</f>
        <v>MŠ Hrádek n. N., Liberecká 607</v>
      </c>
      <c r="C78" s="71">
        <f>LB_stat!E78</f>
        <v>3141</v>
      </c>
      <c r="D78" s="163" t="str">
        <f>LB_stat!F78</f>
        <v>MŠ Hrádek n. N., Liberecká 607</v>
      </c>
      <c r="E78" s="100">
        <f>SJMS_normativy!$F$5</f>
        <v>25931</v>
      </c>
      <c r="F78" s="101">
        <f>IF(LB_stat!H78=0,0,(12*1.348*(1/LB_stat!T78*LB_rozp!$E78)+LB_stat!AC78))</f>
        <v>11647.870873340224</v>
      </c>
      <c r="G78" s="29">
        <f>IF(LB_stat!I78=0,0,(12*1.348*(1/LB_stat!U78*LB_rozp!$E78)+LB_stat!AD78))</f>
        <v>0</v>
      </c>
      <c r="H78" s="102">
        <f>IF(LB_stat!J78=0,0,(12*1.348*(1/LB_stat!V78*LB_rozp!$E78)+LB_stat!AE78))</f>
        <v>0</v>
      </c>
      <c r="I78" s="101">
        <f>IF(LB_stat!K78=0,0,(12*1.348*(1/LB_stat!W78*LB_rozp!$E78)+LB_stat!AF78))</f>
        <v>0</v>
      </c>
      <c r="J78" s="29">
        <f>IF(LB_stat!L78=0,0,(12*1.348*(1/LB_stat!X78*LB_rozp!$E78)+LB_stat!AG78))</f>
        <v>0</v>
      </c>
      <c r="K78" s="102">
        <f>IF(LB_stat!M78=0,0,(12*1.348*(1/LB_stat!Y78*LB_rozp!$E78)+LB_stat!AH78))</f>
        <v>0</v>
      </c>
      <c r="L78" s="101">
        <f>IF(LB_stat!N78=0,0,(12*1.348*(1/LB_stat!Z78*LB_rozp!$E78)+LB_stat!AI78))</f>
        <v>0</v>
      </c>
      <c r="M78" s="29">
        <f>IF(LB_stat!O78=0,0,(12*1.348*(1/LB_stat!AA78*LB_rozp!$E78)+LB_stat!AJ78))</f>
        <v>0</v>
      </c>
      <c r="N78" s="102">
        <f>IF(LB_stat!P78=0,0,(12*1.348*(1/LB_stat!AB78*LB_rozp!$E78)+LB_stat!AK78))</f>
        <v>0</v>
      </c>
      <c r="O78" s="101">
        <f>F78*LB_stat!H78+I78*LB_stat!K78+L78*LB_stat!N78</f>
        <v>815350.9611338157</v>
      </c>
      <c r="P78" s="29">
        <f>G78*LB_stat!I78+J78*LB_stat!L78+M78*LB_stat!O78</f>
        <v>0</v>
      </c>
      <c r="Q78" s="102">
        <f>H78*LB_stat!J78+K78*LB_stat!M78+N78*LB_stat!P78</f>
        <v>0</v>
      </c>
      <c r="R78" s="167">
        <f t="shared" si="1"/>
        <v>815350.9611338157</v>
      </c>
    </row>
    <row r="79" spans="1:18" ht="20.100000000000001" customHeight="1" x14ac:dyDescent="0.2">
      <c r="A79" s="10">
        <f>LB_stat!C79</f>
        <v>2439</v>
      </c>
      <c r="B79" s="5" t="str">
        <f>LB_stat!D79</f>
        <v>MŠ Hrádek n. N., Oldřichovská 462</v>
      </c>
      <c r="C79" s="71">
        <f>LB_stat!E79</f>
        <v>3141</v>
      </c>
      <c r="D79" s="163" t="str">
        <f>LB_stat!F79</f>
        <v>MŠ Hrádek n. N., Oldřichovská 462</v>
      </c>
      <c r="E79" s="100">
        <f>SJMS_normativy!$F$5</f>
        <v>25931</v>
      </c>
      <c r="F79" s="101">
        <f>IF(LB_stat!H79=0,0,(12*1.348*(1/LB_stat!T79*LB_rozp!$E79)+LB_stat!AC79))</f>
        <v>13909.331321670736</v>
      </c>
      <c r="G79" s="29">
        <f>IF(LB_stat!I79=0,0,(12*1.348*(1/LB_stat!U79*LB_rozp!$E79)+LB_stat!AD79))</f>
        <v>0</v>
      </c>
      <c r="H79" s="102">
        <f>IF(LB_stat!J79=0,0,(12*1.348*(1/LB_stat!V79*LB_rozp!$E79)+LB_stat!AE79))</f>
        <v>0</v>
      </c>
      <c r="I79" s="101">
        <f>IF(LB_stat!K79=0,0,(12*1.348*(1/LB_stat!W79*LB_rozp!$E79)+LB_stat!AF79))</f>
        <v>0</v>
      </c>
      <c r="J79" s="29">
        <f>IF(LB_stat!L79=0,0,(12*1.348*(1/LB_stat!X79*LB_rozp!$E79)+LB_stat!AG79))</f>
        <v>0</v>
      </c>
      <c r="K79" s="102">
        <f>IF(LB_stat!M79=0,0,(12*1.348*(1/LB_stat!Y79*LB_rozp!$E79)+LB_stat!AH79))</f>
        <v>0</v>
      </c>
      <c r="L79" s="101">
        <f>IF(LB_stat!N79=0,0,(12*1.348*(1/LB_stat!Z79*LB_rozp!$E79)+LB_stat!AI79))</f>
        <v>0</v>
      </c>
      <c r="M79" s="29">
        <f>IF(LB_stat!O79=0,0,(12*1.348*(1/LB_stat!AA79*LB_rozp!$E79)+LB_stat!AJ79))</f>
        <v>0</v>
      </c>
      <c r="N79" s="102">
        <f>IF(LB_stat!P79=0,0,(12*1.348*(1/LB_stat!AB79*LB_rozp!$E79)+LB_stat!AK79))</f>
        <v>0</v>
      </c>
      <c r="O79" s="101">
        <f>F79*LB_stat!H79+I79*LB_stat!K79+L79*LB_stat!N79</f>
        <v>556373.2528668294</v>
      </c>
      <c r="P79" s="29">
        <f>G79*LB_stat!I79+J79*LB_stat!L79+M79*LB_stat!O79</f>
        <v>0</v>
      </c>
      <c r="Q79" s="102">
        <f>H79*LB_stat!J79+K79*LB_stat!M79+N79*LB_stat!P79</f>
        <v>0</v>
      </c>
      <c r="R79" s="167">
        <f t="shared" si="1"/>
        <v>556373.2528668294</v>
      </c>
    </row>
    <row r="80" spans="1:18" ht="20.100000000000001" customHeight="1" x14ac:dyDescent="0.2">
      <c r="A80" s="10">
        <f>LB_stat!C80</f>
        <v>2302</v>
      </c>
      <c r="B80" s="5" t="str">
        <f>LB_stat!D80</f>
        <v>ZŠ a MŠ Hrádek n. N., Hartavská 220</v>
      </c>
      <c r="C80" s="71">
        <f>LB_stat!E80</f>
        <v>3141</v>
      </c>
      <c r="D80" s="163" t="str">
        <f>LB_stat!F80</f>
        <v>ZŠ a MŠ Hrádek n. N., Hartavská 220 - výdejna</v>
      </c>
      <c r="E80" s="100">
        <f>SJMS_normativy!$F$5</f>
        <v>25931</v>
      </c>
      <c r="F80" s="101">
        <f>IF(LB_stat!H80=0,0,(12*1.348*(1/LB_stat!T80*LB_rozp!$E80)+LB_stat!AC80))</f>
        <v>0</v>
      </c>
      <c r="G80" s="29">
        <f>IF(LB_stat!I80=0,0,(12*1.348*(1/LB_stat!U80*LB_rozp!$E80)+LB_stat!AD80))</f>
        <v>0</v>
      </c>
      <c r="H80" s="102">
        <f>IF(LB_stat!J80=0,0,(12*1.348*(1/LB_stat!V80*LB_rozp!$E80)+LB_stat!AE80))</f>
        <v>0</v>
      </c>
      <c r="I80" s="101">
        <f>IF(LB_stat!K80=0,0,(12*1.348*(1/LB_stat!W80*LB_rozp!$E80)+LB_stat!AF80))</f>
        <v>0</v>
      </c>
      <c r="J80" s="29">
        <f>IF(LB_stat!L80=0,0,(12*1.348*(1/LB_stat!X80*LB_rozp!$E80)+LB_stat!AG80))</f>
        <v>0</v>
      </c>
      <c r="K80" s="102">
        <f>IF(LB_stat!M80=0,0,(12*1.348*(1/LB_stat!Y80*LB_rozp!$E80)+LB_stat!AH80))</f>
        <v>0</v>
      </c>
      <c r="L80" s="101">
        <f>IF(LB_stat!N80=0,0,(12*1.348*(1/LB_stat!Z80*LB_rozp!$E80)+LB_stat!AI80))</f>
        <v>4716.4378720956202</v>
      </c>
      <c r="M80" s="29">
        <f>IF(LB_stat!O80=0,0,(12*1.348*(1/LB_stat!AA80*LB_rozp!$E80)+LB_stat!AJ80))</f>
        <v>4247.2320964145702</v>
      </c>
      <c r="N80" s="102">
        <f>IF(LB_stat!P80=0,0,(12*1.348*(1/LB_stat!AB80*LB_rozp!$E80)+LB_stat!AK80))</f>
        <v>0</v>
      </c>
      <c r="O80" s="101">
        <f>F80*LB_stat!H80+I80*LB_stat!K80+L80*LB_stat!N80</f>
        <v>320717.77530250215</v>
      </c>
      <c r="P80" s="29">
        <f>G80*LB_stat!I80+J80*LB_stat!L80+M80*LB_stat!O80</f>
        <v>169889.2838565828</v>
      </c>
      <c r="Q80" s="102">
        <f>H80*LB_stat!J80+K80*LB_stat!M80+N80*LB_stat!P80</f>
        <v>0</v>
      </c>
      <c r="R80" s="167">
        <f t="shared" si="1"/>
        <v>490607.05915908492</v>
      </c>
    </row>
    <row r="81" spans="1:18" ht="20.100000000000001" customHeight="1" x14ac:dyDescent="0.2">
      <c r="A81" s="10">
        <f>LB_stat!C81</f>
        <v>2454</v>
      </c>
      <c r="B81" s="5" t="str">
        <f>LB_stat!D81</f>
        <v>ZŠ Hrádek n. N., Donínská 244</v>
      </c>
      <c r="C81" s="71">
        <f>LB_stat!E81</f>
        <v>3141</v>
      </c>
      <c r="D81" s="163" t="str">
        <f>LB_stat!F81</f>
        <v>ZŠ Hrádek n. N., Donínská 244 - výdejna</v>
      </c>
      <c r="E81" s="100">
        <f>SJMS_normativy!$F$5</f>
        <v>25931</v>
      </c>
      <c r="F81" s="101">
        <f>IF(LB_stat!H81=0,0,(12*1.348*(1/LB_stat!T81*LB_rozp!$E81)+LB_stat!AC81))</f>
        <v>0</v>
      </c>
      <c r="G81" s="29">
        <f>IF(LB_stat!I81=0,0,(12*1.348*(1/LB_stat!U81*LB_rozp!$E81)+LB_stat!AD81))</f>
        <v>0</v>
      </c>
      <c r="H81" s="102">
        <f>IF(LB_stat!J81=0,0,(12*1.348*(1/LB_stat!V81*LB_rozp!$E81)+LB_stat!AE81))</f>
        <v>0</v>
      </c>
      <c r="I81" s="101">
        <f>IF(LB_stat!K81=0,0,(12*1.348*(1/LB_stat!W81*LB_rozp!$E81)+LB_stat!AF81))</f>
        <v>0</v>
      </c>
      <c r="J81" s="29">
        <f>IF(LB_stat!L81=0,0,(12*1.348*(1/LB_stat!X81*LB_rozp!$E81)+LB_stat!AG81))</f>
        <v>0</v>
      </c>
      <c r="K81" s="102">
        <f>IF(LB_stat!M81=0,0,(12*1.348*(1/LB_stat!Y81*LB_rozp!$E81)+LB_stat!AH81))</f>
        <v>0</v>
      </c>
      <c r="L81" s="101">
        <f>IF(LB_stat!N81=0,0,(12*1.348*(1/LB_stat!Z81*LB_rozp!$E81)+LB_stat!AI81))</f>
        <v>0</v>
      </c>
      <c r="M81" s="29">
        <f>IF(LB_stat!O81=0,0,(12*1.348*(1/LB_stat!AA81*LB_rozp!$E81)+LB_stat!AJ81))</f>
        <v>3531.6783249923551</v>
      </c>
      <c r="N81" s="102">
        <f>IF(LB_stat!P81=0,0,(12*1.348*(1/LB_stat!AB81*LB_rozp!$E81)+LB_stat!AK81))</f>
        <v>0</v>
      </c>
      <c r="O81" s="101">
        <f>F81*LB_stat!H81+I81*LB_stat!K81+L81*LB_stat!N81</f>
        <v>0</v>
      </c>
      <c r="P81" s="29">
        <f>G81*LB_stat!I81+J81*LB_stat!L81+M81*LB_stat!O81</f>
        <v>282534.26599938842</v>
      </c>
      <c r="Q81" s="102">
        <f>H81*LB_stat!J81+K81*LB_stat!M81+N81*LB_stat!P81</f>
        <v>0</v>
      </c>
      <c r="R81" s="167">
        <f t="shared" si="1"/>
        <v>282534.26599938842</v>
      </c>
    </row>
    <row r="82" spans="1:18" ht="20.100000000000001" customHeight="1" x14ac:dyDescent="0.2">
      <c r="A82" s="10">
        <f>LB_stat!C82</f>
        <v>2492</v>
      </c>
      <c r="B82" s="5" t="str">
        <f>LB_stat!D82</f>
        <v>ZŠ a ZUŠ Hrádek n. N., Komenského 478</v>
      </c>
      <c r="C82" s="71">
        <f>LB_stat!E82</f>
        <v>3141</v>
      </c>
      <c r="D82" s="163" t="str">
        <f>LB_stat!F82</f>
        <v>ZŠ a ZUŠ Hrádek n. N., Komenského 478</v>
      </c>
      <c r="E82" s="100">
        <f>SJMS_normativy!$F$5</f>
        <v>25931</v>
      </c>
      <c r="F82" s="101">
        <f>IF(LB_stat!H82=0,0,(12*1.348*(1/LB_stat!T82*LB_rozp!$E82)+LB_stat!AC82))</f>
        <v>0</v>
      </c>
      <c r="G82" s="29">
        <f>IF(LB_stat!I82=0,0,(12*1.348*(1/LB_stat!U82*LB_rozp!$E82)+LB_stat!AD82))</f>
        <v>5937.2927677303887</v>
      </c>
      <c r="H82" s="102">
        <f>IF(LB_stat!J82=0,0,(12*1.348*(1/LB_stat!V82*LB_rozp!$E82)+LB_stat!AE82))</f>
        <v>0</v>
      </c>
      <c r="I82" s="101">
        <f>IF(LB_stat!K82=0,0,(12*1.348*(1/LB_stat!W82*LB_rozp!$E82)+LB_stat!AF82))</f>
        <v>7057.6568081434289</v>
      </c>
      <c r="J82" s="29">
        <f>IF(LB_stat!L82=0,0,(12*1.348*(1/LB_stat!X82*LB_rozp!$E82)+LB_stat!AG82))</f>
        <v>4798.5153141044993</v>
      </c>
      <c r="K82" s="102">
        <f>IF(LB_stat!M82=0,0,(12*1.348*(1/LB_stat!Y82*LB_rozp!$E82)+LB_stat!AH82))</f>
        <v>0</v>
      </c>
      <c r="L82" s="101">
        <f>IF(LB_stat!N82=0,0,(12*1.348*(1/LB_stat!Z82*LB_rozp!$E82)+LB_stat!AI82))</f>
        <v>0</v>
      </c>
      <c r="M82" s="29">
        <f>IF(LB_stat!O82=0,0,(12*1.348*(1/LB_stat!AA82*LB_rozp!$E82)+LB_stat!AJ82))</f>
        <v>0</v>
      </c>
      <c r="N82" s="102">
        <f>IF(LB_stat!P82=0,0,(12*1.348*(1/LB_stat!AB82*LB_rozp!$E82)+LB_stat!AK82))</f>
        <v>0</v>
      </c>
      <c r="O82" s="101">
        <f>F82*LB_stat!H82+I82*LB_stat!K82+L82*LB_stat!N82</f>
        <v>479920.66295375314</v>
      </c>
      <c r="P82" s="29">
        <f>G82*LB_stat!I82+J82*LB_stat!L82+M82*LB_stat!O82</f>
        <v>3568217.3926286558</v>
      </c>
      <c r="Q82" s="102">
        <f>H82*LB_stat!J82+K82*LB_stat!M82+N82*LB_stat!P82</f>
        <v>0</v>
      </c>
      <c r="R82" s="167">
        <f t="shared" si="1"/>
        <v>4048138.0555824088</v>
      </c>
    </row>
    <row r="83" spans="1:18" ht="20.100000000000001" customHeight="1" x14ac:dyDescent="0.2">
      <c r="A83" s="10">
        <f>LB_stat!C83</f>
        <v>2459</v>
      </c>
      <c r="B83" s="5" t="str">
        <f>LB_stat!D83</f>
        <v>ZŠ a MŠ Chotyně 79</v>
      </c>
      <c r="C83" s="71">
        <f>LB_stat!E83</f>
        <v>3141</v>
      </c>
      <c r="D83" s="441" t="str">
        <f>LB_stat!F83</f>
        <v>ZŠ a MŠ Chotyně 129</v>
      </c>
      <c r="E83" s="100">
        <f>SJMS_normativy!$F$5</f>
        <v>25931</v>
      </c>
      <c r="F83" s="101">
        <f>IF(LB_stat!H83=0,0,(12*1.348*(1/LB_stat!T83*LB_rozp!$E83)+LB_stat!AC83))</f>
        <v>13331.631404869959</v>
      </c>
      <c r="G83" s="29">
        <f>IF(LB_stat!I83=0,0,(12*1.348*(1/LB_stat!U83*LB_rozp!$E83)+LB_stat!AD83))</f>
        <v>10170.44901640597</v>
      </c>
      <c r="H83" s="102">
        <f>IF(LB_stat!J83=0,0,(12*1.348*(1/LB_stat!V83*LB_rozp!$E83)+LB_stat!AE83))</f>
        <v>0</v>
      </c>
      <c r="I83" s="101">
        <f>IF(LB_stat!K83=0,0,(12*1.348*(1/LB_stat!W83*LB_rozp!$E83)+LB_stat!AF83))</f>
        <v>0</v>
      </c>
      <c r="J83" s="29">
        <f>IF(LB_stat!L83=0,0,(12*1.348*(1/LB_stat!X83*LB_rozp!$E83)+LB_stat!AG83))</f>
        <v>0</v>
      </c>
      <c r="K83" s="102">
        <f>IF(LB_stat!M83=0,0,(12*1.348*(1/LB_stat!Y83*LB_rozp!$E83)+LB_stat!AH83))</f>
        <v>0</v>
      </c>
      <c r="L83" s="101">
        <f>IF(LB_stat!N83=0,0,(12*1.348*(1/LB_stat!Z83*LB_rozp!$E83)+LB_stat!AI83))</f>
        <v>0</v>
      </c>
      <c r="M83" s="29">
        <f>IF(LB_stat!O83=0,0,(12*1.348*(1/LB_stat!AA83*LB_rozp!$E83)+LB_stat!AJ83))</f>
        <v>0</v>
      </c>
      <c r="N83" s="102">
        <f>IF(LB_stat!P83=0,0,(12*1.348*(1/LB_stat!AB83*LB_rozp!$E83)+LB_stat!AK83))</f>
        <v>0</v>
      </c>
      <c r="O83" s="101">
        <f>F83*LB_stat!H83+I83*LB_stat!K83+L83*LB_stat!N83</f>
        <v>613255.04462401813</v>
      </c>
      <c r="P83" s="29">
        <f>G83*LB_stat!I83+J83*LB_stat!L83+M83*LB_stat!O83</f>
        <v>467840.65475467459</v>
      </c>
      <c r="Q83" s="102">
        <f>H83*LB_stat!J83+K83*LB_stat!M83+N83*LB_stat!P83</f>
        <v>0</v>
      </c>
      <c r="R83" s="167">
        <f t="shared" si="1"/>
        <v>1081095.6993786928</v>
      </c>
    </row>
    <row r="84" spans="1:18" ht="20.100000000000001" customHeight="1" x14ac:dyDescent="0.2">
      <c r="A84" s="10">
        <f>LB_stat!C84</f>
        <v>2405</v>
      </c>
      <c r="B84" s="5" t="str">
        <f>LB_stat!D84</f>
        <v>MŠ Chrastava, Revoluční 488</v>
      </c>
      <c r="C84" s="71">
        <f>LB_stat!E84</f>
        <v>3141</v>
      </c>
      <c r="D84" s="163" t="str">
        <f>LB_stat!F84</f>
        <v>MŠ Chrastava, Revoluční 488 - výdejna</v>
      </c>
      <c r="E84" s="100">
        <f>SJMS_normativy!$F$5</f>
        <v>25931</v>
      </c>
      <c r="F84" s="101">
        <f>IF(LB_stat!H84=0,0,(12*1.348*(1/LB_stat!T84*LB_rozp!$E84)+LB_stat!AC84))</f>
        <v>0</v>
      </c>
      <c r="G84" s="29">
        <f>IF(LB_stat!I84=0,0,(12*1.348*(1/LB_stat!U84*LB_rozp!$E84)+LB_stat!AD84))</f>
        <v>0</v>
      </c>
      <c r="H84" s="102">
        <f>IF(LB_stat!J84=0,0,(12*1.348*(1/LB_stat!V84*LB_rozp!$E84)+LB_stat!AE84))</f>
        <v>0</v>
      </c>
      <c r="I84" s="101">
        <f>IF(LB_stat!K84=0,0,(12*1.348*(1/LB_stat!W84*LB_rozp!$E84)+LB_stat!AF84))</f>
        <v>0</v>
      </c>
      <c r="J84" s="29">
        <f>IF(LB_stat!L84=0,0,(12*1.348*(1/LB_stat!X84*LB_rozp!$E84)+LB_stat!AG84))</f>
        <v>0</v>
      </c>
      <c r="K84" s="102">
        <f>IF(LB_stat!M84=0,0,(12*1.348*(1/LB_stat!Y84*LB_rozp!$E84)+LB_stat!AH84))</f>
        <v>0</v>
      </c>
      <c r="L84" s="101">
        <f>IF(LB_stat!N84=0,0,(12*1.348*(1/LB_stat!Z84*LB_rozp!$E84)+LB_stat!AI84))</f>
        <v>4716.4378720956202</v>
      </c>
      <c r="M84" s="29">
        <f>IF(LB_stat!O84=0,0,(12*1.348*(1/LB_stat!AA84*LB_rozp!$E84)+LB_stat!AJ84))</f>
        <v>0</v>
      </c>
      <c r="N84" s="102">
        <f>IF(LB_stat!P84=0,0,(12*1.348*(1/LB_stat!AB84*LB_rozp!$E84)+LB_stat!AK84))</f>
        <v>0</v>
      </c>
      <c r="O84" s="101">
        <f>F84*LB_stat!H84+I84*LB_stat!K84+L84*LB_stat!N84</f>
        <v>320717.77530250215</v>
      </c>
      <c r="P84" s="29">
        <f>G84*LB_stat!I84+J84*LB_stat!L84+M84*LB_stat!O84</f>
        <v>0</v>
      </c>
      <c r="Q84" s="102">
        <f>H84*LB_stat!J84+K84*LB_stat!M84+N84*LB_stat!P84</f>
        <v>0</v>
      </c>
      <c r="R84" s="167">
        <f t="shared" si="1"/>
        <v>320717.77530250215</v>
      </c>
    </row>
    <row r="85" spans="1:18" ht="20.100000000000001" customHeight="1" x14ac:dyDescent="0.2">
      <c r="A85" s="10">
        <f>LB_stat!C85</f>
        <v>2405</v>
      </c>
      <c r="B85" s="5" t="str">
        <f>LB_stat!D85</f>
        <v>MŠ Chrastava, Revoluční 488</v>
      </c>
      <c r="C85" s="71">
        <f>LB_stat!E85</f>
        <v>3141</v>
      </c>
      <c r="D85" s="441" t="str">
        <f>LB_stat!F85</f>
        <v xml:space="preserve">MŠ Chrastava, Nádražní 370 - výdejna </v>
      </c>
      <c r="E85" s="100">
        <f>SJMS_normativy!$F$5</f>
        <v>25931</v>
      </c>
      <c r="F85" s="101">
        <f>IF(LB_stat!H85=0,0,(12*1.348*(1/LB_stat!T85*LB_rozp!$E85)+LB_stat!AC85))</f>
        <v>0</v>
      </c>
      <c r="G85" s="29">
        <f>IF(LB_stat!I85=0,0,(12*1.348*(1/LB_stat!U85*LB_rozp!$E85)+LB_stat!AD85))</f>
        <v>0</v>
      </c>
      <c r="H85" s="102">
        <f>IF(LB_stat!J85=0,0,(12*1.348*(1/LB_stat!V85*LB_rozp!$E85)+LB_stat!AE85))</f>
        <v>0</v>
      </c>
      <c r="I85" s="101">
        <f>IF(LB_stat!K85=0,0,(12*1.348*(1/LB_stat!W85*LB_rozp!$E85)+LB_stat!AF85))</f>
        <v>0</v>
      </c>
      <c r="J85" s="29">
        <f>IF(LB_stat!L85=0,0,(12*1.348*(1/LB_stat!X85*LB_rozp!$E85)+LB_stat!AG85))</f>
        <v>0</v>
      </c>
      <c r="K85" s="102">
        <f>IF(LB_stat!M85=0,0,(12*1.348*(1/LB_stat!Y85*LB_rozp!$E85)+LB_stat!AH85))</f>
        <v>0</v>
      </c>
      <c r="L85" s="101">
        <f>IF(LB_stat!N85=0,0,(12*1.348*(1/LB_stat!Z85*LB_rozp!$E85)+LB_stat!AI85))</f>
        <v>4694.1664443910049</v>
      </c>
      <c r="M85" s="29">
        <f>IF(LB_stat!O85=0,0,(12*1.348*(1/LB_stat!AA85*LB_rozp!$E85)+LB_stat!AJ85))</f>
        <v>0</v>
      </c>
      <c r="N85" s="102">
        <f>IF(LB_stat!P85=0,0,(12*1.348*(1/LB_stat!AB85*LB_rozp!$E85)+LB_stat!AK85))</f>
        <v>0</v>
      </c>
      <c r="O85" s="101">
        <f>F85*LB_stat!H85+I85*LB_stat!K85+L85*LB_stat!N85</f>
        <v>323897.48466297932</v>
      </c>
      <c r="P85" s="29">
        <f>G85*LB_stat!I85+J85*LB_stat!L85+M85*LB_stat!O85</f>
        <v>0</v>
      </c>
      <c r="Q85" s="102">
        <f>H85*LB_stat!J85+K85*LB_stat!M85+N85*LB_stat!P85</f>
        <v>0</v>
      </c>
      <c r="R85" s="167">
        <f t="shared" si="1"/>
        <v>323897.48466297932</v>
      </c>
    </row>
    <row r="86" spans="1:18" ht="20.100000000000001" customHeight="1" x14ac:dyDescent="0.2">
      <c r="A86" s="10">
        <f>LB_stat!C86</f>
        <v>2405</v>
      </c>
      <c r="B86" s="5" t="str">
        <f>LB_stat!D86</f>
        <v>MŠ Chrastava, Revoluční 488</v>
      </c>
      <c r="C86" s="71">
        <f>LB_stat!E86</f>
        <v>3141</v>
      </c>
      <c r="D86" s="441" t="str">
        <f>LB_stat!F86</f>
        <v xml:space="preserve">MŠ Chrastava, Luční 661 </v>
      </c>
      <c r="E86" s="100">
        <f>SJMS_normativy!$F$5</f>
        <v>25931</v>
      </c>
      <c r="F86" s="101">
        <f>IF(LB_stat!H86=0,0,(12*1.348*(1/LB_stat!T86*LB_rozp!$E86)+LB_stat!AC86))</f>
        <v>13155.812097620426</v>
      </c>
      <c r="G86" s="29">
        <f>IF(LB_stat!I86=0,0,(12*1.348*(1/LB_stat!U86*LB_rozp!$E86)+LB_stat!AD86))</f>
        <v>0</v>
      </c>
      <c r="H86" s="102">
        <f>IF(LB_stat!J86=0,0,(12*1.348*(1/LB_stat!V86*LB_rozp!$E86)+LB_stat!AE86))</f>
        <v>0</v>
      </c>
      <c r="I86" s="101">
        <f>IF(LB_stat!K86=0,0,(12*1.348*(1/LB_stat!W86*LB_rozp!$E86)+LB_stat!AF86))</f>
        <v>0</v>
      </c>
      <c r="J86" s="29">
        <f>IF(LB_stat!L86=0,0,(12*1.348*(1/LB_stat!X86*LB_rozp!$E86)+LB_stat!AG86))</f>
        <v>0</v>
      </c>
      <c r="K86" s="102">
        <f>IF(LB_stat!M86=0,0,(12*1.348*(1/LB_stat!Y86*LB_rozp!$E86)+LB_stat!AH86))</f>
        <v>0</v>
      </c>
      <c r="L86" s="101">
        <f>IF(LB_stat!N86=0,0,(12*1.348*(1/LB_stat!Z86*LB_rozp!$E86)+LB_stat!AI86))</f>
        <v>0</v>
      </c>
      <c r="M86" s="29">
        <f>IF(LB_stat!O86=0,0,(12*1.348*(1/LB_stat!AA86*LB_rozp!$E86)+LB_stat!AJ86))</f>
        <v>0</v>
      </c>
      <c r="N86" s="102">
        <f>IF(LB_stat!P86=0,0,(12*1.348*(1/LB_stat!AB86*LB_rozp!$E86)+LB_stat!AK86))</f>
        <v>0</v>
      </c>
      <c r="O86" s="101">
        <f>F86*LB_stat!H86+I86*LB_stat!K86+L86*LB_stat!N86</f>
        <v>631478.98068578052</v>
      </c>
      <c r="P86" s="29">
        <f>G86*LB_stat!I86+J86*LB_stat!L86+M86*LB_stat!O86</f>
        <v>0</v>
      </c>
      <c r="Q86" s="102">
        <f>H86*LB_stat!J86+K86*LB_stat!M86+N86*LB_stat!P86</f>
        <v>0</v>
      </c>
      <c r="R86" s="167">
        <f t="shared" si="1"/>
        <v>631478.98068578052</v>
      </c>
    </row>
    <row r="87" spans="1:18" ht="20.100000000000001" customHeight="1" x14ac:dyDescent="0.2">
      <c r="A87" s="10">
        <f>LB_stat!C87</f>
        <v>2317</v>
      </c>
      <c r="B87" s="5" t="str">
        <f>LB_stat!D87</f>
        <v>ŠJ Chrastava, Turpišova 343</v>
      </c>
      <c r="C87" s="71">
        <f>LB_stat!E87</f>
        <v>3141</v>
      </c>
      <c r="D87" s="163" t="str">
        <f>LB_stat!F87</f>
        <v>ŠJ Chrastava, Turpišova 343</v>
      </c>
      <c r="E87" s="100">
        <f>SJMS_normativy!$F$5</f>
        <v>25931</v>
      </c>
      <c r="F87" s="101">
        <f>IF(LB_stat!H87=0,0,(12*1.348*(1/LB_stat!T87*LB_rozp!$E87)+LB_stat!AC87))</f>
        <v>0</v>
      </c>
      <c r="G87" s="29">
        <f>IF(LB_stat!I87=0,0,(12*1.348*(1/LB_stat!U87*LB_rozp!$E87)+LB_stat!AD87))</f>
        <v>5863.9379320641228</v>
      </c>
      <c r="H87" s="102">
        <f>IF(LB_stat!J87=0,0,(12*1.348*(1/LB_stat!V87*LB_rozp!$E87)+LB_stat!AE87))</f>
        <v>0</v>
      </c>
      <c r="I87" s="101">
        <f>IF(LB_stat!K87=0,0,(12*1.348*(1/LB_stat!W87*LB_rozp!$E87)+LB_stat!AF87))</f>
        <v>5858.1826851762971</v>
      </c>
      <c r="J87" s="29">
        <f>IF(LB_stat!L87=0,0,(12*1.348*(1/LB_stat!X87*LB_rozp!$E87)+LB_stat!AG87))</f>
        <v>0</v>
      </c>
      <c r="K87" s="102">
        <f>IF(LB_stat!M87=0,0,(12*1.348*(1/LB_stat!Y87*LB_rozp!$E87)+LB_stat!AH87))</f>
        <v>0</v>
      </c>
      <c r="L87" s="101">
        <f>IF(LB_stat!N87=0,0,(12*1.348*(1/LB_stat!Z87*LB_rozp!$E87)+LB_stat!AI87))</f>
        <v>0</v>
      </c>
      <c r="M87" s="29">
        <f>IF(LB_stat!O87=0,0,(12*1.348*(1/LB_stat!AA87*LB_rozp!$E87)+LB_stat!AJ87))</f>
        <v>0</v>
      </c>
      <c r="N87" s="102">
        <f>IF(LB_stat!P87=0,0,(12*1.348*(1/LB_stat!AB87*LB_rozp!$E87)+LB_stat!AK87))</f>
        <v>0</v>
      </c>
      <c r="O87" s="101">
        <f>F87*LB_stat!H87+I87*LB_stat!K87+L87*LB_stat!N87</f>
        <v>802571.02786915272</v>
      </c>
      <c r="P87" s="29">
        <f>G87*LB_stat!I87+J87*LB_stat!L87+M87*LB_stat!O87</f>
        <v>3148934.669518434</v>
      </c>
      <c r="Q87" s="102">
        <f>H87*LB_stat!J87+K87*LB_stat!M87+N87*LB_stat!P87</f>
        <v>0</v>
      </c>
      <c r="R87" s="167">
        <f t="shared" si="1"/>
        <v>3951505.6973875868</v>
      </c>
    </row>
    <row r="88" spans="1:18" ht="20.100000000000001" customHeight="1" x14ac:dyDescent="0.2">
      <c r="A88" s="10">
        <f>LB_stat!C88</f>
        <v>2461</v>
      </c>
      <c r="B88" s="5" t="str">
        <f>LB_stat!D88</f>
        <v>ZŠ a MŠ Chrastava, Vítkov 69</v>
      </c>
      <c r="C88" s="71">
        <f>LB_stat!E88</f>
        <v>3141</v>
      </c>
      <c r="D88" s="163" t="str">
        <f>LB_stat!F88</f>
        <v>ZŠ a MŠ Chrastava, Vítkov 69</v>
      </c>
      <c r="E88" s="100">
        <f>SJMS_normativy!$F$5</f>
        <v>25931</v>
      </c>
      <c r="F88" s="101">
        <f>IF(LB_stat!H88=0,0,(12*1.348*(1/LB_stat!T88*LB_rozp!$E88)+LB_stat!AC88))</f>
        <v>16746.993478514443</v>
      </c>
      <c r="G88" s="29">
        <f>IF(LB_stat!I88=0,0,(12*1.348*(1/LB_stat!U88*LB_rozp!$E88)+LB_stat!AD88))</f>
        <v>11432.616060579281</v>
      </c>
      <c r="H88" s="102">
        <f>IF(LB_stat!J88=0,0,(12*1.348*(1/LB_stat!V88*LB_rozp!$E88)+LB_stat!AE88))</f>
        <v>0</v>
      </c>
      <c r="I88" s="101">
        <f>IF(LB_stat!K88=0,0,(12*1.348*(1/LB_stat!W88*LB_rozp!$E88)+LB_stat!AF88))</f>
        <v>0</v>
      </c>
      <c r="J88" s="29">
        <f>IF(LB_stat!L88=0,0,(12*1.348*(1/LB_stat!X88*LB_rozp!$E88)+LB_stat!AG88))</f>
        <v>0</v>
      </c>
      <c r="K88" s="102">
        <f>IF(LB_stat!M88=0,0,(12*1.348*(1/LB_stat!Y88*LB_rozp!$E88)+LB_stat!AH88))</f>
        <v>0</v>
      </c>
      <c r="L88" s="101">
        <f>IF(LB_stat!N88=0,0,(12*1.348*(1/LB_stat!Z88*LB_rozp!$E88)+LB_stat!AI88))</f>
        <v>0</v>
      </c>
      <c r="M88" s="29">
        <f>IF(LB_stat!O88=0,0,(12*1.348*(1/LB_stat!AA88*LB_rozp!$E88)+LB_stat!AJ88))</f>
        <v>0</v>
      </c>
      <c r="N88" s="102">
        <f>IF(LB_stat!P88=0,0,(12*1.348*(1/LB_stat!AB88*LB_rozp!$E88)+LB_stat!AK88))</f>
        <v>0</v>
      </c>
      <c r="O88" s="101">
        <f>F88*LB_stat!H88+I88*LB_stat!K88+L88*LB_stat!N88</f>
        <v>318192.87609177444</v>
      </c>
      <c r="P88" s="29">
        <f>G88*LB_stat!I88+J88*LB_stat!L88+M88*LB_stat!O88</f>
        <v>262950.16939332348</v>
      </c>
      <c r="Q88" s="102">
        <f>H88*LB_stat!J88+K88*LB_stat!M88+N88*LB_stat!P88</f>
        <v>0</v>
      </c>
      <c r="R88" s="167">
        <f t="shared" si="1"/>
        <v>581143.04548509791</v>
      </c>
    </row>
    <row r="89" spans="1:18" ht="20.100000000000001" customHeight="1" x14ac:dyDescent="0.2">
      <c r="A89" s="10">
        <f>LB_stat!C89</f>
        <v>2324</v>
      </c>
      <c r="B89" s="5" t="str">
        <f>LB_stat!D89</f>
        <v>MŠ Jablonné v Podj., Liberecká 76</v>
      </c>
      <c r="C89" s="71">
        <f>LB_stat!E89</f>
        <v>3141</v>
      </c>
      <c r="D89" s="163" t="str">
        <f>LB_stat!F89</f>
        <v>MŠ Jablonné v Podj., Liberecká 76</v>
      </c>
      <c r="E89" s="100">
        <f>SJMS_normativy!$F$5</f>
        <v>25931</v>
      </c>
      <c r="F89" s="101">
        <f>IF(LB_stat!H89=0,0,(12*1.348*(1/LB_stat!T89*LB_rozp!$E89)+LB_stat!AC89))</f>
        <v>12453.224725577798</v>
      </c>
      <c r="G89" s="29">
        <f>IF(LB_stat!I89=0,0,(12*1.348*(1/LB_stat!U89*LB_rozp!$E89)+LB_stat!AD89))</f>
        <v>0</v>
      </c>
      <c r="H89" s="102">
        <f>IF(LB_stat!J89=0,0,(12*1.348*(1/LB_stat!V89*LB_rozp!$E89)+LB_stat!AE89))</f>
        <v>0</v>
      </c>
      <c r="I89" s="101">
        <f>IF(LB_stat!K89=0,0,(12*1.348*(1/LB_stat!W89*LB_rozp!$E89)+LB_stat!AF89))</f>
        <v>0</v>
      </c>
      <c r="J89" s="29">
        <f>IF(LB_stat!L89=0,0,(12*1.348*(1/LB_stat!X89*LB_rozp!$E89)+LB_stat!AG89))</f>
        <v>0</v>
      </c>
      <c r="K89" s="102">
        <f>IF(LB_stat!M89=0,0,(12*1.348*(1/LB_stat!Y89*LB_rozp!$E89)+LB_stat!AH89))</f>
        <v>0</v>
      </c>
      <c r="L89" s="101">
        <f>IF(LB_stat!N89=0,0,(12*1.348*(1/LB_stat!Z89*LB_rozp!$E89)+LB_stat!AI89))</f>
        <v>0</v>
      </c>
      <c r="M89" s="29">
        <f>IF(LB_stat!O89=0,0,(12*1.348*(1/LB_stat!AA89*LB_rozp!$E89)+LB_stat!AJ89))</f>
        <v>0</v>
      </c>
      <c r="N89" s="102">
        <f>IF(LB_stat!P89=0,0,(12*1.348*(1/LB_stat!AB89*LB_rozp!$E89)+LB_stat!AK89))</f>
        <v>0</v>
      </c>
      <c r="O89" s="101">
        <f>F89*LB_stat!H89+I89*LB_stat!K89+L89*LB_stat!N89</f>
        <v>709833.80935793451</v>
      </c>
      <c r="P89" s="29">
        <f>G89*LB_stat!I89+J89*LB_stat!L89+M89*LB_stat!O89</f>
        <v>0</v>
      </c>
      <c r="Q89" s="102">
        <f>H89*LB_stat!J89+K89*LB_stat!M89+N89*LB_stat!P89</f>
        <v>0</v>
      </c>
      <c r="R89" s="167">
        <f t="shared" si="1"/>
        <v>709833.80935793451</v>
      </c>
    </row>
    <row r="90" spans="1:18" ht="20.100000000000001" customHeight="1" x14ac:dyDescent="0.2">
      <c r="A90" s="10">
        <f>LB_stat!C90</f>
        <v>2324</v>
      </c>
      <c r="B90" s="5" t="str">
        <f>LB_stat!D90</f>
        <v>MŠ Jablonné v Podj., Liberecká 76</v>
      </c>
      <c r="C90" s="71">
        <f>LB_stat!E90</f>
        <v>3141</v>
      </c>
      <c r="D90" s="441" t="str">
        <f>LB_stat!F90</f>
        <v>MŠ Jablonné v Podj., U Školy 194 - výdejna</v>
      </c>
      <c r="E90" s="100">
        <f>SJMS_normativy!$F$5</f>
        <v>25931</v>
      </c>
      <c r="F90" s="101">
        <f>IF(LB_stat!H90=0,0,(12*1.348*(1/LB_stat!T90*LB_rozp!$E90)+LB_stat!AC90))</f>
        <v>0</v>
      </c>
      <c r="G90" s="29">
        <f>IF(LB_stat!I90=0,0,(12*1.348*(1/LB_stat!U90*LB_rozp!$E90)+LB_stat!AD90))</f>
        <v>0</v>
      </c>
      <c r="H90" s="102">
        <f>IF(LB_stat!J90=0,0,(12*1.348*(1/LB_stat!V90*LB_rozp!$E90)+LB_stat!AE90))</f>
        <v>0</v>
      </c>
      <c r="I90" s="101">
        <f>IF(LB_stat!K90=0,0,(12*1.348*(1/LB_stat!W90*LB_rozp!$E90)+LB_stat!AF90))</f>
        <v>0</v>
      </c>
      <c r="J90" s="29">
        <f>IF(LB_stat!L90=0,0,(12*1.348*(1/LB_stat!X90*LB_rozp!$E90)+LB_stat!AG90))</f>
        <v>0</v>
      </c>
      <c r="K90" s="102">
        <f>IF(LB_stat!M90=0,0,(12*1.348*(1/LB_stat!Y90*LB_rozp!$E90)+LB_stat!AH90))</f>
        <v>0</v>
      </c>
      <c r="L90" s="101">
        <f>IF(LB_stat!N90=0,0,(12*1.348*(1/LB_stat!Z90*LB_rozp!$E90)+LB_stat!AI90))</f>
        <v>4237.7717954007039</v>
      </c>
      <c r="M90" s="29">
        <f>IF(LB_stat!O90=0,0,(12*1.348*(1/LB_stat!AA90*LB_rozp!$E90)+LB_stat!AJ90))</f>
        <v>0</v>
      </c>
      <c r="N90" s="102">
        <f>IF(LB_stat!P90=0,0,(12*1.348*(1/LB_stat!AB90*LB_rozp!$E90)+LB_stat!AK90))</f>
        <v>0</v>
      </c>
      <c r="O90" s="101">
        <f>F90*LB_stat!H90+I90*LB_stat!K90+L90*LB_stat!N90</f>
        <v>406826.09235846758</v>
      </c>
      <c r="P90" s="29">
        <f>G90*LB_stat!I90+J90*LB_stat!L90+M90*LB_stat!O90</f>
        <v>0</v>
      </c>
      <c r="Q90" s="102">
        <f>H90*LB_stat!J90+K90*LB_stat!M90+N90*LB_stat!P90</f>
        <v>0</v>
      </c>
      <c r="R90" s="167">
        <f t="shared" si="1"/>
        <v>406826.09235846758</v>
      </c>
    </row>
    <row r="91" spans="1:18" ht="20.100000000000001" customHeight="1" x14ac:dyDescent="0.2">
      <c r="A91" s="10">
        <f>LB_stat!C91</f>
        <v>2325</v>
      </c>
      <c r="B91" s="5" t="str">
        <f>LB_stat!D91</f>
        <v>ZŠ a ZUŠ Jablonné v Podj., U Školy 98</v>
      </c>
      <c r="C91" s="71">
        <f>LB_stat!E91</f>
        <v>3141</v>
      </c>
      <c r="D91" s="163" t="str">
        <f>LB_stat!F91</f>
        <v>ZŠ a ZUŠ Jablonné v Podj., U Školy 98</v>
      </c>
      <c r="E91" s="100">
        <f>SJMS_normativy!$F$5</f>
        <v>25931</v>
      </c>
      <c r="F91" s="101">
        <f>IF(LB_stat!H91=0,0,(12*1.348*(1/LB_stat!T91*LB_rozp!$E91)+LB_stat!AC91))</f>
        <v>0</v>
      </c>
      <c r="G91" s="29">
        <f>IF(LB_stat!I91=0,0,(12*1.348*(1/LB_stat!U91*LB_rozp!$E91)+LB_stat!AD91))</f>
        <v>6540.5421432225767</v>
      </c>
      <c r="H91" s="102">
        <f>IF(LB_stat!J91=0,0,(12*1.348*(1/LB_stat!V91*LB_rozp!$E91)+LB_stat!AE91))</f>
        <v>0</v>
      </c>
      <c r="I91" s="101">
        <f>IF(LB_stat!K91=0,0,(12*1.348*(1/LB_stat!W91*LB_rozp!$E91)+LB_stat!AF91))</f>
        <v>6339.6576931010541</v>
      </c>
      <c r="J91" s="29">
        <f>IF(LB_stat!L91=0,0,(12*1.348*(1/LB_stat!X91*LB_rozp!$E91)+LB_stat!AG91))</f>
        <v>0</v>
      </c>
      <c r="K91" s="102">
        <f>IF(LB_stat!M91=0,0,(12*1.348*(1/LB_stat!Y91*LB_rozp!$E91)+LB_stat!AH91))</f>
        <v>0</v>
      </c>
      <c r="L91" s="101">
        <f>IF(LB_stat!N91=0,0,(12*1.348*(1/LB_stat!Z91*LB_rozp!$E91)+LB_stat!AI91))</f>
        <v>0</v>
      </c>
      <c r="M91" s="29">
        <f>IF(LB_stat!O91=0,0,(12*1.348*(1/LB_stat!AA91*LB_rozp!$E91)+LB_stat!AJ91))</f>
        <v>0</v>
      </c>
      <c r="N91" s="102">
        <f>IF(LB_stat!P91=0,0,(12*1.348*(1/LB_stat!AB91*LB_rozp!$E91)+LB_stat!AK91))</f>
        <v>0</v>
      </c>
      <c r="O91" s="101">
        <f>F91*LB_stat!H91+I91*LB_stat!K91+L91*LB_stat!N91</f>
        <v>608607.13853770122</v>
      </c>
      <c r="P91" s="29">
        <f>G91*LB_stat!I91+J91*LB_stat!L91+M91*LB_stat!O91</f>
        <v>2021027.5222557762</v>
      </c>
      <c r="Q91" s="102">
        <f>H91*LB_stat!J91+K91*LB_stat!M91+N91*LB_stat!P91</f>
        <v>0</v>
      </c>
      <c r="R91" s="167">
        <f t="shared" si="1"/>
        <v>2629634.6607934777</v>
      </c>
    </row>
    <row r="92" spans="1:18" ht="20.100000000000001" customHeight="1" x14ac:dyDescent="0.2">
      <c r="A92" s="10">
        <f>LB_stat!C92</f>
        <v>2329</v>
      </c>
      <c r="B92" s="5" t="str">
        <f>LB_stat!D92</f>
        <v>ZŠ Jablonné v Podj., Komenského 453</v>
      </c>
      <c r="C92" s="71">
        <f>LB_stat!E92</f>
        <v>3141</v>
      </c>
      <c r="D92" s="163" t="str">
        <f>LB_stat!F92</f>
        <v>ZŠ Jablonné v Podj., Komenského 453 - výdejna</v>
      </c>
      <c r="E92" s="100">
        <f>SJMS_normativy!$F$5</f>
        <v>25931</v>
      </c>
      <c r="F92" s="101">
        <f>IF(LB_stat!H92=0,0,(12*1.348*(1/LB_stat!T92*LB_rozp!$E92)+LB_stat!AC92))</f>
        <v>0</v>
      </c>
      <c r="G92" s="29">
        <f>IF(LB_stat!I92=0,0,(12*1.348*(1/LB_stat!U92*LB_rozp!$E92)+LB_stat!AD92))</f>
        <v>0</v>
      </c>
      <c r="H92" s="102">
        <f>IF(LB_stat!J92=0,0,(12*1.348*(1/LB_stat!V92*LB_rozp!$E92)+LB_stat!AE92))</f>
        <v>0</v>
      </c>
      <c r="I92" s="101">
        <f>IF(LB_stat!K92=0,0,(12*1.348*(1/LB_stat!W92*LB_rozp!$E92)+LB_stat!AF92))</f>
        <v>0</v>
      </c>
      <c r="J92" s="29">
        <f>IF(LB_stat!L92=0,0,(12*1.348*(1/LB_stat!X92*LB_rozp!$E92)+LB_stat!AG92))</f>
        <v>0</v>
      </c>
      <c r="K92" s="102">
        <f>IF(LB_stat!M92=0,0,(12*1.348*(1/LB_stat!Y92*LB_rozp!$E92)+LB_stat!AH92))</f>
        <v>0</v>
      </c>
      <c r="L92" s="101">
        <f>IF(LB_stat!N92=0,0,(12*1.348*(1/LB_stat!Z92*LB_rozp!$E92)+LB_stat!AI92))</f>
        <v>0</v>
      </c>
      <c r="M92" s="29">
        <f>IF(LB_stat!O92=0,0,(12*1.348*(1/LB_stat!AA92*LB_rozp!$E92)+LB_stat!AJ92))</f>
        <v>4586.2464242317119</v>
      </c>
      <c r="N92" s="102">
        <f>IF(LB_stat!P92=0,0,(12*1.348*(1/LB_stat!AB92*LB_rozp!$E92)+LB_stat!AK92))</f>
        <v>0</v>
      </c>
      <c r="O92" s="101">
        <f>F92*LB_stat!H92+I92*LB_stat!K92+L92*LB_stat!N92</f>
        <v>0</v>
      </c>
      <c r="P92" s="29">
        <f>G92*LB_stat!I92+J92*LB_stat!L92+M92*LB_stat!O92</f>
        <v>68793.696363475683</v>
      </c>
      <c r="Q92" s="102">
        <f>H92*LB_stat!J92+K92*LB_stat!M92+N92*LB_stat!P92</f>
        <v>0</v>
      </c>
      <c r="R92" s="167">
        <f t="shared" si="1"/>
        <v>68793.696363475683</v>
      </c>
    </row>
    <row r="93" spans="1:18" ht="20.100000000000001" customHeight="1" x14ac:dyDescent="0.2">
      <c r="A93" s="10">
        <f>LB_stat!C93</f>
        <v>2466</v>
      </c>
      <c r="B93" s="5" t="str">
        <f>LB_stat!D93</f>
        <v>ZŠ a MŠ Křižany, Žibřidice 271</v>
      </c>
      <c r="C93" s="71">
        <f>LB_stat!E93</f>
        <v>3141</v>
      </c>
      <c r="D93" s="441" t="str">
        <f>LB_stat!F93</f>
        <v>MŠ Křižany 342</v>
      </c>
      <c r="E93" s="100">
        <f>SJMS_normativy!$F$5</f>
        <v>25931</v>
      </c>
      <c r="F93" s="101">
        <f>IF(LB_stat!H93=0,0,(12*1.348*(1/LB_stat!T93*LB_rozp!$E93)+LB_stat!AC93))</f>
        <v>15925.279715975046</v>
      </c>
      <c r="G93" s="29">
        <f>IF(LB_stat!I93=0,0,(12*1.348*(1/LB_stat!U93*LB_rozp!$E93)+LB_stat!AD93))</f>
        <v>0</v>
      </c>
      <c r="H93" s="102">
        <f>IF(LB_stat!J93=0,0,(12*1.348*(1/LB_stat!V93*LB_rozp!$E93)+LB_stat!AE93))</f>
        <v>0</v>
      </c>
      <c r="I93" s="101">
        <f>IF(LB_stat!K93=0,0,(12*1.348*(1/LB_stat!W93*LB_rozp!$E93)+LB_stat!AF93))</f>
        <v>0</v>
      </c>
      <c r="J93" s="29">
        <f>IF(LB_stat!L93=0,0,(12*1.348*(1/LB_stat!X93*LB_rozp!$E93)+LB_stat!AG93))</f>
        <v>0</v>
      </c>
      <c r="K93" s="102">
        <f>IF(LB_stat!M93=0,0,(12*1.348*(1/LB_stat!Y93*LB_rozp!$E93)+LB_stat!AH93))</f>
        <v>0</v>
      </c>
      <c r="L93" s="101">
        <f>IF(LB_stat!N93=0,0,(12*1.348*(1/LB_stat!Z93*LB_rozp!$E93)+LB_stat!AI93))</f>
        <v>0</v>
      </c>
      <c r="M93" s="29">
        <f>IF(LB_stat!O93=0,0,(12*1.348*(1/LB_stat!AA93*LB_rozp!$E93)+LB_stat!AJ93))</f>
        <v>0</v>
      </c>
      <c r="N93" s="102">
        <f>IF(LB_stat!P93=0,0,(12*1.348*(1/LB_stat!AB93*LB_rozp!$E93)+LB_stat!AK93))</f>
        <v>0</v>
      </c>
      <c r="O93" s="101">
        <f>F93*LB_stat!H93+I93*LB_stat!K93+L93*LB_stat!N93</f>
        <v>382206.71318340109</v>
      </c>
      <c r="P93" s="29">
        <f>G93*LB_stat!I93+J93*LB_stat!L93+M93*LB_stat!O93</f>
        <v>0</v>
      </c>
      <c r="Q93" s="102">
        <f>H93*LB_stat!J93+K93*LB_stat!M93+N93*LB_stat!P93</f>
        <v>0</v>
      </c>
      <c r="R93" s="167">
        <f t="shared" si="1"/>
        <v>382206.71318340109</v>
      </c>
    </row>
    <row r="94" spans="1:18" ht="20.100000000000001" customHeight="1" x14ac:dyDescent="0.2">
      <c r="A94" s="10">
        <f>LB_stat!C94</f>
        <v>2466</v>
      </c>
      <c r="B94" s="5" t="str">
        <f>LB_stat!D94</f>
        <v>ZŠ a MŠ Křižany, Žibřidice 271</v>
      </c>
      <c r="C94" s="71">
        <f>LB_stat!E94</f>
        <v>3141</v>
      </c>
      <c r="D94" s="441" t="str">
        <f>LB_stat!F94</f>
        <v>ZŠ Křižany, Žibřidice 203</v>
      </c>
      <c r="E94" s="100">
        <f>SJMS_normativy!$F$5</f>
        <v>25931</v>
      </c>
      <c r="F94" s="101">
        <f>IF(LB_stat!H94=0,0,(12*1.348*(1/LB_stat!T94*LB_rozp!$E94)+LB_stat!AC94))</f>
        <v>17742.097997812853</v>
      </c>
      <c r="G94" s="29">
        <f>IF(LB_stat!I94=0,0,(12*1.348*(1/LB_stat!U94*LB_rozp!$E94)+LB_stat!AD94))</f>
        <v>8769.3918482009085</v>
      </c>
      <c r="H94" s="102">
        <f>IF(LB_stat!J94=0,0,(12*1.348*(1/LB_stat!V94*LB_rozp!$E94)+LB_stat!AE94))</f>
        <v>0</v>
      </c>
      <c r="I94" s="101">
        <f>IF(LB_stat!K94=0,0,(12*1.348*(1/LB_stat!W94*LB_rozp!$E94)+LB_stat!AF94))</f>
        <v>0</v>
      </c>
      <c r="J94" s="29">
        <f>IF(LB_stat!L94=0,0,(12*1.348*(1/LB_stat!X94*LB_rozp!$E94)+LB_stat!AG94))</f>
        <v>0</v>
      </c>
      <c r="K94" s="102">
        <f>IF(LB_stat!M94=0,0,(12*1.348*(1/LB_stat!Y94*LB_rozp!$E94)+LB_stat!AH94))</f>
        <v>0</v>
      </c>
      <c r="L94" s="101">
        <f>IF(LB_stat!N94=0,0,(12*1.348*(1/LB_stat!Z94*LB_rozp!$E94)+LB_stat!AI94))</f>
        <v>0</v>
      </c>
      <c r="M94" s="29">
        <f>IF(LB_stat!O94=0,0,(12*1.348*(1/LB_stat!AA94*LB_rozp!$E94)+LB_stat!AJ94))</f>
        <v>0</v>
      </c>
      <c r="N94" s="102">
        <f>IF(LB_stat!P94=0,0,(12*1.348*(1/LB_stat!AB94*LB_rozp!$E94)+LB_stat!AK94))</f>
        <v>0</v>
      </c>
      <c r="O94" s="101">
        <f>F94*LB_stat!H94+I94*LB_stat!K94+L94*LB_stat!N94</f>
        <v>248389.37196937995</v>
      </c>
      <c r="P94" s="29">
        <f>G94*LB_stat!I94+J94*LB_stat!L94+M94*LB_stat!O94</f>
        <v>710320.73970427364</v>
      </c>
      <c r="Q94" s="102">
        <f>H94*LB_stat!J94+K94*LB_stat!M94+N94*LB_stat!P94</f>
        <v>0</v>
      </c>
      <c r="R94" s="167">
        <f t="shared" si="1"/>
        <v>958710.11167365359</v>
      </c>
    </row>
    <row r="95" spans="1:18" ht="20.100000000000001" customHeight="1" x14ac:dyDescent="0.2">
      <c r="A95" s="10">
        <f>LB_stat!C95</f>
        <v>2493</v>
      </c>
      <c r="B95" s="5" t="str">
        <f>LB_stat!D95</f>
        <v>ZŠ a MŠ Mníšek 198</v>
      </c>
      <c r="C95" s="71">
        <f>LB_stat!E95</f>
        <v>3141</v>
      </c>
      <c r="D95" s="163" t="str">
        <f>LB_stat!F95</f>
        <v>ZŠ a MŠ Mníšek, Oldřichovská 198</v>
      </c>
      <c r="E95" s="100">
        <f>SJMS_normativy!$F$5</f>
        <v>25931</v>
      </c>
      <c r="F95" s="101">
        <f>IF(LB_stat!H95=0,0,(12*1.348*(1/LB_stat!T95*LB_rozp!$E95)+LB_stat!AC95))</f>
        <v>0</v>
      </c>
      <c r="G95" s="29">
        <f>IF(LB_stat!I95=0,0,(12*1.348*(1/LB_stat!U95*LB_rozp!$E95)+LB_stat!AD95))</f>
        <v>6970.5309977950901</v>
      </c>
      <c r="H95" s="102">
        <f>IF(LB_stat!J95=0,0,(12*1.348*(1/LB_stat!V95*LB_rozp!$E95)+LB_stat!AE95))</f>
        <v>0</v>
      </c>
      <c r="I95" s="101">
        <f>IF(LB_stat!K95=0,0,(12*1.348*(1/LB_stat!W95*LB_rozp!$E95)+LB_stat!AF95))</f>
        <v>0</v>
      </c>
      <c r="J95" s="29">
        <f>IF(LB_stat!L95=0,0,(12*1.348*(1/LB_stat!X95*LB_rozp!$E95)+LB_stat!AG95))</f>
        <v>0</v>
      </c>
      <c r="K95" s="102">
        <f>IF(LB_stat!M95=0,0,(12*1.348*(1/LB_stat!Y95*LB_rozp!$E95)+LB_stat!AH95))</f>
        <v>0</v>
      </c>
      <c r="L95" s="101">
        <f>IF(LB_stat!N95=0,0,(12*1.348*(1/LB_stat!Z95*LB_rozp!$E95)+LB_stat!AI95))</f>
        <v>0</v>
      </c>
      <c r="M95" s="29">
        <f>IF(LB_stat!O95=0,0,(12*1.348*(1/LB_stat!AA95*LB_rozp!$E95)+LB_stat!AJ95))</f>
        <v>0</v>
      </c>
      <c r="N95" s="102">
        <f>IF(LB_stat!P95=0,0,(12*1.348*(1/LB_stat!AB95*LB_rozp!$E95)+LB_stat!AK95))</f>
        <v>0</v>
      </c>
      <c r="O95" s="101">
        <f>F95*LB_stat!H95+I95*LB_stat!K95+L95*LB_stat!N95</f>
        <v>0</v>
      </c>
      <c r="P95" s="29">
        <f>G95*LB_stat!I95+J95*LB_stat!L95+M95*LB_stat!O95</f>
        <v>1575340.0055016903</v>
      </c>
      <c r="Q95" s="102">
        <f>H95*LB_stat!J95+K95*LB_stat!M95+N95*LB_stat!P95</f>
        <v>0</v>
      </c>
      <c r="R95" s="167">
        <f t="shared" si="1"/>
        <v>1575340.0055016903</v>
      </c>
    </row>
    <row r="96" spans="1:18" ht="20.100000000000001" customHeight="1" x14ac:dyDescent="0.2">
      <c r="A96" s="10">
        <f>LB_stat!C96</f>
        <v>2493</v>
      </c>
      <c r="B96" s="5" t="str">
        <f>LB_stat!D96</f>
        <v>ZŠ a MŠ Mníšek 198</v>
      </c>
      <c r="C96" s="71">
        <f>LB_stat!E96</f>
        <v>3141</v>
      </c>
      <c r="D96" s="441" t="str">
        <f>LB_stat!F96</f>
        <v>ZŠ a MŠ Mníšek, Ke Hřišti 309</v>
      </c>
      <c r="E96" s="100">
        <f>SJMS_normativy!$F$5</f>
        <v>25931</v>
      </c>
      <c r="F96" s="101">
        <f>IF(LB_stat!H96=0,0,(12*1.348*(1/LB_stat!T96*LB_rozp!$E96)+LB_stat!AC96))</f>
        <v>10470.273978936226</v>
      </c>
      <c r="G96" s="29">
        <f>IF(LB_stat!I96=0,0,(12*1.348*(1/LB_stat!U96*LB_rozp!$E96)+LB_stat!AD96))</f>
        <v>0</v>
      </c>
      <c r="H96" s="102">
        <f>IF(LB_stat!J96=0,0,(12*1.348*(1/LB_stat!V96*LB_rozp!$E96)+LB_stat!AE96))</f>
        <v>0</v>
      </c>
      <c r="I96" s="101">
        <f>IF(LB_stat!K96=0,0,(12*1.348*(1/LB_stat!W96*LB_rozp!$E96)+LB_stat!AF96))</f>
        <v>0</v>
      </c>
      <c r="J96" s="29">
        <f>IF(LB_stat!L96=0,0,(12*1.348*(1/LB_stat!X96*LB_rozp!$E96)+LB_stat!AG96))</f>
        <v>0</v>
      </c>
      <c r="K96" s="102">
        <f>IF(LB_stat!M96=0,0,(12*1.348*(1/LB_stat!Y96*LB_rozp!$E96)+LB_stat!AH96))</f>
        <v>0</v>
      </c>
      <c r="L96" s="101">
        <f>IF(LB_stat!N96=0,0,(12*1.348*(1/LB_stat!Z96*LB_rozp!$E96)+LB_stat!AI96))</f>
        <v>0</v>
      </c>
      <c r="M96" s="29">
        <f>IF(LB_stat!O96=0,0,(12*1.348*(1/LB_stat!AA96*LB_rozp!$E96)+LB_stat!AJ96))</f>
        <v>0</v>
      </c>
      <c r="N96" s="102">
        <f>IF(LB_stat!P96=0,0,(12*1.348*(1/LB_stat!AB96*LB_rozp!$E96)+LB_stat!AK96))</f>
        <v>0</v>
      </c>
      <c r="O96" s="101">
        <f>F96*LB_stat!H96+I96*LB_stat!K96+L96*LB_stat!N96</f>
        <v>1036557.1239146864</v>
      </c>
      <c r="P96" s="29">
        <f>G96*LB_stat!I96+J96*LB_stat!L96+M96*LB_stat!O96</f>
        <v>0</v>
      </c>
      <c r="Q96" s="102">
        <f>H96*LB_stat!J96+K96*LB_stat!M96+N96*LB_stat!P96</f>
        <v>0</v>
      </c>
      <c r="R96" s="167">
        <f t="shared" si="1"/>
        <v>1036557.1239146864</v>
      </c>
    </row>
    <row r="97" spans="1:18" ht="20.100000000000001" customHeight="1" x14ac:dyDescent="0.2">
      <c r="A97" s="10">
        <f>LB_stat!C97</f>
        <v>2445</v>
      </c>
      <c r="B97" s="5" t="str">
        <f>LB_stat!D97</f>
        <v>ZŠ a MŠ Nová Ves 180</v>
      </c>
      <c r="C97" s="71">
        <f>LB_stat!E97</f>
        <v>3141</v>
      </c>
      <c r="D97" s="441" t="str">
        <f>LB_stat!F97</f>
        <v>ZŠ a MŠ Nová Ves 93</v>
      </c>
      <c r="E97" s="100">
        <f>SJMS_normativy!$F$5</f>
        <v>25931</v>
      </c>
      <c r="F97" s="101">
        <f>IF(LB_stat!H97=0,0,(12*1.348*(1/LB_stat!T97*LB_rozp!$E97)+LB_stat!AC97))</f>
        <v>13331.631404869959</v>
      </c>
      <c r="G97" s="29">
        <f>IF(LB_stat!I97=0,0,(12*1.348*(1/LB_stat!U97*LB_rozp!$E97)+LB_stat!AD97))</f>
        <v>9993.1865139846013</v>
      </c>
      <c r="H97" s="102">
        <f>IF(LB_stat!J97=0,0,(12*1.348*(1/LB_stat!V97*LB_rozp!$E97)+LB_stat!AE97))</f>
        <v>0</v>
      </c>
      <c r="I97" s="101">
        <f>IF(LB_stat!K97=0,0,(12*1.348*(1/LB_stat!W97*LB_rozp!$E97)+LB_stat!AF97))</f>
        <v>0</v>
      </c>
      <c r="J97" s="29">
        <f>IF(LB_stat!L97=0,0,(12*1.348*(1/LB_stat!X97*LB_rozp!$E97)+LB_stat!AG97))</f>
        <v>0</v>
      </c>
      <c r="K97" s="102">
        <f>IF(LB_stat!M97=0,0,(12*1.348*(1/LB_stat!Y97*LB_rozp!$E97)+LB_stat!AH97))</f>
        <v>0</v>
      </c>
      <c r="L97" s="101">
        <f>IF(LB_stat!N97=0,0,(12*1.348*(1/LB_stat!Z97*LB_rozp!$E97)+LB_stat!AI97))</f>
        <v>0</v>
      </c>
      <c r="M97" s="29">
        <f>IF(LB_stat!O97=0,0,(12*1.348*(1/LB_stat!AA97*LB_rozp!$E97)+LB_stat!AJ97))</f>
        <v>0</v>
      </c>
      <c r="N97" s="102">
        <f>IF(LB_stat!P97=0,0,(12*1.348*(1/LB_stat!AB97*LB_rozp!$E97)+LB_stat!AK97))</f>
        <v>0</v>
      </c>
      <c r="O97" s="101">
        <f>F97*LB_stat!H97+I97*LB_stat!K97+L97*LB_stat!N97</f>
        <v>613255.04462401813</v>
      </c>
      <c r="P97" s="29">
        <f>G97*LB_stat!I97+J97*LB_stat!L97+M97*LB_stat!O97</f>
        <v>489666.13918524544</v>
      </c>
      <c r="Q97" s="102">
        <f>H97*LB_stat!J97+K97*LB_stat!M97+N97*LB_stat!P97</f>
        <v>0</v>
      </c>
      <c r="R97" s="167">
        <f t="shared" si="1"/>
        <v>1102921.1838092636</v>
      </c>
    </row>
    <row r="98" spans="1:18" ht="20.100000000000001" customHeight="1" x14ac:dyDescent="0.2">
      <c r="A98" s="10">
        <f>LB_stat!C98</f>
        <v>2495</v>
      </c>
      <c r="B98" s="5" t="str">
        <f>LB_stat!D98</f>
        <v>ZŠ a MŠ Osečná  63</v>
      </c>
      <c r="C98" s="71">
        <f>LB_stat!E98</f>
        <v>3141</v>
      </c>
      <c r="D98" s="163" t="str">
        <f>LB_stat!F98</f>
        <v>ZŠ a MŠ Osečná, Školní  63</v>
      </c>
      <c r="E98" s="100">
        <f>SJMS_normativy!$F$5</f>
        <v>25931</v>
      </c>
      <c r="F98" s="101">
        <f>IF(LB_stat!H98=0,0,(12*1.348*(1/LB_stat!T98*LB_rozp!$E98)+LB_stat!AC98))</f>
        <v>13422.531128896462</v>
      </c>
      <c r="G98" s="29">
        <f>IF(LB_stat!I98=0,0,(12*1.348*(1/LB_stat!U98*LB_rozp!$E98)+LB_stat!AD98))</f>
        <v>7142.8857691881221</v>
      </c>
      <c r="H98" s="102">
        <f>IF(LB_stat!J98=0,0,(12*1.348*(1/LB_stat!V98*LB_rozp!$E98)+LB_stat!AE98))</f>
        <v>0</v>
      </c>
      <c r="I98" s="101">
        <f>IF(LB_stat!K98=0,0,(12*1.348*(1/LB_stat!W98*LB_rozp!$E98)+LB_stat!AF98))</f>
        <v>10158.101210558212</v>
      </c>
      <c r="J98" s="29">
        <f>IF(LB_stat!L98=0,0,(12*1.348*(1/LB_stat!X98*LB_rozp!$E98)+LB_stat!AG98))</f>
        <v>0</v>
      </c>
      <c r="K98" s="102">
        <f>IF(LB_stat!M98=0,0,(12*1.348*(1/LB_stat!Y98*LB_rozp!$E98)+LB_stat!AH98))</f>
        <v>0</v>
      </c>
      <c r="L98" s="101">
        <f>IF(LB_stat!N98=0,0,(12*1.348*(1/LB_stat!Z98*LB_rozp!$E98)+LB_stat!AI98))</f>
        <v>0</v>
      </c>
      <c r="M98" s="29">
        <f>IF(LB_stat!O98=0,0,(12*1.348*(1/LB_stat!AA98*LB_rozp!$E98)+LB_stat!AJ98))</f>
        <v>0</v>
      </c>
      <c r="N98" s="102">
        <f>IF(LB_stat!P98=0,0,(12*1.348*(1/LB_stat!AB98*LB_rozp!$E98)+LB_stat!AK98))</f>
        <v>0</v>
      </c>
      <c r="O98" s="101">
        <f>F98*LB_stat!H98+I98*LB_stat!K98+L98*LB_stat!N98</f>
        <v>786859.72259038861</v>
      </c>
      <c r="P98" s="29">
        <f>G98*LB_stat!I98+J98*LB_stat!L98+M98*LB_stat!O98</f>
        <v>1435720.0396068126</v>
      </c>
      <c r="Q98" s="102">
        <f>H98*LB_stat!J98+K98*LB_stat!M98+N98*LB_stat!P98</f>
        <v>0</v>
      </c>
      <c r="R98" s="167">
        <f t="shared" si="1"/>
        <v>2222579.7621972011</v>
      </c>
    </row>
    <row r="99" spans="1:18" ht="20.100000000000001" customHeight="1" x14ac:dyDescent="0.2">
      <c r="A99" s="10">
        <f>LB_stat!C99</f>
        <v>2495</v>
      </c>
      <c r="B99" s="5" t="str">
        <f>LB_stat!D99</f>
        <v>ZŠ a MŠ Osečná  63</v>
      </c>
      <c r="C99" s="71">
        <f>LB_stat!E99</f>
        <v>3141</v>
      </c>
      <c r="D99" s="441" t="str">
        <f>LB_stat!F99</f>
        <v>ZŠ a MŠ Osečná, Českolipská 72 - výdejna</v>
      </c>
      <c r="E99" s="100">
        <f>SJMS_normativy!$F$5</f>
        <v>25931</v>
      </c>
      <c r="F99" s="101">
        <f>IF(LB_stat!H99=0,0,(12*1.348*(1/LB_stat!T99*LB_rozp!$E99)+LB_stat!AC99))</f>
        <v>0</v>
      </c>
      <c r="G99" s="29">
        <f>IF(LB_stat!I99=0,0,(12*1.348*(1/LB_stat!U99*LB_rozp!$E99)+LB_stat!AD99))</f>
        <v>0</v>
      </c>
      <c r="H99" s="102">
        <f>IF(LB_stat!J99=0,0,(12*1.348*(1/LB_stat!V99*LB_rozp!$E99)+LB_stat!AE99))</f>
        <v>0</v>
      </c>
      <c r="I99" s="101">
        <f>IF(LB_stat!K99=0,0,(12*1.348*(1/LB_stat!W99*LB_rozp!$E99)+LB_stat!AF99))</f>
        <v>0</v>
      </c>
      <c r="J99" s="29">
        <f>IF(LB_stat!L99=0,0,(12*1.348*(1/LB_stat!X99*LB_rozp!$E99)+LB_stat!AG99))</f>
        <v>0</v>
      </c>
      <c r="K99" s="102">
        <f>IF(LB_stat!M99=0,0,(12*1.348*(1/LB_stat!Y99*LB_rozp!$E99)+LB_stat!AH99))</f>
        <v>0</v>
      </c>
      <c r="L99" s="101">
        <f>IF(LB_stat!N99=0,0,(12*1.348*(1/LB_stat!Z99*LB_rozp!$E99)+LB_stat!AI99))</f>
        <v>6783.4008070388081</v>
      </c>
      <c r="M99" s="29">
        <f>IF(LB_stat!O99=0,0,(12*1.348*(1/LB_stat!AA99*LB_rozp!$E99)+LB_stat!AJ99))</f>
        <v>0</v>
      </c>
      <c r="N99" s="102">
        <f>IF(LB_stat!P99=0,0,(12*1.348*(1/LB_stat!AB99*LB_rozp!$E99)+LB_stat!AK99))</f>
        <v>0</v>
      </c>
      <c r="O99" s="101">
        <f>F99*LB_stat!H99+I99*LB_stat!K99+L99*LB_stat!N99</f>
        <v>122101.21452669855</v>
      </c>
      <c r="P99" s="29">
        <f>G99*LB_stat!I99+J99*LB_stat!L99+M99*LB_stat!O99</f>
        <v>0</v>
      </c>
      <c r="Q99" s="102">
        <f>H99*LB_stat!J99+K99*LB_stat!M99+N99*LB_stat!P99</f>
        <v>0</v>
      </c>
      <c r="R99" s="167">
        <f t="shared" si="1"/>
        <v>122101.21452669855</v>
      </c>
    </row>
    <row r="100" spans="1:18" ht="20.100000000000001" customHeight="1" x14ac:dyDescent="0.2">
      <c r="A100" s="10">
        <f>LB_stat!C100</f>
        <v>2305</v>
      </c>
      <c r="B100" s="5" t="str">
        <f>LB_stat!D100</f>
        <v>ZŠ a MŠ Rynoltice 200</v>
      </c>
      <c r="C100" s="71">
        <f>LB_stat!E100</f>
        <v>3141</v>
      </c>
      <c r="D100" s="441" t="str">
        <f>LB_stat!F100</f>
        <v>ZŠ a MŠ Rynoltice 101</v>
      </c>
      <c r="E100" s="100">
        <f>SJMS_normativy!$F$5</f>
        <v>25931</v>
      </c>
      <c r="F100" s="101">
        <f>IF(LB_stat!H100=0,0,(12*1.348*(1/LB_stat!T100*LB_rozp!$E100)+LB_stat!AC100))</f>
        <v>0</v>
      </c>
      <c r="G100" s="29">
        <f>IF(LB_stat!I100=0,0,(12*1.348*(1/LB_stat!U100*LB_rozp!$E100)+LB_stat!AD100))</f>
        <v>9831.8233985455281</v>
      </c>
      <c r="H100" s="102">
        <f>IF(LB_stat!J100=0,0,(12*1.348*(1/LB_stat!V100*LB_rozp!$E100)+LB_stat!AE100))</f>
        <v>0</v>
      </c>
      <c r="I100" s="101">
        <f>IF(LB_stat!K100=0,0,(12*1.348*(1/LB_stat!W100*LB_rozp!$E100)+LB_stat!AF100))</f>
        <v>8227.5375730747437</v>
      </c>
      <c r="J100" s="29">
        <f>IF(LB_stat!L100=0,0,(12*1.348*(1/LB_stat!X100*LB_rozp!$E100)+LB_stat!AG100))</f>
        <v>0</v>
      </c>
      <c r="K100" s="102">
        <f>IF(LB_stat!M100=0,0,(12*1.348*(1/LB_stat!Y100*LB_rozp!$E100)+LB_stat!AH100))</f>
        <v>0</v>
      </c>
      <c r="L100" s="101">
        <f>IF(LB_stat!N100=0,0,(12*1.348*(1/LB_stat!Z100*LB_rozp!$E100)+LB_stat!AI100))</f>
        <v>0</v>
      </c>
      <c r="M100" s="29">
        <f>IF(LB_stat!O100=0,0,(12*1.348*(1/LB_stat!AA100*LB_rozp!$E100)+LB_stat!AJ100))</f>
        <v>0</v>
      </c>
      <c r="N100" s="102">
        <f>IF(LB_stat!P100=0,0,(12*1.348*(1/LB_stat!AB100*LB_rozp!$E100)+LB_stat!AK100))</f>
        <v>0</v>
      </c>
      <c r="O100" s="101">
        <f>F100*LB_stat!H100+I100*LB_stat!K100+L100*LB_stat!N100</f>
        <v>345556.57806913921</v>
      </c>
      <c r="P100" s="29">
        <f>G100*LB_stat!I100+J100*LB_stat!L100+M100*LB_stat!O100</f>
        <v>511254.81672436744</v>
      </c>
      <c r="Q100" s="102">
        <f>H100*LB_stat!J100+K100*LB_stat!M100+N100*LB_stat!P100</f>
        <v>0</v>
      </c>
      <c r="R100" s="167">
        <f t="shared" si="1"/>
        <v>856811.39479350671</v>
      </c>
    </row>
    <row r="101" spans="1:18" ht="20.100000000000001" customHeight="1" x14ac:dyDescent="0.2">
      <c r="A101" s="10">
        <f>LB_stat!C101</f>
        <v>2305</v>
      </c>
      <c r="B101" s="5" t="str">
        <f>LB_stat!D101</f>
        <v>ZŠ a MŠ Rynoltice 200</v>
      </c>
      <c r="C101" s="71">
        <f>LB_stat!E101</f>
        <v>3141</v>
      </c>
      <c r="D101" s="441" t="str">
        <f>LB_stat!F101</f>
        <v>ZŠ a MŠ Rynoltice 199 - výdejna</v>
      </c>
      <c r="E101" s="100">
        <f>SJMS_normativy!$F$5</f>
        <v>25931</v>
      </c>
      <c r="F101" s="101">
        <f>IF(LB_stat!H101=0,0,(12*1.348*(1/LB_stat!T101*LB_rozp!$E101)+LB_stat!AC101))</f>
        <v>0</v>
      </c>
      <c r="G101" s="29">
        <f>IF(LB_stat!I101=0,0,(12*1.348*(1/LB_stat!U101*LB_rozp!$E101)+LB_stat!AD101))</f>
        <v>0</v>
      </c>
      <c r="H101" s="102">
        <f>IF(LB_stat!J101=0,0,(12*1.348*(1/LB_stat!V101*LB_rozp!$E101)+LB_stat!AE101))</f>
        <v>0</v>
      </c>
      <c r="I101" s="101">
        <f>IF(LB_stat!K101=0,0,(12*1.348*(1/LB_stat!W101*LB_rozp!$E101)+LB_stat!AF101))</f>
        <v>0</v>
      </c>
      <c r="J101" s="29">
        <f>IF(LB_stat!L101=0,0,(12*1.348*(1/LB_stat!X101*LB_rozp!$E101)+LB_stat!AG101))</f>
        <v>0</v>
      </c>
      <c r="K101" s="102">
        <f>IF(LB_stat!M101=0,0,(12*1.348*(1/LB_stat!Y101*LB_rozp!$E101)+LB_stat!AH101))</f>
        <v>0</v>
      </c>
      <c r="L101" s="101">
        <f>IF(LB_stat!N101=0,0,(12*1.348*(1/LB_stat!Z101*LB_rozp!$E101)+LB_stat!AI101))</f>
        <v>5496.3583820498297</v>
      </c>
      <c r="M101" s="29">
        <f>IF(LB_stat!O101=0,0,(12*1.348*(1/LB_stat!AA101*LB_rozp!$E101)+LB_stat!AJ101))</f>
        <v>0</v>
      </c>
      <c r="N101" s="102">
        <f>IF(LB_stat!P101=0,0,(12*1.348*(1/LB_stat!AB101*LB_rozp!$E101)+LB_stat!AK101))</f>
        <v>0</v>
      </c>
      <c r="O101" s="101">
        <f>F101*LB_stat!H101+I101*LB_stat!K101+L101*LB_stat!N101</f>
        <v>230847.05204609284</v>
      </c>
      <c r="P101" s="29">
        <f>G101*LB_stat!I101+J101*LB_stat!L101+M101*LB_stat!O101</f>
        <v>0</v>
      </c>
      <c r="Q101" s="102">
        <f>H101*LB_stat!J101+K101*LB_stat!M101+N101*LB_stat!P101</f>
        <v>0</v>
      </c>
      <c r="R101" s="167">
        <f t="shared" si="1"/>
        <v>230847.05204609284</v>
      </c>
    </row>
    <row r="102" spans="1:18" ht="20.100000000000001" customHeight="1" x14ac:dyDescent="0.2">
      <c r="A102" s="10">
        <f>LB_stat!C102</f>
        <v>2498</v>
      </c>
      <c r="B102" s="5" t="str">
        <f>LB_stat!D102</f>
        <v>ZŠ a MŠ Stráž n. N., Majerova 138</v>
      </c>
      <c r="C102" s="71">
        <f>LB_stat!E102</f>
        <v>3141</v>
      </c>
      <c r="D102" s="441" t="str">
        <f>LB_stat!F102</f>
        <v>ZŠ a MŠ Stráž n. N., Majerova 344</v>
      </c>
      <c r="E102" s="100">
        <f>SJMS_normativy!$F$5</f>
        <v>25931</v>
      </c>
      <c r="F102" s="101">
        <f>IF(LB_stat!H102=0,0,(12*1.348*(1/LB_stat!T102*LB_rozp!$E102)+LB_stat!AC102))</f>
        <v>13242.743691026075</v>
      </c>
      <c r="G102" s="29">
        <f>IF(LB_stat!I102=0,0,(12*1.348*(1/LB_stat!U102*LB_rozp!$E102)+LB_stat!AD102))</f>
        <v>6736.3228146069459</v>
      </c>
      <c r="H102" s="102">
        <f>IF(LB_stat!J102=0,0,(12*1.348*(1/LB_stat!V102*LB_rozp!$E102)+LB_stat!AE102))</f>
        <v>0</v>
      </c>
      <c r="I102" s="101">
        <f>IF(LB_stat!K102=0,0,(12*1.348*(1/LB_stat!W102*LB_rozp!$E102)+LB_stat!AF102))</f>
        <v>9946.8717215917532</v>
      </c>
      <c r="J102" s="29">
        <f>IF(LB_stat!L102=0,0,(12*1.348*(1/LB_stat!X102*LB_rozp!$E102)+LB_stat!AG102))</f>
        <v>0</v>
      </c>
      <c r="K102" s="102">
        <f>IF(LB_stat!M102=0,0,(12*1.348*(1/LB_stat!Y102*LB_rozp!$E102)+LB_stat!AH102))</f>
        <v>0</v>
      </c>
      <c r="L102" s="101">
        <f>IF(LB_stat!N102=0,0,(12*1.348*(1/LB_stat!Z102*LB_rozp!$E102)+LB_stat!AI102))</f>
        <v>0</v>
      </c>
      <c r="M102" s="29">
        <f>IF(LB_stat!O102=0,0,(12*1.348*(1/LB_stat!AA102*LB_rozp!$E102)+LB_stat!AJ102))</f>
        <v>0</v>
      </c>
      <c r="N102" s="102">
        <f>IF(LB_stat!P102=0,0,(12*1.348*(1/LB_stat!AB102*LB_rozp!$E102)+LB_stat!AK102))</f>
        <v>0</v>
      </c>
      <c r="O102" s="101">
        <f>F102*LB_stat!H102+I102*LB_stat!K102+L102*LB_stat!N102</f>
        <v>821346.38791006058</v>
      </c>
      <c r="P102" s="29">
        <f>G102*LB_stat!I102+J102*LB_stat!L102+M102*LB_stat!O102</f>
        <v>1798598.1915000547</v>
      </c>
      <c r="Q102" s="102">
        <f>H102*LB_stat!J102+K102*LB_stat!M102+N102*LB_stat!P102</f>
        <v>0</v>
      </c>
      <c r="R102" s="167">
        <f t="shared" si="1"/>
        <v>2619944.5794101153</v>
      </c>
    </row>
    <row r="103" spans="1:18" ht="20.100000000000001" customHeight="1" x14ac:dyDescent="0.2">
      <c r="A103" s="10">
        <f>LB_stat!C103</f>
        <v>2498</v>
      </c>
      <c r="B103" s="5" t="str">
        <f>LB_stat!D103</f>
        <v>ZŠ a MŠ Stráž n. N., Majerova 138</v>
      </c>
      <c r="C103" s="71">
        <f>LB_stat!E103</f>
        <v>3141</v>
      </c>
      <c r="D103" s="441" t="str">
        <f>LB_stat!F103</f>
        <v>ZŠ a MŠ Stráž n. N., Majerova 161 - výdejna</v>
      </c>
      <c r="E103" s="100">
        <f>SJMS_normativy!$F$5</f>
        <v>25931</v>
      </c>
      <c r="F103" s="101">
        <f>IF(LB_stat!H103=0,0,(12*1.348*(1/LB_stat!T103*LB_rozp!$E103)+LB_stat!AC103))</f>
        <v>0</v>
      </c>
      <c r="G103" s="29">
        <f>IF(LB_stat!I103=0,0,(12*1.348*(1/LB_stat!U103*LB_rozp!$E103)+LB_stat!AD103))</f>
        <v>0</v>
      </c>
      <c r="H103" s="102">
        <f>IF(LB_stat!J103=0,0,(12*1.348*(1/LB_stat!V103*LB_rozp!$E103)+LB_stat!AE103))</f>
        <v>0</v>
      </c>
      <c r="I103" s="101">
        <f>IF(LB_stat!K103=0,0,(12*1.348*(1/LB_stat!W103*LB_rozp!$E103)+LB_stat!AF103))</f>
        <v>0</v>
      </c>
      <c r="J103" s="29">
        <f>IF(LB_stat!L103=0,0,(12*1.348*(1/LB_stat!X103*LB_rozp!$E103)+LB_stat!AG103))</f>
        <v>0</v>
      </c>
      <c r="K103" s="102">
        <f>IF(LB_stat!M103=0,0,(12*1.348*(1/LB_stat!Y103*LB_rozp!$E103)+LB_stat!AH103))</f>
        <v>0</v>
      </c>
      <c r="L103" s="101">
        <f>IF(LB_stat!N103=0,0,(12*1.348*(1/LB_stat!Z103*LB_rozp!$E103)+LB_stat!AI103))</f>
        <v>6642.5811477278367</v>
      </c>
      <c r="M103" s="29">
        <f>IF(LB_stat!O103=0,0,(12*1.348*(1/LB_stat!AA103*LB_rozp!$E103)+LB_stat!AJ103))</f>
        <v>0</v>
      </c>
      <c r="N103" s="102">
        <f>IF(LB_stat!P103=0,0,(12*1.348*(1/LB_stat!AB103*LB_rozp!$E103)+LB_stat!AK103))</f>
        <v>0</v>
      </c>
      <c r="O103" s="101">
        <f>F103*LB_stat!H103+I103*LB_stat!K103+L103*LB_stat!N103</f>
        <v>132851.62295455672</v>
      </c>
      <c r="P103" s="29">
        <f>G103*LB_stat!I103+J103*LB_stat!L103+M103*LB_stat!O103</f>
        <v>0</v>
      </c>
      <c r="Q103" s="102">
        <f>H103*LB_stat!J103+K103*LB_stat!M103+N103*LB_stat!P103</f>
        <v>0</v>
      </c>
      <c r="R103" s="167">
        <f t="shared" si="1"/>
        <v>132851.62295455672</v>
      </c>
    </row>
    <row r="104" spans="1:18" ht="20.100000000000001" customHeight="1" x14ac:dyDescent="0.2">
      <c r="A104" s="10">
        <f>LB_stat!C104</f>
        <v>2499</v>
      </c>
      <c r="B104" s="5" t="str">
        <f>LB_stat!D104</f>
        <v>ZŠ a MŠ Světlá p. J. 15</v>
      </c>
      <c r="C104" s="71">
        <f>LB_stat!E104</f>
        <v>3141</v>
      </c>
      <c r="D104" s="441" t="str">
        <f>LB_stat!F104</f>
        <v>ZŠ Světlá p. J. 50</v>
      </c>
      <c r="E104" s="100">
        <f>SJMS_normativy!$F$5</f>
        <v>25931</v>
      </c>
      <c r="F104" s="101">
        <f>IF(LB_stat!H104=0,0,(12*1.348*(1/LB_stat!T104*LB_rozp!$E104)+LB_stat!AC104))</f>
        <v>0</v>
      </c>
      <c r="G104" s="29">
        <f>IF(LB_stat!I104=0,0,(12*1.348*(1/LB_stat!U104*LB_rozp!$E104)+LB_stat!AD104))</f>
        <v>9883.9973621258341</v>
      </c>
      <c r="H104" s="102">
        <f>IF(LB_stat!J104=0,0,(12*1.348*(1/LB_stat!V104*LB_rozp!$E104)+LB_stat!AE104))</f>
        <v>0</v>
      </c>
      <c r="I104" s="101">
        <f>IF(LB_stat!K104=0,0,(12*1.348*(1/LB_stat!W104*LB_rozp!$E104)+LB_stat!AF104))</f>
        <v>0</v>
      </c>
      <c r="J104" s="29">
        <f>IF(LB_stat!L104=0,0,(12*1.348*(1/LB_stat!X104*LB_rozp!$E104)+LB_stat!AG104))</f>
        <v>0</v>
      </c>
      <c r="K104" s="102">
        <f>IF(LB_stat!M104=0,0,(12*1.348*(1/LB_stat!Y104*LB_rozp!$E104)+LB_stat!AH104))</f>
        <v>0</v>
      </c>
      <c r="L104" s="101">
        <f>IF(LB_stat!N104=0,0,(12*1.348*(1/LB_stat!Z104*LB_rozp!$E104)+LB_stat!AI104))</f>
        <v>0</v>
      </c>
      <c r="M104" s="29">
        <f>IF(LB_stat!O104=0,0,(12*1.348*(1/LB_stat!AA104*LB_rozp!$E104)+LB_stat!AJ104))</f>
        <v>0</v>
      </c>
      <c r="N104" s="102">
        <f>IF(LB_stat!P104=0,0,(12*1.348*(1/LB_stat!AB104*LB_rozp!$E104)+LB_stat!AK104))</f>
        <v>0</v>
      </c>
      <c r="O104" s="101">
        <f>F104*LB_stat!H104+I104*LB_stat!K104+L104*LB_stat!N104</f>
        <v>0</v>
      </c>
      <c r="P104" s="29">
        <f>G104*LB_stat!I104+J104*LB_stat!L104+M104*LB_stat!O104</f>
        <v>504083.86546841753</v>
      </c>
      <c r="Q104" s="102">
        <f>H104*LB_stat!J104+K104*LB_stat!M104+N104*LB_stat!P104</f>
        <v>0</v>
      </c>
      <c r="R104" s="167">
        <f t="shared" si="1"/>
        <v>504083.86546841753</v>
      </c>
    </row>
    <row r="105" spans="1:18" ht="20.100000000000001" customHeight="1" x14ac:dyDescent="0.2">
      <c r="A105" s="10">
        <f>LB_stat!C105</f>
        <v>2499</v>
      </c>
      <c r="B105" s="5" t="str">
        <f>LB_stat!D105</f>
        <v>ZŠ a MŠ Světlá p. J. 15</v>
      </c>
      <c r="C105" s="71">
        <f>LB_stat!E105</f>
        <v>3141</v>
      </c>
      <c r="D105" s="441" t="str">
        <f>LB_stat!F105</f>
        <v xml:space="preserve">MŠ Světlá p. J., Dolení Paseky 53 </v>
      </c>
      <c r="E105" s="100">
        <f>SJMS_normativy!$F$5</f>
        <v>25931</v>
      </c>
      <c r="F105" s="101">
        <f>IF(LB_stat!H105=0,0,(12*1.348*(1/LB_stat!T105*LB_rozp!$E105)+LB_stat!AC105))</f>
        <v>14694.084438054306</v>
      </c>
      <c r="G105" s="29">
        <f>IF(LB_stat!I105=0,0,(12*1.348*(1/LB_stat!U105*LB_rozp!$E105)+LB_stat!AD105))</f>
        <v>0</v>
      </c>
      <c r="H105" s="102">
        <f>IF(LB_stat!J105=0,0,(12*1.348*(1/LB_stat!V105*LB_rozp!$E105)+LB_stat!AE105))</f>
        <v>0</v>
      </c>
      <c r="I105" s="101">
        <f>IF(LB_stat!K105=0,0,(12*1.348*(1/LB_stat!W105*LB_rozp!$E105)+LB_stat!AF105))</f>
        <v>0</v>
      </c>
      <c r="J105" s="29">
        <f>IF(LB_stat!L105=0,0,(12*1.348*(1/LB_stat!X105*LB_rozp!$E105)+LB_stat!AG105))</f>
        <v>0</v>
      </c>
      <c r="K105" s="102">
        <f>IF(LB_stat!M105=0,0,(12*1.348*(1/LB_stat!Y105*LB_rozp!$E105)+LB_stat!AH105))</f>
        <v>0</v>
      </c>
      <c r="L105" s="101">
        <f>IF(LB_stat!N105=0,0,(12*1.348*(1/LB_stat!Z105*LB_rozp!$E105)+LB_stat!AI105))</f>
        <v>0</v>
      </c>
      <c r="M105" s="29">
        <f>IF(LB_stat!O105=0,0,(12*1.348*(1/LB_stat!AA105*LB_rozp!$E105)+LB_stat!AJ105))</f>
        <v>0</v>
      </c>
      <c r="N105" s="102">
        <f>IF(LB_stat!P105=0,0,(12*1.348*(1/LB_stat!AB105*LB_rozp!$E105)+LB_stat!AK105))</f>
        <v>0</v>
      </c>
      <c r="O105" s="101">
        <f>F105*LB_stat!H105+I105*LB_stat!K105+L105*LB_stat!N105</f>
        <v>484904.78645579208</v>
      </c>
      <c r="P105" s="29">
        <f>G105*LB_stat!I105+J105*LB_stat!L105+M105*LB_stat!O105</f>
        <v>0</v>
      </c>
      <c r="Q105" s="102">
        <f>H105*LB_stat!J105+K105*LB_stat!M105+N105*LB_stat!P105</f>
        <v>0</v>
      </c>
      <c r="R105" s="167">
        <f t="shared" si="1"/>
        <v>484904.78645579208</v>
      </c>
    </row>
    <row r="106" spans="1:18" ht="20.100000000000001" customHeight="1" x14ac:dyDescent="0.2">
      <c r="A106" s="10">
        <f>LB_stat!C106</f>
        <v>2331</v>
      </c>
      <c r="B106" s="5" t="str">
        <f>LB_stat!D106</f>
        <v>MŠ Všelibice 100</v>
      </c>
      <c r="C106" s="71">
        <f>LB_stat!E106</f>
        <v>3141</v>
      </c>
      <c r="D106" s="163" t="str">
        <f>LB_stat!F106</f>
        <v>MŠ Všelibice 100</v>
      </c>
      <c r="E106" s="100">
        <f>SJMS_normativy!$F$5</f>
        <v>25931</v>
      </c>
      <c r="F106" s="101">
        <f>IF(LB_stat!H106=0,0,(12*1.348*(1/LB_stat!T106*LB_rozp!$E106)+LB_stat!AC106))</f>
        <v>15342.892275992202</v>
      </c>
      <c r="G106" s="29">
        <f>IF(LB_stat!I106=0,0,(12*1.348*(1/LB_stat!U106*LB_rozp!$E106)+LB_stat!AD106))</f>
        <v>0</v>
      </c>
      <c r="H106" s="102">
        <f>IF(LB_stat!J106=0,0,(12*1.348*(1/LB_stat!V106*LB_rozp!$E106)+LB_stat!AE106))</f>
        <v>0</v>
      </c>
      <c r="I106" s="101">
        <f>IF(LB_stat!K106=0,0,(12*1.348*(1/LB_stat!W106*LB_rozp!$E106)+LB_stat!AF106))</f>
        <v>0</v>
      </c>
      <c r="J106" s="29">
        <f>IF(LB_stat!L106=0,0,(12*1.348*(1/LB_stat!X106*LB_rozp!$E106)+LB_stat!AG106))</f>
        <v>0</v>
      </c>
      <c r="K106" s="102">
        <f>IF(LB_stat!M106=0,0,(12*1.348*(1/LB_stat!Y106*LB_rozp!$E106)+LB_stat!AH106))</f>
        <v>0</v>
      </c>
      <c r="L106" s="101">
        <f>IF(LB_stat!N106=0,0,(12*1.348*(1/LB_stat!Z106*LB_rozp!$E106)+LB_stat!AI106))</f>
        <v>0</v>
      </c>
      <c r="M106" s="29">
        <f>IF(LB_stat!O106=0,0,(12*1.348*(1/LB_stat!AA106*LB_rozp!$E106)+LB_stat!AJ106))</f>
        <v>0</v>
      </c>
      <c r="N106" s="102">
        <f>IF(LB_stat!P106=0,0,(12*1.348*(1/LB_stat!AB106*LB_rozp!$E106)+LB_stat!AK106))</f>
        <v>0</v>
      </c>
      <c r="O106" s="101">
        <f>F106*LB_stat!H106+I106*LB_stat!K106+L106*LB_stat!N106</f>
        <v>429600.98372778168</v>
      </c>
      <c r="P106" s="29">
        <f>G106*LB_stat!I106+J106*LB_stat!L106+M106*LB_stat!O106</f>
        <v>0</v>
      </c>
      <c r="Q106" s="102">
        <f>H106*LB_stat!J106+K106*LB_stat!M106+N106*LB_stat!P106</f>
        <v>0</v>
      </c>
      <c r="R106" s="167">
        <f t="shared" si="1"/>
        <v>429600.98372778168</v>
      </c>
    </row>
    <row r="107" spans="1:18" ht="20.100000000000001" customHeight="1" thickBot="1" x14ac:dyDescent="0.25">
      <c r="A107" s="10">
        <f>LB_stat!C107</f>
        <v>2332</v>
      </c>
      <c r="B107" s="5" t="str">
        <f>LB_stat!D107</f>
        <v>MŠ Šimonovice 482</v>
      </c>
      <c r="C107" s="71">
        <f>LB_stat!E107</f>
        <v>3141</v>
      </c>
      <c r="D107" s="163" t="str">
        <f>LB_stat!F107</f>
        <v>MŠ Šimonovice 482 - výdejna</v>
      </c>
      <c r="E107" s="100">
        <f>SJMS_normativy!$F$5</f>
        <v>25931</v>
      </c>
      <c r="F107" s="101">
        <f>IF(LB_stat!H107=0,0,(12*1.348*(1/LB_stat!T107*LB_rozp!$E107)+LB_stat!AC107))</f>
        <v>0</v>
      </c>
      <c r="G107" s="29">
        <f>IF(LB_stat!I107=0,0,(12*1.348*(1/LB_stat!U107*LB_rozp!$E107)+LB_stat!AD107))</f>
        <v>0</v>
      </c>
      <c r="H107" s="102">
        <f>IF(LB_stat!J107=0,0,(12*1.348*(1/LB_stat!V107*LB_rozp!$E107)+LB_stat!AE107))</f>
        <v>0</v>
      </c>
      <c r="I107" s="101">
        <f>IF(LB_stat!K107=0,0,(12*1.348*(1/LB_stat!W107*LB_rozp!$E107)+LB_stat!AF107))</f>
        <v>0</v>
      </c>
      <c r="J107" s="29">
        <f>IF(LB_stat!L107=0,0,(12*1.348*(1/LB_stat!X107*LB_rozp!$E107)+LB_stat!AG107))</f>
        <v>0</v>
      </c>
      <c r="K107" s="102">
        <f>IF(LB_stat!M107=0,0,(12*1.348*(1/LB_stat!Y107*LB_rozp!$E107)+LB_stat!AH107))</f>
        <v>0</v>
      </c>
      <c r="L107" s="101">
        <f>IF(LB_stat!N107=0,0,(12*1.348*(1/LB_stat!Z107*LB_rozp!$E107)+LB_stat!AI107))</f>
        <v>4912.2140636566337</v>
      </c>
      <c r="M107" s="29">
        <f>IF(LB_stat!O107=0,0,(12*1.348*(1/LB_stat!AA107*LB_rozp!$E107)+LB_stat!AJ107))</f>
        <v>0</v>
      </c>
      <c r="N107" s="102">
        <f>IF(LB_stat!P107=0,0,(12*1.348*(1/LB_stat!AB107*LB_rozp!$E107)+LB_stat!AK107))</f>
        <v>0</v>
      </c>
      <c r="O107" s="101">
        <f>F107*LB_stat!H107+I107*LB_stat!K107+L107*LB_stat!N107</f>
        <v>294732.84381939803</v>
      </c>
      <c r="P107" s="29">
        <f>G107*LB_stat!I107+J107*LB_stat!L107+M107*LB_stat!O107</f>
        <v>0</v>
      </c>
      <c r="Q107" s="102">
        <f>H107*LB_stat!J107+K107*LB_stat!M107+N107*LB_stat!P107</f>
        <v>0</v>
      </c>
      <c r="R107" s="167">
        <f t="shared" si="1"/>
        <v>294732.84381939803</v>
      </c>
    </row>
    <row r="108" spans="1:18" ht="20.100000000000001" customHeight="1" thickBot="1" x14ac:dyDescent="0.25">
      <c r="A108" s="47"/>
      <c r="B108" s="53" t="s">
        <v>43</v>
      </c>
      <c r="C108" s="197"/>
      <c r="D108" s="266"/>
      <c r="E108" s="162" t="s">
        <v>308</v>
      </c>
      <c r="F108" s="110" t="s">
        <v>308</v>
      </c>
      <c r="G108" s="111" t="s">
        <v>308</v>
      </c>
      <c r="H108" s="112" t="s">
        <v>308</v>
      </c>
      <c r="I108" s="110" t="s">
        <v>308</v>
      </c>
      <c r="J108" s="111" t="s">
        <v>308</v>
      </c>
      <c r="K108" s="112" t="s">
        <v>308</v>
      </c>
      <c r="L108" s="110" t="s">
        <v>308</v>
      </c>
      <c r="M108" s="111" t="s">
        <v>308</v>
      </c>
      <c r="N108" s="112" t="s">
        <v>308</v>
      </c>
      <c r="O108" s="132">
        <f>SUM(O6:O107)</f>
        <v>51531040.184640579</v>
      </c>
      <c r="P108" s="108">
        <f>SUM(P6:P107)</f>
        <v>62209890.318452135</v>
      </c>
      <c r="Q108" s="129">
        <f>SUM(Q6:Q107)</f>
        <v>1471852.8754366196</v>
      </c>
      <c r="R108" s="141">
        <f>SUM(R6:R107)</f>
        <v>115212783.37852935</v>
      </c>
    </row>
    <row r="109" spans="1:18" ht="20.100000000000001" customHeight="1" x14ac:dyDescent="0.2">
      <c r="R109" s="30">
        <f>SUM(O108:Q108)</f>
        <v>115212783.37852933</v>
      </c>
    </row>
    <row r="110" spans="1:18" ht="20.100000000000001" customHeight="1" x14ac:dyDescent="0.2"/>
    <row r="111" spans="1:18" ht="20.100000000000001" customHeight="1" x14ac:dyDescent="0.2"/>
    <row r="112" spans="1:18" ht="20.100000000000001" customHeight="1" x14ac:dyDescent="0.2"/>
  </sheetData>
  <mergeCells count="4">
    <mergeCell ref="I4:K4"/>
    <mergeCell ref="L4:N4"/>
    <mergeCell ref="O4:R4"/>
    <mergeCell ref="F4:H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16"/>
  <sheetViews>
    <sheetView workbookViewId="0">
      <pane xSplit="4" ySplit="5" topLeftCell="E10" activePane="bottomRight" state="frozen"/>
      <selection pane="topRight"/>
      <selection pane="bottomLeft"/>
      <selection pane="bottomRight" activeCell="O22" sqref="O22"/>
    </sheetView>
  </sheetViews>
  <sheetFormatPr defaultColWidth="11.28515625" defaultRowHeight="18" customHeight="1" x14ac:dyDescent="0.2"/>
  <cols>
    <col min="1" max="1" width="6" style="7" customWidth="1"/>
    <col min="2" max="2" width="30.7109375" style="1" bestFit="1" customWidth="1"/>
    <col min="3" max="3" width="5.7109375" style="7" customWidth="1"/>
    <col min="4" max="4" width="40.425781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609</v>
      </c>
      <c r="B1" s="22"/>
      <c r="C1" s="195"/>
    </row>
    <row r="2" spans="1:19" ht="24.95" customHeight="1" x14ac:dyDescent="0.3">
      <c r="A2" s="69" t="s">
        <v>282</v>
      </c>
      <c r="B2" s="69"/>
      <c r="C2" s="196"/>
    </row>
    <row r="3" spans="1:19" ht="27" customHeight="1" thickBot="1" x14ac:dyDescent="0.3">
      <c r="B3" s="38"/>
      <c r="C3" s="270"/>
    </row>
    <row r="4" spans="1:19" ht="24" thickBot="1" x14ac:dyDescent="0.3">
      <c r="A4" s="23" t="s">
        <v>241</v>
      </c>
      <c r="C4" s="270"/>
      <c r="D4" s="194" t="s">
        <v>372</v>
      </c>
      <c r="E4" s="65"/>
      <c r="F4" s="658" t="s">
        <v>291</v>
      </c>
      <c r="G4" s="657"/>
      <c r="H4" s="659"/>
      <c r="I4" s="658" t="s">
        <v>292</v>
      </c>
      <c r="J4" s="657"/>
      <c r="K4" s="659"/>
      <c r="L4" s="658" t="s">
        <v>293</v>
      </c>
      <c r="M4" s="657"/>
      <c r="N4" s="659"/>
      <c r="O4" s="658" t="s">
        <v>269</v>
      </c>
      <c r="P4" s="657"/>
      <c r="Q4" s="657"/>
      <c r="R4" s="659"/>
      <c r="S4" s="30"/>
    </row>
    <row r="5" spans="1:19" ht="49.5" customHeight="1" thickBot="1" x14ac:dyDescent="0.25">
      <c r="A5" s="98" t="s">
        <v>309</v>
      </c>
      <c r="B5" s="428" t="s">
        <v>587</v>
      </c>
      <c r="C5" s="4" t="s">
        <v>0</v>
      </c>
      <c r="D5" s="256" t="s">
        <v>1</v>
      </c>
      <c r="E5" s="78" t="s">
        <v>284</v>
      </c>
      <c r="F5" s="103" t="s">
        <v>294</v>
      </c>
      <c r="G5" s="74" t="s">
        <v>295</v>
      </c>
      <c r="H5" s="104" t="s">
        <v>296</v>
      </c>
      <c r="I5" s="103" t="s">
        <v>297</v>
      </c>
      <c r="J5" s="74" t="s">
        <v>298</v>
      </c>
      <c r="K5" s="104" t="s">
        <v>299</v>
      </c>
      <c r="L5" s="103" t="s">
        <v>300</v>
      </c>
      <c r="M5" s="74" t="s">
        <v>301</v>
      </c>
      <c r="N5" s="104" t="s">
        <v>302</v>
      </c>
      <c r="O5" s="103" t="s">
        <v>261</v>
      </c>
      <c r="P5" s="74" t="s">
        <v>268</v>
      </c>
      <c r="Q5" s="104" t="s">
        <v>267</v>
      </c>
      <c r="R5" s="149" t="s">
        <v>260</v>
      </c>
    </row>
    <row r="6" spans="1:19" ht="20.100000000000001" customHeight="1" x14ac:dyDescent="0.2">
      <c r="A6" s="459">
        <f>NB_stat!C6</f>
        <v>4419</v>
      </c>
      <c r="B6" s="57" t="str">
        <f>NB_stat!D6</f>
        <v>MŠ Nový Bor, Svojsíkova 754</v>
      </c>
      <c r="C6" s="239">
        <f>NB_stat!E6</f>
        <v>3141</v>
      </c>
      <c r="D6" s="478" t="str">
        <f>NB_stat!F6</f>
        <v>MŠ Nový Bor, Palackého 144</v>
      </c>
      <c r="E6" s="100">
        <f>SJMS_normativy!$F$5</f>
        <v>25931</v>
      </c>
      <c r="F6" s="101">
        <f>IF(NB_stat!H6=0,0,(12*1.348*(1/NB_stat!T6*NB_rozp!$E6)+NB_stat!AC6))</f>
        <v>11992.659095367293</v>
      </c>
      <c r="G6" s="29">
        <f>IF(NB_stat!I6=0,0,(12*1.348*(1/NB_stat!U6*NB_rozp!$E6)+NB_stat!AD6))</f>
        <v>0</v>
      </c>
      <c r="H6" s="102">
        <f>IF(NB_stat!J6=0,0,(12*1.348*(1/NB_stat!V6*NB_rozp!$E6)+NB_stat!AE6))</f>
        <v>0</v>
      </c>
      <c r="I6" s="101">
        <f>IF(NB_stat!K6=0,0,(12*1.348*(1/NB_stat!W6*NB_rozp!$E6)+NB_stat!AF6))</f>
        <v>0</v>
      </c>
      <c r="J6" s="29">
        <f>IF(NB_stat!L6=0,0,(12*1.348*(1/NB_stat!X6*NB_rozp!$E6)+NB_stat!AG6))</f>
        <v>0</v>
      </c>
      <c r="K6" s="102">
        <f>IF(NB_stat!M6=0,0,(12*1.348*(1/NB_stat!Y6*NB_rozp!$E6)+NB_stat!AH6))</f>
        <v>0</v>
      </c>
      <c r="L6" s="101">
        <f>IF(NB_stat!N6=0,0,(12*1.348*(1/NB_stat!Z6*NB_rozp!$E6)+NB_stat!AI6))</f>
        <v>0</v>
      </c>
      <c r="M6" s="29">
        <f>IF(NB_stat!O6=0,0,(12*1.348*(1/NB_stat!AA6*NB_rozp!$E6)+NB_stat!AJ6))</f>
        <v>0</v>
      </c>
      <c r="N6" s="102">
        <f>IF(NB_stat!P6=0,0,(12*1.348*(1/NB_stat!AB6*NB_rozp!$E6)+NB_stat!AK6))</f>
        <v>0</v>
      </c>
      <c r="O6" s="101">
        <f>F6*NB_stat!H6+I6*NB_stat!K6+L6*NB_stat!N6</f>
        <v>767530.18210350676</v>
      </c>
      <c r="P6" s="29">
        <f>G6*NB_stat!I6+J6*NB_stat!L6+M6*NB_stat!O6</f>
        <v>0</v>
      </c>
      <c r="Q6" s="102">
        <f>H6*NB_stat!J6+K6*NB_stat!M6+N6*NB_stat!P6</f>
        <v>0</v>
      </c>
      <c r="R6" s="167">
        <f>SUM(O6:Q6)</f>
        <v>767530.18210350676</v>
      </c>
    </row>
    <row r="7" spans="1:19" ht="20.100000000000001" customHeight="1" x14ac:dyDescent="0.2">
      <c r="A7" s="81">
        <f>NB_stat!C7</f>
        <v>4419</v>
      </c>
      <c r="B7" s="13" t="str">
        <f>NB_stat!D7</f>
        <v>MŠ Nový Bor, Svojsíkova 754</v>
      </c>
      <c r="C7" s="71">
        <f>NB_stat!E7</f>
        <v>3141</v>
      </c>
      <c r="D7" s="163" t="str">
        <f>NB_stat!F7</f>
        <v>MŠ Nový Bor, Svojsíkova 754</v>
      </c>
      <c r="E7" s="100">
        <f>SJMS_normativy!$F$5</f>
        <v>25931</v>
      </c>
      <c r="F7" s="101">
        <f>IF(NB_stat!H7=0,0,(12*1.348*(1/NB_stat!T7*NB_rozp!$E7)+NB_stat!AC7))</f>
        <v>11814.931767131498</v>
      </c>
      <c r="G7" s="29">
        <f>IF(NB_stat!I7=0,0,(12*1.348*(1/NB_stat!U7*NB_rozp!$E7)+NB_stat!AD7))</f>
        <v>0</v>
      </c>
      <c r="H7" s="102">
        <f>IF(NB_stat!J7=0,0,(12*1.348*(1/NB_stat!V7*NB_rozp!$E7)+NB_stat!AE7))</f>
        <v>0</v>
      </c>
      <c r="I7" s="101">
        <f>IF(NB_stat!K7=0,0,(12*1.348*(1/NB_stat!W7*NB_rozp!$E7)+NB_stat!AF7))</f>
        <v>0</v>
      </c>
      <c r="J7" s="29">
        <f>IF(NB_stat!L7=0,0,(12*1.348*(1/NB_stat!X7*NB_rozp!$E7)+NB_stat!AG7))</f>
        <v>0</v>
      </c>
      <c r="K7" s="102">
        <f>IF(NB_stat!M7=0,0,(12*1.348*(1/NB_stat!Y7*NB_rozp!$E7)+NB_stat!AH7))</f>
        <v>0</v>
      </c>
      <c r="L7" s="101">
        <f>IF(NB_stat!N7=0,0,(12*1.348*(1/NB_stat!Z7*NB_rozp!$E7)+NB_stat!AI7))</f>
        <v>0</v>
      </c>
      <c r="M7" s="29">
        <f>IF(NB_stat!O7=0,0,(12*1.348*(1/NB_stat!AA7*NB_rozp!$E7)+NB_stat!AJ7))</f>
        <v>0</v>
      </c>
      <c r="N7" s="102">
        <f>IF(NB_stat!P7=0,0,(12*1.348*(1/NB_stat!AB7*NB_rozp!$E7)+NB_stat!AK7))</f>
        <v>0</v>
      </c>
      <c r="O7" s="101">
        <f>F7*NB_stat!H7+I7*NB_stat!K7+L7*NB_stat!N7</f>
        <v>791600.42839781044</v>
      </c>
      <c r="P7" s="29">
        <f>G7*NB_stat!I7+J7*NB_stat!L7+M7*NB_stat!O7</f>
        <v>0</v>
      </c>
      <c r="Q7" s="102">
        <f>H7*NB_stat!J7+K7*NB_stat!M7+N7*NB_stat!P7</f>
        <v>0</v>
      </c>
      <c r="R7" s="167">
        <f t="shared" ref="R7:R30" si="0">SUM(O7:Q7)</f>
        <v>791600.42839781044</v>
      </c>
    </row>
    <row r="8" spans="1:19" ht="20.100000000000001" customHeight="1" x14ac:dyDescent="0.2">
      <c r="A8" s="81">
        <f>NB_stat!C8</f>
        <v>4419</v>
      </c>
      <c r="B8" s="13" t="str">
        <f>NB_stat!D8</f>
        <v>MŠ Nový Bor, Svojsíkova 754</v>
      </c>
      <c r="C8" s="71">
        <f>NB_stat!E8</f>
        <v>3141</v>
      </c>
      <c r="D8" s="182" t="str">
        <f>NB_stat!F8</f>
        <v>MŠ Nový Bor,  Luční 382</v>
      </c>
      <c r="E8" s="100">
        <f>SJMS_normativy!$F$5</f>
        <v>25931</v>
      </c>
      <c r="F8" s="101">
        <f>IF(NB_stat!H8=0,0,(12*1.348*(1/NB_stat!T8*NB_rozp!$E8)+NB_stat!AC8))</f>
        <v>13909.331321670736</v>
      </c>
      <c r="G8" s="29">
        <f>IF(NB_stat!I8=0,0,(12*1.348*(1/NB_stat!U8*NB_rozp!$E8)+NB_stat!AD8))</f>
        <v>0</v>
      </c>
      <c r="H8" s="102">
        <f>IF(NB_stat!J8=0,0,(12*1.348*(1/NB_stat!V8*NB_rozp!$E8)+NB_stat!AE8))</f>
        <v>0</v>
      </c>
      <c r="I8" s="101">
        <f>IF(NB_stat!K8=0,0,(12*1.348*(1/NB_stat!W8*NB_rozp!$E8)+NB_stat!AF8))</f>
        <v>0</v>
      </c>
      <c r="J8" s="29">
        <f>IF(NB_stat!L8=0,0,(12*1.348*(1/NB_stat!X8*NB_rozp!$E8)+NB_stat!AG8))</f>
        <v>0</v>
      </c>
      <c r="K8" s="102">
        <f>IF(NB_stat!M8=0,0,(12*1.348*(1/NB_stat!Y8*NB_rozp!$E8)+NB_stat!AH8))</f>
        <v>0</v>
      </c>
      <c r="L8" s="101">
        <f>IF(NB_stat!N8=0,0,(12*1.348*(1/NB_stat!Z8*NB_rozp!$E8)+NB_stat!AI8))</f>
        <v>0</v>
      </c>
      <c r="M8" s="29">
        <f>IF(NB_stat!O8=0,0,(12*1.348*(1/NB_stat!AA8*NB_rozp!$E8)+NB_stat!AJ8))</f>
        <v>0</v>
      </c>
      <c r="N8" s="102">
        <f>IF(NB_stat!P8=0,0,(12*1.348*(1/NB_stat!AB8*NB_rozp!$E8)+NB_stat!AK8))</f>
        <v>0</v>
      </c>
      <c r="O8" s="101">
        <f>F8*NB_stat!H8+I8*NB_stat!K8+L8*NB_stat!N8</f>
        <v>556373.2528668294</v>
      </c>
      <c r="P8" s="29">
        <f>G8*NB_stat!I8+J8*NB_stat!L8+M8*NB_stat!O8</f>
        <v>0</v>
      </c>
      <c r="Q8" s="102">
        <f>H8*NB_stat!J8+K8*NB_stat!M8+N8*NB_stat!P8</f>
        <v>0</v>
      </c>
      <c r="R8" s="167">
        <f t="shared" si="0"/>
        <v>556373.2528668294</v>
      </c>
    </row>
    <row r="9" spans="1:19" ht="20.100000000000001" customHeight="1" x14ac:dyDescent="0.2">
      <c r="A9" s="81">
        <f>NB_stat!C9</f>
        <v>4419</v>
      </c>
      <c r="B9" s="13" t="str">
        <f>NB_stat!D9</f>
        <v>MŠ Nový Bor, Svojsíkova 754</v>
      </c>
      <c r="C9" s="71">
        <f>NB_stat!E9</f>
        <v>3141</v>
      </c>
      <c r="D9" s="182" t="str">
        <f>NB_stat!F9</f>
        <v xml:space="preserve">MŠ Nový Bor, Generála Svobody 355 - výdejna </v>
      </c>
      <c r="E9" s="100">
        <f>SJMS_normativy!$F$5</f>
        <v>25931</v>
      </c>
      <c r="F9" s="101">
        <f>IF(NB_stat!H9=0,0,(12*1.348*(1/NB_stat!T9*NB_rozp!$E9)+NB_stat!AC9))</f>
        <v>0</v>
      </c>
      <c r="G9" s="29">
        <f>IF(NB_stat!I9=0,0,(12*1.348*(1/NB_stat!U9*NB_rozp!$E9)+NB_stat!AD9))</f>
        <v>0</v>
      </c>
      <c r="H9" s="102">
        <f>IF(NB_stat!J9=0,0,(12*1.348*(1/NB_stat!V9*NB_rozp!$E9)+NB_stat!AE9))</f>
        <v>0</v>
      </c>
      <c r="I9" s="101">
        <f>IF(NB_stat!K9=0,0,(12*1.348*(1/NB_stat!W9*NB_rozp!$E9)+NB_stat!AF9))</f>
        <v>0</v>
      </c>
      <c r="J9" s="29">
        <f>IF(NB_stat!L9=0,0,(12*1.348*(1/NB_stat!X9*NB_rozp!$E9)+NB_stat!AG9))</f>
        <v>0</v>
      </c>
      <c r="K9" s="102">
        <f>IF(NB_stat!M9=0,0,(12*1.348*(1/NB_stat!Y9*NB_rozp!$E9)+NB_stat!AH9))</f>
        <v>0</v>
      </c>
      <c r="L9" s="101">
        <f>IF(NB_stat!N9=0,0,(12*1.348*(1/NB_stat!Z9*NB_rozp!$E9)+NB_stat!AI9))</f>
        <v>7010.3660674467428</v>
      </c>
      <c r="M9" s="29">
        <f>IF(NB_stat!O9=0,0,(12*1.348*(1/NB_stat!AA9*NB_rozp!$E9)+NB_stat!AJ9))</f>
        <v>0</v>
      </c>
      <c r="N9" s="102">
        <f>IF(NB_stat!P9=0,0,(12*1.348*(1/NB_stat!AB9*NB_rozp!$E9)+NB_stat!AK9))</f>
        <v>0</v>
      </c>
      <c r="O9" s="101">
        <f>F9*NB_stat!H9+I9*NB_stat!K9+L9*NB_stat!N9</f>
        <v>105155.49101170115</v>
      </c>
      <c r="P9" s="29">
        <f>G9*NB_stat!I9+J9*NB_stat!L9+M9*NB_stat!O9</f>
        <v>0</v>
      </c>
      <c r="Q9" s="102">
        <f>H9*NB_stat!J9+K9*NB_stat!M9+N9*NB_stat!P9</f>
        <v>0</v>
      </c>
      <c r="R9" s="167">
        <f t="shared" si="0"/>
        <v>105155.49101170115</v>
      </c>
    </row>
    <row r="10" spans="1:19" ht="20.100000000000001" customHeight="1" x14ac:dyDescent="0.2">
      <c r="A10" s="81">
        <f>NB_stat!C10</f>
        <v>4419</v>
      </c>
      <c r="B10" s="13" t="str">
        <f>NB_stat!D10</f>
        <v>MŠ Nový Bor, Svojsíkova 754</v>
      </c>
      <c r="C10" s="71">
        <f>NB_stat!E10</f>
        <v>3141</v>
      </c>
      <c r="D10" s="182" t="str">
        <f>NB_stat!F10</f>
        <v>MŠ Nový Bor, Kalinova 572 - výdejna</v>
      </c>
      <c r="E10" s="100">
        <f>SJMS_normativy!$F$5</f>
        <v>25931</v>
      </c>
      <c r="F10" s="101">
        <f>IF(NB_stat!H10=0,0,(12*1.348*(1/NB_stat!T10*NB_rozp!$E10)+NB_stat!AC10))</f>
        <v>0</v>
      </c>
      <c r="G10" s="29">
        <f>IF(NB_stat!I10=0,0,(12*1.348*(1/NB_stat!U10*NB_rozp!$E10)+NB_stat!AD10))</f>
        <v>0</v>
      </c>
      <c r="H10" s="102">
        <f>IF(NB_stat!J10=0,0,(12*1.348*(1/NB_stat!V10*NB_rozp!$E10)+NB_stat!AE10))</f>
        <v>0</v>
      </c>
      <c r="I10" s="101">
        <f>IF(NB_stat!K10=0,0,(12*1.348*(1/NB_stat!W10*NB_rozp!$E10)+NB_stat!AF10))</f>
        <v>0</v>
      </c>
      <c r="J10" s="29">
        <f>IF(NB_stat!L10=0,0,(12*1.348*(1/NB_stat!X10*NB_rozp!$E10)+NB_stat!AG10))</f>
        <v>0</v>
      </c>
      <c r="K10" s="102">
        <f>IF(NB_stat!M10=0,0,(12*1.348*(1/NB_stat!Y10*NB_rozp!$E10)+NB_stat!AH10))</f>
        <v>0</v>
      </c>
      <c r="L10" s="101">
        <f>IF(NB_stat!N10=0,0,(12*1.348*(1/NB_stat!Z10*NB_rozp!$E10)+NB_stat!AI10))</f>
        <v>6509.4073720143906</v>
      </c>
      <c r="M10" s="29">
        <f>IF(NB_stat!O10=0,0,(12*1.348*(1/NB_stat!AA10*NB_rozp!$E10)+NB_stat!AJ10))</f>
        <v>0</v>
      </c>
      <c r="N10" s="102">
        <f>IF(NB_stat!P10=0,0,(12*1.348*(1/NB_stat!AB10*NB_rozp!$E10)+NB_stat!AK10))</f>
        <v>0</v>
      </c>
      <c r="O10" s="101">
        <f>F10*NB_stat!H10+I10*NB_stat!K10+L10*NB_stat!N10</f>
        <v>143206.9621843166</v>
      </c>
      <c r="P10" s="29">
        <f>G10*NB_stat!I10+J10*NB_stat!L10+M10*NB_stat!O10</f>
        <v>0</v>
      </c>
      <c r="Q10" s="102">
        <f>H10*NB_stat!J10+K10*NB_stat!M10+N10*NB_stat!P10</f>
        <v>0</v>
      </c>
      <c r="R10" s="167">
        <f t="shared" si="0"/>
        <v>143206.9621843166</v>
      </c>
    </row>
    <row r="11" spans="1:19" ht="20.100000000000001" customHeight="1" x14ac:dyDescent="0.2">
      <c r="A11" s="81">
        <f>NB_stat!C11</f>
        <v>4419</v>
      </c>
      <c r="B11" s="13" t="str">
        <f>NB_stat!D11</f>
        <v>MŠ Nový Bor, Svojsíkova 754</v>
      </c>
      <c r="C11" s="71">
        <f>NB_stat!E11</f>
        <v>3141</v>
      </c>
      <c r="D11" s="182" t="str">
        <f>NB_stat!F11</f>
        <v>MŠ Nový Bor, Kalinova 121</v>
      </c>
      <c r="E11" s="100">
        <f>SJMS_normativy!$F$5</f>
        <v>25931</v>
      </c>
      <c r="F11" s="101">
        <f>IF(NB_stat!H11=0,0,(12*1.348*(1/NB_stat!T11*NB_rozp!$E11)+NB_stat!AC11))</f>
        <v>11932.186569464018</v>
      </c>
      <c r="G11" s="29">
        <f>IF(NB_stat!I11=0,0,(12*1.348*(1/NB_stat!U11*NB_rozp!$E11)+NB_stat!AD11))</f>
        <v>0</v>
      </c>
      <c r="H11" s="102">
        <f>IF(NB_stat!J11=0,0,(12*1.348*(1/NB_stat!V11*NB_rozp!$E11)+NB_stat!AE11))</f>
        <v>0</v>
      </c>
      <c r="I11" s="101">
        <f>IF(NB_stat!K11=0,0,(12*1.348*(1/NB_stat!W11*NB_rozp!$E11)+NB_stat!AF11))</f>
        <v>8540.6033885155448</v>
      </c>
      <c r="J11" s="29">
        <f>IF(NB_stat!L11=0,0,(12*1.348*(1/NB_stat!X11*NB_rozp!$E11)+NB_stat!AG11))</f>
        <v>0</v>
      </c>
      <c r="K11" s="102">
        <f>IF(NB_stat!M11=0,0,(12*1.348*(1/NB_stat!Y11*NB_rozp!$E11)+NB_stat!AH11))</f>
        <v>0</v>
      </c>
      <c r="L11" s="101">
        <f>IF(NB_stat!N11=0,0,(12*1.348*(1/NB_stat!Z11*NB_rozp!$E11)+NB_stat!AI11))</f>
        <v>0</v>
      </c>
      <c r="M11" s="29">
        <f>IF(NB_stat!O11=0,0,(12*1.348*(1/NB_stat!AA11*NB_rozp!$E11)+NB_stat!AJ11))</f>
        <v>0</v>
      </c>
      <c r="N11" s="102">
        <f>IF(NB_stat!P11=0,0,(12*1.348*(1/NB_stat!AB11*NB_rozp!$E11)+NB_stat!AK11))</f>
        <v>0</v>
      </c>
      <c r="O11" s="101">
        <f>F11*NB_stat!H11+I11*NB_stat!K11+L11*NB_stat!N11</f>
        <v>1091594.4523902363</v>
      </c>
      <c r="P11" s="29">
        <f>G11*NB_stat!I11+J11*NB_stat!L11+M11*NB_stat!O11</f>
        <v>0</v>
      </c>
      <c r="Q11" s="102">
        <f>H11*NB_stat!J11+K11*NB_stat!M11+N11*NB_stat!P11</f>
        <v>0</v>
      </c>
      <c r="R11" s="167">
        <f t="shared" si="0"/>
        <v>1091594.4523902363</v>
      </c>
    </row>
    <row r="12" spans="1:19" ht="20.100000000000001" customHeight="1" x14ac:dyDescent="0.2">
      <c r="A12" s="81">
        <f>NB_stat!C12</f>
        <v>4464</v>
      </c>
      <c r="B12" s="13" t="str">
        <f>NB_stat!D12</f>
        <v>ZŠ Nový Bor, B. Němcové 539</v>
      </c>
      <c r="C12" s="71">
        <f>NB_stat!E12</f>
        <v>3141</v>
      </c>
      <c r="D12" s="182" t="str">
        <f>NB_stat!F12</f>
        <v>ŠJ Nový Bor, Lesná 742</v>
      </c>
      <c r="E12" s="100">
        <f>SJMS_normativy!$F$5</f>
        <v>25931</v>
      </c>
      <c r="F12" s="101">
        <f>IF(NB_stat!H12=0,0,(12*1.348*(1/NB_stat!T12*NB_rozp!$E12)+NB_stat!AC12))</f>
        <v>0</v>
      </c>
      <c r="G12" s="29">
        <f>IF(NB_stat!I12=0,0,(12*1.348*(1/NB_stat!U12*NB_rozp!$E12)+NB_stat!AD12))</f>
        <v>6024.2446392835973</v>
      </c>
      <c r="H12" s="102">
        <f>IF(NB_stat!J12=0,0,(12*1.348*(1/NB_stat!V12*NB_rozp!$E12)+NB_stat!AE12))</f>
        <v>0</v>
      </c>
      <c r="I12" s="101">
        <f>IF(NB_stat!K12=0,0,(12*1.348*(1/NB_stat!W12*NB_rozp!$E12)+NB_stat!AF12))</f>
        <v>9467.1347912575839</v>
      </c>
      <c r="J12" s="29">
        <f>IF(NB_stat!L12=0,0,(12*1.348*(1/NB_stat!X12*NB_rozp!$E12)+NB_stat!AG12))</f>
        <v>0</v>
      </c>
      <c r="K12" s="102">
        <f>IF(NB_stat!M12=0,0,(12*1.348*(1/NB_stat!Y12*NB_rozp!$E12)+NB_stat!AH12))</f>
        <v>0</v>
      </c>
      <c r="L12" s="101">
        <f>IF(NB_stat!N12=0,0,(12*1.348*(1/NB_stat!Z12*NB_rozp!$E12)+NB_stat!AI12))</f>
        <v>0</v>
      </c>
      <c r="M12" s="29">
        <f>IF(NB_stat!O12=0,0,(12*1.348*(1/NB_stat!AA12*NB_rozp!$E12)+NB_stat!AJ12))</f>
        <v>0</v>
      </c>
      <c r="N12" s="102">
        <f>IF(NB_stat!P12=0,0,(12*1.348*(1/NB_stat!AB12*NB_rozp!$E12)+NB_stat!AK12))</f>
        <v>0</v>
      </c>
      <c r="O12" s="101">
        <f>F12*NB_stat!H12+I12*NB_stat!K12+L12*NB_stat!N12</f>
        <v>236678.3697814396</v>
      </c>
      <c r="P12" s="29">
        <f>G12*NB_stat!I12+J12*NB_stat!L12+M12*NB_stat!O12</f>
        <v>2819346.4911847236</v>
      </c>
      <c r="Q12" s="102">
        <f>H12*NB_stat!J12+K12*NB_stat!M12+N12*NB_stat!P12</f>
        <v>0</v>
      </c>
      <c r="R12" s="167">
        <f t="shared" si="0"/>
        <v>3056024.8609661632</v>
      </c>
    </row>
    <row r="13" spans="1:19" ht="20.100000000000001" customHeight="1" x14ac:dyDescent="0.2">
      <c r="A13" s="81">
        <f>NB_stat!C13</f>
        <v>4457</v>
      </c>
      <c r="B13" s="13" t="str">
        <f>NB_stat!D13</f>
        <v>ZŠ Nový Bor, Gen. Svobody 114</v>
      </c>
      <c r="C13" s="71">
        <f>NB_stat!E13</f>
        <v>3141</v>
      </c>
      <c r="D13" s="182" t="str">
        <f>NB_stat!F13</f>
        <v>ZŠ Nový Bor, Gen. Svobody 355 výdejna</v>
      </c>
      <c r="E13" s="100">
        <f>SJMS_normativy!$F$5</f>
        <v>25931</v>
      </c>
      <c r="F13" s="101">
        <f>IF(NB_stat!H13=0,0,(12*1.348*(1/NB_stat!T13*NB_rozp!$E13)+NB_stat!AC13))</f>
        <v>0</v>
      </c>
      <c r="G13" s="29">
        <f>IF(NB_stat!I13=0,0,(12*1.348*(1/NB_stat!U13*NB_rozp!$E13)+NB_stat!AD13))</f>
        <v>0</v>
      </c>
      <c r="H13" s="102">
        <f>IF(NB_stat!J13=0,0,(12*1.348*(1/NB_stat!V13*NB_rozp!$E13)+NB_stat!AE13))</f>
        <v>0</v>
      </c>
      <c r="I13" s="101">
        <f>IF(NB_stat!K13=0,0,(12*1.348*(1/NB_stat!W13*NB_rozp!$E13)+NB_stat!AF13))</f>
        <v>0</v>
      </c>
      <c r="J13" s="29">
        <f>IF(NB_stat!L13=0,0,(12*1.348*(1/NB_stat!X13*NB_rozp!$E13)+NB_stat!AG13))</f>
        <v>0</v>
      </c>
      <c r="K13" s="102">
        <f>IF(NB_stat!M13=0,0,(12*1.348*(1/NB_stat!Y13*NB_rozp!$E13)+NB_stat!AH13))</f>
        <v>0</v>
      </c>
      <c r="L13" s="101">
        <f>IF(NB_stat!N13=0,0,(12*1.348*(1/NB_stat!Z13*NB_rozp!$E13)+NB_stat!AI13))</f>
        <v>0</v>
      </c>
      <c r="M13" s="29">
        <f>IF(NB_stat!O13=0,0,(12*1.348*(1/NB_stat!AA13*NB_rozp!$E13)+NB_stat!AJ13))</f>
        <v>3766.1070363134904</v>
      </c>
      <c r="N13" s="102">
        <f>IF(NB_stat!P13=0,0,(12*1.348*(1/NB_stat!AB13*NB_rozp!$E13)+NB_stat!AK13))</f>
        <v>0</v>
      </c>
      <c r="O13" s="101">
        <f>F13*NB_stat!H13+I13*NB_stat!K13+L13*NB_stat!N13</f>
        <v>0</v>
      </c>
      <c r="P13" s="29">
        <f>G13*NB_stat!I13+J13*NB_stat!L13+M13*NB_stat!O13</f>
        <v>233498.6362514364</v>
      </c>
      <c r="Q13" s="102">
        <f>H13*NB_stat!J13+K13*NB_stat!M13+N13*NB_stat!P13</f>
        <v>0</v>
      </c>
      <c r="R13" s="167">
        <f t="shared" si="0"/>
        <v>233498.6362514364</v>
      </c>
    </row>
    <row r="14" spans="1:19" ht="20.100000000000001" customHeight="1" x14ac:dyDescent="0.2">
      <c r="A14" s="81">
        <f>NB_stat!C14</f>
        <v>4456</v>
      </c>
      <c r="B14" s="13" t="str">
        <f>NB_stat!D14</f>
        <v>ZŠ Nový Bor, nám. Míru 128</v>
      </c>
      <c r="C14" s="71">
        <f>NB_stat!E14</f>
        <v>3141</v>
      </c>
      <c r="D14" s="163" t="str">
        <f>NB_stat!F14</f>
        <v>ZŠ Nový Bor, nám. Míru 128</v>
      </c>
      <c r="E14" s="100">
        <f>SJMS_normativy!$F$5</f>
        <v>25931</v>
      </c>
      <c r="F14" s="101">
        <f>IF(NB_stat!H14=0,0,(12*1.348*(1/NB_stat!T14*NB_rozp!$E14)+NB_stat!AC14))</f>
        <v>0</v>
      </c>
      <c r="G14" s="29">
        <f>IF(NB_stat!I14=0,0,(12*1.348*(1/NB_stat!U14*NB_rozp!$E14)+NB_stat!AD14))</f>
        <v>5677.8260148104337</v>
      </c>
      <c r="H14" s="102">
        <f>IF(NB_stat!J14=0,0,(12*1.348*(1/NB_stat!V14*NB_rozp!$E14)+NB_stat!AE14))</f>
        <v>0</v>
      </c>
      <c r="I14" s="101">
        <f>IF(NB_stat!K14=0,0,(12*1.348*(1/NB_stat!W14*NB_rozp!$E14)+NB_stat!AF14))</f>
        <v>8227.5375730747437</v>
      </c>
      <c r="J14" s="29">
        <f>IF(NB_stat!L14=0,0,(12*1.348*(1/NB_stat!X14*NB_rozp!$E14)+NB_stat!AG14))</f>
        <v>5632.1605544702343</v>
      </c>
      <c r="K14" s="102">
        <f>IF(NB_stat!M14=0,0,(12*1.348*(1/NB_stat!Y14*NB_rozp!$E14)+NB_stat!AH14))</f>
        <v>0</v>
      </c>
      <c r="L14" s="101">
        <f>IF(NB_stat!N14=0,0,(12*1.348*(1/NB_stat!Z14*NB_rozp!$E14)+NB_stat!AI14))</f>
        <v>0</v>
      </c>
      <c r="M14" s="29">
        <f>IF(NB_stat!O14=0,0,(12*1.348*(1/NB_stat!AA14*NB_rozp!$E14)+NB_stat!AJ14))</f>
        <v>0</v>
      </c>
      <c r="N14" s="102">
        <f>IF(NB_stat!P14=0,0,(12*1.348*(1/NB_stat!AB14*NB_rozp!$E14)+NB_stat!AK14))</f>
        <v>0</v>
      </c>
      <c r="O14" s="101">
        <f>F14*NB_stat!H14+I14*NB_stat!K14+L14*NB_stat!N14</f>
        <v>345556.57806913921</v>
      </c>
      <c r="P14" s="29">
        <f>G14*NB_stat!I14+J14*NB_stat!L14+M14*NB_stat!O14</f>
        <v>3943257.8217521589</v>
      </c>
      <c r="Q14" s="102">
        <f>H14*NB_stat!J14+K14*NB_stat!M14+N14*NB_stat!P14</f>
        <v>0</v>
      </c>
      <c r="R14" s="167">
        <f t="shared" si="0"/>
        <v>4288814.3998212982</v>
      </c>
    </row>
    <row r="15" spans="1:19" ht="20.100000000000001" customHeight="1" x14ac:dyDescent="0.2">
      <c r="A15" s="81">
        <f>NB_stat!C15</f>
        <v>4402</v>
      </c>
      <c r="B15" s="13" t="str">
        <f>NB_stat!D15</f>
        <v>MŠ Cvikov, Jiráskova 88/I</v>
      </c>
      <c r="C15" s="71">
        <f>NB_stat!E15</f>
        <v>3141</v>
      </c>
      <c r="D15" s="163" t="str">
        <f>NB_stat!F15</f>
        <v>MŠ Cvikov, Jiráskova 88/I</v>
      </c>
      <c r="E15" s="100">
        <f>SJMS_normativy!$F$5</f>
        <v>25931</v>
      </c>
      <c r="F15" s="101">
        <f>IF(NB_stat!H15=0,0,(12*1.348*(1/NB_stat!T15*NB_rozp!$E15)+NB_stat!AC15))</f>
        <v>10530.372570138237</v>
      </c>
      <c r="G15" s="29">
        <f>IF(NB_stat!I15=0,0,(12*1.348*(1/NB_stat!U15*NB_rozp!$E15)+NB_stat!AD15))</f>
        <v>0</v>
      </c>
      <c r="H15" s="102">
        <f>IF(NB_stat!J15=0,0,(12*1.348*(1/NB_stat!V15*NB_rozp!$E15)+NB_stat!AE15))</f>
        <v>0</v>
      </c>
      <c r="I15" s="101">
        <f>IF(NB_stat!K15=0,0,(12*1.348*(1/NB_stat!W15*NB_rozp!$E15)+NB_stat!AF15))</f>
        <v>0</v>
      </c>
      <c r="J15" s="29">
        <f>IF(NB_stat!L15=0,0,(12*1.348*(1/NB_stat!X15*NB_rozp!$E15)+NB_stat!AG15))</f>
        <v>0</v>
      </c>
      <c r="K15" s="102">
        <f>IF(NB_stat!M15=0,0,(12*1.348*(1/NB_stat!Y15*NB_rozp!$E15)+NB_stat!AH15))</f>
        <v>0</v>
      </c>
      <c r="L15" s="101">
        <f>IF(NB_stat!N15=0,0,(12*1.348*(1/NB_stat!Z15*NB_rozp!$E15)+NB_stat!AI15))</f>
        <v>0</v>
      </c>
      <c r="M15" s="29">
        <f>IF(NB_stat!O15=0,0,(12*1.348*(1/NB_stat!AA15*NB_rozp!$E15)+NB_stat!AJ15))</f>
        <v>0</v>
      </c>
      <c r="N15" s="102">
        <f>IF(NB_stat!P15=0,0,(12*1.348*(1/NB_stat!AB15*NB_rozp!$E15)+NB_stat!AK15))</f>
        <v>0</v>
      </c>
      <c r="O15" s="101">
        <f>F15*NB_stat!H15+I15*NB_stat!K15+L15*NB_stat!N15</f>
        <v>1021446.139303409</v>
      </c>
      <c r="P15" s="29">
        <f>G15*NB_stat!I15+J15*NB_stat!L15+M15*NB_stat!O15</f>
        <v>0</v>
      </c>
      <c r="Q15" s="102">
        <f>H15*NB_stat!J15+K15*NB_stat!M15+N15*NB_stat!P15</f>
        <v>0</v>
      </c>
      <c r="R15" s="167">
        <f t="shared" si="0"/>
        <v>1021446.139303409</v>
      </c>
    </row>
    <row r="16" spans="1:19" ht="20.100000000000001" customHeight="1" x14ac:dyDescent="0.2">
      <c r="A16" s="81">
        <f>NB_stat!C16</f>
        <v>4402</v>
      </c>
      <c r="B16" s="13" t="str">
        <f>NB_stat!D16</f>
        <v>MŠ Cvikov, Jiráskova 88/I</v>
      </c>
      <c r="C16" s="71">
        <f>NB_stat!E16</f>
        <v>3141</v>
      </c>
      <c r="D16" s="441" t="str">
        <f>NB_stat!F16</f>
        <v>MŠ Cvikov, Sídliště 592/II nově od 1.1.2017</v>
      </c>
      <c r="E16" s="100">
        <f>SJMS_normativy!$F$5</f>
        <v>25931</v>
      </c>
      <c r="F16" s="101">
        <f>IF(NB_stat!H16=0,0,(12*1.348*(1/NB_stat!T16*NB_rozp!$E16)+NB_stat!AC16))</f>
        <v>13070.78289410969</v>
      </c>
      <c r="G16" s="29">
        <f>IF(NB_stat!I16=0,0,(12*1.348*(1/NB_stat!U16*NB_rozp!$E16)+NB_stat!AD16))</f>
        <v>0</v>
      </c>
      <c r="H16" s="102">
        <f>IF(NB_stat!J16=0,0,(12*1.348*(1/NB_stat!V16*NB_rozp!$E16)+NB_stat!AE16))</f>
        <v>0</v>
      </c>
      <c r="I16" s="101">
        <f>IF(NB_stat!K16=0,0,(12*1.348*(1/NB_stat!W16*NB_rozp!$E16)+NB_stat!AF16))</f>
        <v>10381.745957909421</v>
      </c>
      <c r="J16" s="29">
        <f>IF(NB_stat!L16=0,0,(12*1.348*(1/NB_stat!X16*NB_rozp!$E16)+NB_stat!AG16))</f>
        <v>0</v>
      </c>
      <c r="K16" s="102">
        <f>IF(NB_stat!M16=0,0,(12*1.348*(1/NB_stat!Y16*NB_rozp!$E16)+NB_stat!AH16))</f>
        <v>0</v>
      </c>
      <c r="L16" s="101">
        <f>IF(NB_stat!N16=0,0,(12*1.348*(1/NB_stat!Z16*NB_rozp!$E16)+NB_stat!AI16))</f>
        <v>0</v>
      </c>
      <c r="M16" s="29">
        <f>IF(NB_stat!O16=0,0,(12*1.348*(1/NB_stat!AA16*NB_rozp!$E16)+NB_stat!AJ16))</f>
        <v>0</v>
      </c>
      <c r="N16" s="102">
        <f>IF(NB_stat!P16=0,0,(12*1.348*(1/NB_stat!AB16*NB_rozp!$E16)+NB_stat!AK16))</f>
        <v>0</v>
      </c>
      <c r="O16" s="101">
        <f>F16*NB_stat!H16+I16*NB_stat!K16+L16*NB_stat!N16</f>
        <v>806576.29713792552</v>
      </c>
      <c r="P16" s="29">
        <f>G16*NB_stat!I16+J16*NB_stat!L16+M16*NB_stat!O16</f>
        <v>0</v>
      </c>
      <c r="Q16" s="102">
        <f>H16*NB_stat!J16+K16*NB_stat!M16+N16*NB_stat!P16</f>
        <v>0</v>
      </c>
      <c r="R16" s="167">
        <f t="shared" si="0"/>
        <v>806576.29713792552</v>
      </c>
    </row>
    <row r="17" spans="1:18" ht="20.100000000000001" customHeight="1" x14ac:dyDescent="0.2">
      <c r="A17" s="81">
        <f>NB_stat!C17</f>
        <v>4402</v>
      </c>
      <c r="B17" s="13" t="str">
        <f>NB_stat!D17</f>
        <v>MŠ Cvikov, Jiráskova 88/I</v>
      </c>
      <c r="C17" s="71">
        <f>NB_stat!E17</f>
        <v>3141</v>
      </c>
      <c r="D17" s="441" t="str">
        <f>NB_stat!F17</f>
        <v xml:space="preserve">MŠ Cvikov-Lindava 278 - výdejna </v>
      </c>
      <c r="E17" s="100">
        <f>SJMS_normativy!$F$5</f>
        <v>25931</v>
      </c>
      <c r="F17" s="101">
        <f>IF(NB_stat!H17=0,0,(12*1.348*(1/NB_stat!T17*NB_rozp!$E17)+NB_stat!AC17))</f>
        <v>0</v>
      </c>
      <c r="G17" s="29">
        <f>IF(NB_stat!I17=0,0,(12*1.348*(1/NB_stat!U17*NB_rozp!$E17)+NB_stat!AD17))</f>
        <v>0</v>
      </c>
      <c r="H17" s="102">
        <f>IF(NB_stat!J17=0,0,(12*1.348*(1/NB_stat!V17*NB_rozp!$E17)+NB_stat!AE17))</f>
        <v>0</v>
      </c>
      <c r="I17" s="101">
        <f>IF(NB_stat!K17=0,0,(12*1.348*(1/NB_stat!W17*NB_rozp!$E17)+NB_stat!AF17))</f>
        <v>0</v>
      </c>
      <c r="J17" s="29">
        <f>IF(NB_stat!L17=0,0,(12*1.348*(1/NB_stat!X17*NB_rozp!$E17)+NB_stat!AG17))</f>
        <v>0</v>
      </c>
      <c r="K17" s="102">
        <f>IF(NB_stat!M17=0,0,(12*1.348*(1/NB_stat!Y17*NB_rozp!$E17)+NB_stat!AH17))</f>
        <v>0</v>
      </c>
      <c r="L17" s="101">
        <f>IF(NB_stat!N17=0,0,(12*1.348*(1/NB_stat!Z17*NB_rozp!$E17)+NB_stat!AI17))</f>
        <v>6932.4973052729483</v>
      </c>
      <c r="M17" s="29">
        <f>IF(NB_stat!O17=0,0,(12*1.348*(1/NB_stat!AA17*NB_rozp!$E17)+NB_stat!AJ17))</f>
        <v>0</v>
      </c>
      <c r="N17" s="102">
        <f>IF(NB_stat!P17=0,0,(12*1.348*(1/NB_stat!AB17*NB_rozp!$E17)+NB_stat!AK17))</f>
        <v>0</v>
      </c>
      <c r="O17" s="101">
        <f>F17*NB_stat!H17+I17*NB_stat!K17+L17*NB_stat!N17</f>
        <v>110919.95688436717</v>
      </c>
      <c r="P17" s="29">
        <f>G17*NB_stat!I17+J17*NB_stat!L17+M17*NB_stat!O17</f>
        <v>0</v>
      </c>
      <c r="Q17" s="102">
        <f>H17*NB_stat!J17+K17*NB_stat!M17+N17*NB_stat!P17</f>
        <v>0</v>
      </c>
      <c r="R17" s="167">
        <f t="shared" si="0"/>
        <v>110919.95688436717</v>
      </c>
    </row>
    <row r="18" spans="1:18" ht="20.100000000000001" customHeight="1" x14ac:dyDescent="0.2">
      <c r="A18" s="81">
        <v>4481</v>
      </c>
      <c r="B18" s="13" t="s">
        <v>493</v>
      </c>
      <c r="C18" s="71">
        <v>3141</v>
      </c>
      <c r="D18" s="182" t="s">
        <v>498</v>
      </c>
      <c r="E18" s="100">
        <f>SJMS_normativy!$F$5</f>
        <v>25931</v>
      </c>
      <c r="F18" s="101">
        <f>IF(NB_stat!H18=0,0,(12*1.348*(1/NB_stat!T18*NB_rozp!$E18)+NB_stat!AC18))</f>
        <v>0</v>
      </c>
      <c r="G18" s="29">
        <f>IF(NB_stat!I18=0,0,(12*1.348*(1/NB_stat!U18*NB_rozp!$E18)+NB_stat!AD18))</f>
        <v>6964.1685034554093</v>
      </c>
      <c r="H18" s="102">
        <f>IF(NB_stat!J18=0,0,(12*1.348*(1/NB_stat!V18*NB_rozp!$E18)+NB_stat!AE18))</f>
        <v>0</v>
      </c>
      <c r="I18" s="101">
        <f>IF(NB_stat!K18=0,0,(12*1.348*(1/NB_stat!W18*NB_rozp!$E18)+NB_stat!AF18))</f>
        <v>0</v>
      </c>
      <c r="J18" s="29">
        <f>IF(NB_stat!L18=0,0,(12*1.348*(1/NB_stat!X18*NB_rozp!$E18)+NB_stat!AG18))</f>
        <v>0</v>
      </c>
      <c r="K18" s="102">
        <f>IF(NB_stat!M18=0,0,(12*1.348*(1/NB_stat!Y18*NB_rozp!$E18)+NB_stat!AH18))</f>
        <v>0</v>
      </c>
      <c r="L18" s="101">
        <f>IF(NB_stat!N18=0,0,(12*1.348*(1/NB_stat!Z18*NB_rozp!$E18)+NB_stat!AI18))</f>
        <v>0</v>
      </c>
      <c r="M18" s="29">
        <f>IF(NB_stat!O18=0,0,(12*1.348*(1/NB_stat!AA18*NB_rozp!$E18)+NB_stat!AJ18))</f>
        <v>0</v>
      </c>
      <c r="N18" s="102">
        <f>IF(NB_stat!P18=0,0,(12*1.348*(1/NB_stat!AB18*NB_rozp!$E18)+NB_stat!AK18))</f>
        <v>0</v>
      </c>
      <c r="O18" s="101">
        <f>F18*NB_stat!H18+I18*NB_stat!K18+L18*NB_stat!N18</f>
        <v>0</v>
      </c>
      <c r="P18" s="29">
        <f>G18*NB_stat!I18+J18*NB_stat!L18+M18*NB_stat!O18</f>
        <v>1580866.250284378</v>
      </c>
      <c r="Q18" s="102">
        <f>H18*NB_stat!J18+K18*NB_stat!M18+N18*NB_stat!P18</f>
        <v>0</v>
      </c>
      <c r="R18" s="167">
        <f t="shared" si="0"/>
        <v>1580866.250284378</v>
      </c>
    </row>
    <row r="19" spans="1:18" ht="20.100000000000001" customHeight="1" x14ac:dyDescent="0.2">
      <c r="A19" s="81">
        <f>NB_stat!C19</f>
        <v>4451</v>
      </c>
      <c r="B19" s="13" t="str">
        <f>NB_stat!D19</f>
        <v>ZŠ a MŠ Kamenický Šenov, nám. Míru 616</v>
      </c>
      <c r="C19" s="71">
        <f>NB_stat!E19</f>
        <v>3141</v>
      </c>
      <c r="D19" s="163" t="str">
        <f>NB_stat!F19</f>
        <v>MŠ Kamenický Šenov, Mistrovická 618 - výdejna</v>
      </c>
      <c r="E19" s="100">
        <f>SJMS_normativy!$F$5</f>
        <v>25931</v>
      </c>
      <c r="F19" s="101">
        <f>IF(NB_stat!H19=0,0,(12*1.348*(1/NB_stat!T19*NB_rozp!$E19)+NB_stat!AC19))</f>
        <v>0</v>
      </c>
      <c r="G19" s="29">
        <f>IF(NB_stat!I19=0,0,(12*1.348*(1/NB_stat!U19*NB_rozp!$E19)+NB_stat!AD19))</f>
        <v>0</v>
      </c>
      <c r="H19" s="102">
        <f>IF(NB_stat!J19=0,0,(12*1.348*(1/NB_stat!V19*NB_rozp!$E19)+NB_stat!AE19))</f>
        <v>0</v>
      </c>
      <c r="I19" s="101">
        <f>IF(NB_stat!K19=0,0,(12*1.348*(1/NB_stat!W19*NB_rozp!$E19)+NB_stat!AF19))</f>
        <v>0</v>
      </c>
      <c r="J19" s="29">
        <f>IF(NB_stat!L19=0,0,(12*1.348*(1/NB_stat!X19*NB_rozp!$E19)+NB_stat!AG19))</f>
        <v>0</v>
      </c>
      <c r="K19" s="102">
        <f>IF(NB_stat!M19=0,0,(12*1.348*(1/NB_stat!Y19*NB_rozp!$E19)+NB_stat!AH19))</f>
        <v>0</v>
      </c>
      <c r="L19" s="101">
        <f>IF(NB_stat!N19=0,0,(12*1.348*(1/NB_stat!Z19*NB_rozp!$E19)+NB_stat!AI19))</f>
        <v>5661.3466344368489</v>
      </c>
      <c r="M19" s="29">
        <f>IF(NB_stat!O19=0,0,(12*1.348*(1/NB_stat!AA19*NB_rozp!$E19)+NB_stat!AJ19))</f>
        <v>0</v>
      </c>
      <c r="N19" s="102">
        <f>IF(NB_stat!P19=0,0,(12*1.348*(1/NB_stat!AB19*NB_rozp!$E19)+NB_stat!AK19))</f>
        <v>0</v>
      </c>
      <c r="O19" s="101">
        <f>F19*NB_stat!H19+I19*NB_stat!K19+L19*NB_stat!N19</f>
        <v>215131.17210860027</v>
      </c>
      <c r="P19" s="29">
        <f>G19*NB_stat!I19+J19*NB_stat!L19+M19*NB_stat!O19</f>
        <v>0</v>
      </c>
      <c r="Q19" s="102">
        <f>H19*NB_stat!J19+K19*NB_stat!M19+N19*NB_stat!P19</f>
        <v>0</v>
      </c>
      <c r="R19" s="167">
        <f t="shared" si="0"/>
        <v>215131.17210860027</v>
      </c>
    </row>
    <row r="20" spans="1:18" ht="20.100000000000001" customHeight="1" x14ac:dyDescent="0.2">
      <c r="A20" s="81">
        <f>NB_stat!C20</f>
        <v>4451</v>
      </c>
      <c r="B20" s="13" t="str">
        <f>NB_stat!D20</f>
        <v>ZŠ a MŠ Kamenický Šenov, nám. Míru 616</v>
      </c>
      <c r="C20" s="71">
        <f>NB_stat!E20</f>
        <v>3141</v>
      </c>
      <c r="D20" s="163" t="str">
        <f>NB_stat!F20</f>
        <v>ŠJ Kamenický Šenov, nám. Míru 616</v>
      </c>
      <c r="E20" s="100">
        <f>SJMS_normativy!$F$5</f>
        <v>25931</v>
      </c>
      <c r="F20" s="101">
        <f>IF(NB_stat!H20=0,0,(12*1.348*(1/NB_stat!T20*NB_rozp!$E20)+NB_stat!AC20))</f>
        <v>16925.502017597017</v>
      </c>
      <c r="G20" s="29">
        <f>IF(NB_stat!I20=0,0,(12*1.348*(1/NB_stat!U20*NB_rozp!$E20)+NB_stat!AD20))</f>
        <v>6458.9570333821175</v>
      </c>
      <c r="H20" s="102">
        <f>IF(NB_stat!J20=0,0,(12*1.348*(1/NB_stat!V20*NB_rozp!$E20)+NB_stat!AE20))</f>
        <v>0</v>
      </c>
      <c r="I20" s="101">
        <f>IF(NB_stat!K20=0,0,(12*1.348*(1/NB_stat!W20*NB_rozp!$E20)+NB_stat!AF20))</f>
        <v>6302.7944675480139</v>
      </c>
      <c r="J20" s="29">
        <f>IF(NB_stat!L20=0,0,(12*1.348*(1/NB_stat!X20*NB_rozp!$E20)+NB_stat!AG20))</f>
        <v>6862.3696363475665</v>
      </c>
      <c r="K20" s="102">
        <f>IF(NB_stat!M20=0,0,(12*1.348*(1/NB_stat!Y20*NB_rozp!$E20)+NB_stat!AH20))</f>
        <v>0</v>
      </c>
      <c r="L20" s="101">
        <f>IF(NB_stat!N20=0,0,(12*1.348*(1/NB_stat!Z20*NB_rozp!$E20)+NB_stat!AI20))</f>
        <v>0</v>
      </c>
      <c r="M20" s="29">
        <f>IF(NB_stat!O20=0,0,(12*1.348*(1/NB_stat!AA20*NB_rozp!$E20)+NB_stat!AJ20))</f>
        <v>0</v>
      </c>
      <c r="N20" s="102">
        <f>IF(NB_stat!P20=0,0,(12*1.348*(1/NB_stat!AB20*NB_rozp!$E20)+NB_stat!AK20))</f>
        <v>0</v>
      </c>
      <c r="O20" s="101">
        <f>F20*NB_stat!H20+I20*NB_stat!K20+L20*NB_stat!N20</f>
        <v>922332.89413645165</v>
      </c>
      <c r="P20" s="29">
        <f>G20*NB_stat!I20+J20*NB_stat!L20+M20*NB_stat!O20</f>
        <v>2324005.583436796</v>
      </c>
      <c r="Q20" s="102">
        <f>H20*NB_stat!J20+K20*NB_stat!M20+N20*NB_stat!P20</f>
        <v>0</v>
      </c>
      <c r="R20" s="167">
        <f t="shared" si="0"/>
        <v>3246338.4775732476</v>
      </c>
    </row>
    <row r="21" spans="1:18" ht="20.100000000000001" customHeight="1" x14ac:dyDescent="0.2">
      <c r="A21" s="81">
        <f>NB_stat!C21</f>
        <v>4451</v>
      </c>
      <c r="B21" s="13" t="str">
        <f>NB_stat!D21</f>
        <v>ZŠ a MŠ Kamenický Šenov, nám. Míru 616</v>
      </c>
      <c r="C21" s="71">
        <f>NB_stat!E21</f>
        <v>3141</v>
      </c>
      <c r="D21" s="163" t="str">
        <f>NB_stat!F21</f>
        <v>MŠ Kamenický Šenov, Pískovec I/909 - výdejna</v>
      </c>
      <c r="E21" s="100">
        <f>SJMS_normativy!$F$5</f>
        <v>25931</v>
      </c>
      <c r="F21" s="101">
        <f>IF(NB_stat!H21=0,0,(12*1.348*(1/NB_stat!T21*NB_rozp!$E21)+NB_stat!AC21))</f>
        <v>0</v>
      </c>
      <c r="G21" s="29">
        <f>IF(NB_stat!I21=0,0,(12*1.348*(1/NB_stat!U21*NB_rozp!$E21)+NB_stat!AD21))</f>
        <v>0</v>
      </c>
      <c r="H21" s="102">
        <f>IF(NB_stat!J21=0,0,(12*1.348*(1/NB_stat!V21*NB_rozp!$E21)+NB_stat!AE21))</f>
        <v>0</v>
      </c>
      <c r="I21" s="101">
        <f>IF(NB_stat!K21=0,0,(12*1.348*(1/NB_stat!W21*NB_rozp!$E21)+NB_stat!AF21))</f>
        <v>0</v>
      </c>
      <c r="J21" s="29">
        <f>IF(NB_stat!L21=0,0,(12*1.348*(1/NB_stat!X21*NB_rozp!$E21)+NB_stat!AG21))</f>
        <v>0</v>
      </c>
      <c r="K21" s="102">
        <f>IF(NB_stat!M21=0,0,(12*1.348*(1/NB_stat!Y21*NB_rozp!$E21)+NB_stat!AH21))</f>
        <v>0</v>
      </c>
      <c r="L21" s="101">
        <f>IF(NB_stat!N21=0,0,(12*1.348*(1/NB_stat!Z21*NB_rozp!$E21)+NB_stat!AI21))</f>
        <v>5496.3583820498297</v>
      </c>
      <c r="M21" s="29">
        <f>IF(NB_stat!O21=0,0,(12*1.348*(1/NB_stat!AA21*NB_rozp!$E21)+NB_stat!AJ21))</f>
        <v>0</v>
      </c>
      <c r="N21" s="102">
        <f>IF(NB_stat!P21=0,0,(12*1.348*(1/NB_stat!AB21*NB_rozp!$E21)+NB_stat!AK21))</f>
        <v>0</v>
      </c>
      <c r="O21" s="101">
        <f>F21*NB_stat!H21+I21*NB_stat!K21+L21*NB_stat!N21</f>
        <v>230847.05204609284</v>
      </c>
      <c r="P21" s="29">
        <f>G21*NB_stat!I21+J21*NB_stat!L21+M21*NB_stat!O21</f>
        <v>0</v>
      </c>
      <c r="Q21" s="102">
        <f>H21*NB_stat!J21+K21*NB_stat!M21+N21*NB_stat!P21</f>
        <v>0</v>
      </c>
      <c r="R21" s="167">
        <f t="shared" si="0"/>
        <v>230847.05204609284</v>
      </c>
    </row>
    <row r="22" spans="1:18" ht="20.100000000000001" customHeight="1" x14ac:dyDescent="0.2">
      <c r="A22" s="81">
        <f>NB_stat!C22</f>
        <v>4450</v>
      </c>
      <c r="B22" s="13" t="str">
        <f>NB_stat!D22</f>
        <v>ZŠ a MŠ Kamenický Šenov-Prácheň 126</v>
      </c>
      <c r="C22" s="71">
        <f>NB_stat!E22</f>
        <v>3141</v>
      </c>
      <c r="D22" s="163" t="str">
        <f>NB_stat!F22</f>
        <v>ZŠ a MŠ Kamenický Šenov-Prácheň 126 - výdejna</v>
      </c>
      <c r="E22" s="100">
        <f>SJMS_normativy!$F$5</f>
        <v>25931</v>
      </c>
      <c r="F22" s="101">
        <f>IF(NB_stat!H22=0,0,(12*1.348*(1/NB_stat!T22*NB_rozp!$E22)+NB_stat!AC22))</f>
        <v>0</v>
      </c>
      <c r="G22" s="29">
        <f>IF(NB_stat!I22=0,0,(12*1.348*(1/NB_stat!U22*NB_rozp!$E22)+NB_stat!AD22))</f>
        <v>0</v>
      </c>
      <c r="H22" s="102">
        <f>IF(NB_stat!J22=0,0,(12*1.348*(1/NB_stat!V22*NB_rozp!$E22)+NB_stat!AE22))</f>
        <v>0</v>
      </c>
      <c r="I22" s="101">
        <f>IF(NB_stat!K22=0,0,(12*1.348*(1/NB_stat!W22*NB_rozp!$E22)+NB_stat!AF22))</f>
        <v>0</v>
      </c>
      <c r="J22" s="29">
        <f>IF(NB_stat!L22=0,0,(12*1.348*(1/NB_stat!X22*NB_rozp!$E22)+NB_stat!AG22))</f>
        <v>0</v>
      </c>
      <c r="K22" s="102">
        <f>IF(NB_stat!M22=0,0,(12*1.348*(1/NB_stat!Y22*NB_rozp!$E22)+NB_stat!AH22))</f>
        <v>0</v>
      </c>
      <c r="L22" s="101">
        <f>IF(NB_stat!N22=0,0,(12*1.348*(1/NB_stat!Z22*NB_rozp!$E22)+NB_stat!AI22))</f>
        <v>6783.4008070388081</v>
      </c>
      <c r="M22" s="29">
        <f>IF(NB_stat!O22=0,0,(12*1.348*(1/NB_stat!AA22*NB_rozp!$E22)+NB_stat!AJ22))</f>
        <v>4586.2464242317119</v>
      </c>
      <c r="N22" s="102">
        <f>IF(NB_stat!P22=0,0,(12*1.348*(1/NB_stat!AB22*NB_rozp!$E22)+NB_stat!AK22))</f>
        <v>0</v>
      </c>
      <c r="O22" s="101">
        <f>F22*NB_stat!H22+I22*NB_stat!K22+L22*NB_stat!N22</f>
        <v>122101.21452669855</v>
      </c>
      <c r="P22" s="29">
        <f>G22*NB_stat!I22+J22*NB_stat!L22+M22*NB_stat!O22</f>
        <v>133001.14630271966</v>
      </c>
      <c r="Q22" s="102">
        <f>H22*NB_stat!J22+K22*NB_stat!M22+N22*NB_stat!P22</f>
        <v>0</v>
      </c>
      <c r="R22" s="167">
        <f t="shared" si="0"/>
        <v>255102.3608294182</v>
      </c>
    </row>
    <row r="23" spans="1:18" ht="20.100000000000001" customHeight="1" x14ac:dyDescent="0.2">
      <c r="A23" s="81">
        <f>NB_stat!C23</f>
        <v>4430</v>
      </c>
      <c r="B23" s="13" t="str">
        <f>NB_stat!D23</f>
        <v>ZŠ a MŠ Kunratice u Cvikova 255</v>
      </c>
      <c r="C23" s="71">
        <f>NB_stat!E23</f>
        <v>3141</v>
      </c>
      <c r="D23" s="163" t="str">
        <f>NB_stat!F23</f>
        <v>ZŠ a MŠ Kunratice u Cvikova 255</v>
      </c>
      <c r="E23" s="100">
        <f>SJMS_normativy!$F$5</f>
        <v>25931</v>
      </c>
      <c r="F23" s="101">
        <f>IF(NB_stat!H23=0,0,(12*1.348*(1/NB_stat!T23*NB_rozp!$E23)+NB_stat!AC23))</f>
        <v>16404.688468752393</v>
      </c>
      <c r="G23" s="29">
        <f>IF(NB_stat!I23=0,0,(12*1.348*(1/NB_stat!U23*NB_rozp!$E23)+NB_stat!AD23))</f>
        <v>11432.616060579281</v>
      </c>
      <c r="H23" s="102">
        <f>IF(NB_stat!J23=0,0,(12*1.348*(1/NB_stat!V23*NB_rozp!$E23)+NB_stat!AE23))</f>
        <v>0</v>
      </c>
      <c r="I23" s="101">
        <f>IF(NB_stat!K23=0,0,(12*1.348*(1/NB_stat!W23*NB_rozp!$E23)+NB_stat!AF23))</f>
        <v>0</v>
      </c>
      <c r="J23" s="29">
        <f>IF(NB_stat!L23=0,0,(12*1.348*(1/NB_stat!X23*NB_rozp!$E23)+NB_stat!AG23))</f>
        <v>0</v>
      </c>
      <c r="K23" s="102">
        <f>IF(NB_stat!M23=0,0,(12*1.348*(1/NB_stat!Y23*NB_rozp!$E23)+NB_stat!AH23))</f>
        <v>0</v>
      </c>
      <c r="L23" s="101">
        <f>IF(NB_stat!N23=0,0,(12*1.348*(1/NB_stat!Z23*NB_rozp!$E23)+NB_stat!AI23))</f>
        <v>0</v>
      </c>
      <c r="M23" s="29">
        <f>IF(NB_stat!O23=0,0,(12*1.348*(1/NB_stat!AA23*NB_rozp!$E23)+NB_stat!AJ23))</f>
        <v>0</v>
      </c>
      <c r="N23" s="102">
        <f>IF(NB_stat!P23=0,0,(12*1.348*(1/NB_stat!AB23*NB_rozp!$E23)+NB_stat!AK23))</f>
        <v>0</v>
      </c>
      <c r="O23" s="101">
        <f>F23*NB_stat!H23+I23*NB_stat!K23+L23*NB_stat!N23</f>
        <v>344498.45784380025</v>
      </c>
      <c r="P23" s="29">
        <f>G23*NB_stat!I23+J23*NB_stat!L23+M23*NB_stat!O23</f>
        <v>217219.70515100635</v>
      </c>
      <c r="Q23" s="102">
        <f>H23*NB_stat!J23+K23*NB_stat!M23+N23*NB_stat!P23</f>
        <v>0</v>
      </c>
      <c r="R23" s="167">
        <f t="shared" si="0"/>
        <v>561718.16299480665</v>
      </c>
    </row>
    <row r="24" spans="1:18" ht="20.100000000000001" customHeight="1" x14ac:dyDescent="0.2">
      <c r="A24" s="81">
        <f>NB_stat!C24</f>
        <v>4433</v>
      </c>
      <c r="B24" s="13" t="str">
        <f>NB_stat!D24</f>
        <v xml:space="preserve">ZŠ a MŠ Okrouhlá 11 </v>
      </c>
      <c r="C24" s="71">
        <f>NB_stat!E24</f>
        <v>3141</v>
      </c>
      <c r="D24" s="163" t="str">
        <f>NB_stat!F24</f>
        <v xml:space="preserve">ZŠ a MŠ Okrouhlá 11 </v>
      </c>
      <c r="E24" s="100">
        <f>SJMS_normativy!$F$5</f>
        <v>25931</v>
      </c>
      <c r="F24" s="101">
        <f>IF(NB_stat!H24=0,0,(12*1.348*(1/NB_stat!T24*NB_rozp!$E24)+NB_stat!AC24))</f>
        <v>17109.180759600855</v>
      </c>
      <c r="G24" s="29">
        <f>IF(NB_stat!I24=0,0,(12*1.348*(1/NB_stat!U24*NB_rozp!$E24)+NB_stat!AD24))</f>
        <v>11432.616060579281</v>
      </c>
      <c r="H24" s="102">
        <f>IF(NB_stat!J24=0,0,(12*1.348*(1/NB_stat!V24*NB_rozp!$E24)+NB_stat!AE24))</f>
        <v>0</v>
      </c>
      <c r="I24" s="101">
        <f>IF(NB_stat!K24=0,0,(12*1.348*(1/NB_stat!W24*NB_rozp!$E24)+NB_stat!AF24))</f>
        <v>0</v>
      </c>
      <c r="J24" s="29">
        <f>IF(NB_stat!L24=0,0,(12*1.348*(1/NB_stat!X24*NB_rozp!$E24)+NB_stat!AG24))</f>
        <v>0</v>
      </c>
      <c r="K24" s="102">
        <f>IF(NB_stat!M24=0,0,(12*1.348*(1/NB_stat!Y24*NB_rozp!$E24)+NB_stat!AH24))</f>
        <v>0</v>
      </c>
      <c r="L24" s="101">
        <f>IF(NB_stat!N24=0,0,(12*1.348*(1/NB_stat!Z24*NB_rozp!$E24)+NB_stat!AI24))</f>
        <v>0</v>
      </c>
      <c r="M24" s="29">
        <f>IF(NB_stat!O24=0,0,(12*1.348*(1/NB_stat!AA24*NB_rozp!$E24)+NB_stat!AJ24))</f>
        <v>0</v>
      </c>
      <c r="N24" s="102">
        <f>IF(NB_stat!P24=0,0,(12*1.348*(1/NB_stat!AB24*NB_rozp!$E24)+NB_stat!AK24))</f>
        <v>0</v>
      </c>
      <c r="O24" s="101">
        <f>F24*NB_stat!H24+I24*NB_stat!K24+L24*NB_stat!N24</f>
        <v>290856.07291321451</v>
      </c>
      <c r="P24" s="29">
        <f>G24*NB_stat!I24+J24*NB_stat!L24+M24*NB_stat!O24</f>
        <v>137191.39272695137</v>
      </c>
      <c r="Q24" s="102">
        <f>H24*NB_stat!J24+K24*NB_stat!M24+N24*NB_stat!P24</f>
        <v>0</v>
      </c>
      <c r="R24" s="167">
        <f t="shared" si="0"/>
        <v>428047.46564016584</v>
      </c>
    </row>
    <row r="25" spans="1:18" ht="20.100000000000001" customHeight="1" x14ac:dyDescent="0.2">
      <c r="A25" s="81">
        <f>NB_stat!C25</f>
        <v>4487</v>
      </c>
      <c r="B25" s="13" t="str">
        <f>NB_stat!D25</f>
        <v>ZŠ a MŠ Polevsko 167</v>
      </c>
      <c r="C25" s="71">
        <f>NB_stat!E25</f>
        <v>3141</v>
      </c>
      <c r="D25" s="163" t="str">
        <f>NB_stat!F25</f>
        <v>ZŠ a MŠ Polevsko 167</v>
      </c>
      <c r="E25" s="100">
        <f>SJMS_normativy!$F$5</f>
        <v>25931</v>
      </c>
      <c r="F25" s="101">
        <f>IF(NB_stat!H25=0,0,(12*1.348*(1/NB_stat!T25*NB_rozp!$E25)+NB_stat!AC25))</f>
        <v>15773.891318762639</v>
      </c>
      <c r="G25" s="29">
        <f>IF(NB_stat!I25=0,0,(12*1.348*(1/NB_stat!U25*NB_rozp!$E25)+NB_stat!AD25))</f>
        <v>9684.051298143866</v>
      </c>
      <c r="H25" s="102">
        <f>IF(NB_stat!J25=0,0,(12*1.348*(1/NB_stat!V25*NB_rozp!$E25)+NB_stat!AE25))</f>
        <v>0</v>
      </c>
      <c r="I25" s="101">
        <f>IF(NB_stat!K25=0,0,(12*1.348*(1/NB_stat!W25*NB_rozp!$E25)+NB_stat!AF25))</f>
        <v>0</v>
      </c>
      <c r="J25" s="29">
        <f>IF(NB_stat!L25=0,0,(12*1.348*(1/NB_stat!X25*NB_rozp!$E25)+NB_stat!AG25))</f>
        <v>0</v>
      </c>
      <c r="K25" s="102">
        <f>IF(NB_stat!M25=0,0,(12*1.348*(1/NB_stat!Y25*NB_rozp!$E25)+NB_stat!AH25))</f>
        <v>0</v>
      </c>
      <c r="L25" s="101">
        <f>IF(NB_stat!N25=0,0,(12*1.348*(1/NB_stat!Z25*NB_rozp!$E25)+NB_stat!AI25))</f>
        <v>0</v>
      </c>
      <c r="M25" s="29">
        <f>IF(NB_stat!O25=0,0,(12*1.348*(1/NB_stat!AA25*NB_rozp!$E25)+NB_stat!AJ25))</f>
        <v>0</v>
      </c>
      <c r="N25" s="102">
        <f>IF(NB_stat!P25=0,0,(12*1.348*(1/NB_stat!AB25*NB_rozp!$E25)+NB_stat!AK25))</f>
        <v>0</v>
      </c>
      <c r="O25" s="101">
        <f>F25*NB_stat!H25+I25*NB_stat!K25+L25*NB_stat!N25</f>
        <v>394347.28296906594</v>
      </c>
      <c r="P25" s="29">
        <f>G25*NB_stat!I25+J25*NB_stat!L25+M25*NB_stat!O25</f>
        <v>532622.82139791269</v>
      </c>
      <c r="Q25" s="102">
        <f>H25*NB_stat!J25+K25*NB_stat!M25+N25*NB_stat!P25</f>
        <v>0</v>
      </c>
      <c r="R25" s="167">
        <f t="shared" si="0"/>
        <v>926970.10436697863</v>
      </c>
    </row>
    <row r="26" spans="1:18" ht="20.100000000000001" customHeight="1" x14ac:dyDescent="0.2">
      <c r="A26" s="81">
        <f>NB_stat!C26</f>
        <v>4488</v>
      </c>
      <c r="B26" s="13" t="str">
        <f>NB_stat!D26</f>
        <v>ZŠ a MŠ Prysk, Dolní Prysk 56</v>
      </c>
      <c r="C26" s="71">
        <f>NB_stat!E26</f>
        <v>3141</v>
      </c>
      <c r="D26" s="163" t="str">
        <f>NB_stat!F26</f>
        <v>ZŠ a MŠ Prysk, Dolní Prysk 56 - výdejna</v>
      </c>
      <c r="E26" s="100">
        <f>SJMS_normativy!$F$5</f>
        <v>25931</v>
      </c>
      <c r="F26" s="101">
        <f>IF(NB_stat!H26=0,0,(12*1.348*(1/NB_stat!T26*NB_rozp!$E26)+NB_stat!AC26))</f>
        <v>0</v>
      </c>
      <c r="G26" s="29">
        <f>IF(NB_stat!I26=0,0,(12*1.348*(1/NB_stat!U26*NB_rozp!$E26)+NB_stat!AD26))</f>
        <v>0</v>
      </c>
      <c r="H26" s="102">
        <f>IF(NB_stat!J26=0,0,(12*1.348*(1/NB_stat!V26*NB_rozp!$E26)+NB_stat!AE26))</f>
        <v>0</v>
      </c>
      <c r="I26" s="101">
        <f>IF(NB_stat!K26=0,0,(12*1.348*(1/NB_stat!W26*NB_rozp!$E26)+NB_stat!AF26))</f>
        <v>0</v>
      </c>
      <c r="J26" s="29">
        <f>IF(NB_stat!L26=0,0,(12*1.348*(1/NB_stat!X26*NB_rozp!$E26)+NB_stat!AG26))</f>
        <v>0</v>
      </c>
      <c r="K26" s="102">
        <f>IF(NB_stat!M26=0,0,(12*1.348*(1/NB_stat!Y26*NB_rozp!$E26)+NB_stat!AH26))</f>
        <v>0</v>
      </c>
      <c r="L26" s="101">
        <f>IF(NB_stat!N26=0,0,(12*1.348*(1/NB_stat!Z26*NB_rozp!$E26)+NB_stat!AI26))</f>
        <v>6575.0753875009559</v>
      </c>
      <c r="M26" s="29">
        <f>IF(NB_stat!O26=0,0,(12*1.348*(1/NB_stat!AA26*NB_rozp!$E26)+NB_stat!AJ26))</f>
        <v>4586.2464242317119</v>
      </c>
      <c r="N26" s="102">
        <f>IF(NB_stat!P26=0,0,(12*1.348*(1/NB_stat!AB26*NB_rozp!$E26)+NB_stat!AK26))</f>
        <v>0</v>
      </c>
      <c r="O26" s="101">
        <f>F26*NB_stat!H26+I26*NB_stat!K26+L26*NB_stat!N26</f>
        <v>138076.58313752007</v>
      </c>
      <c r="P26" s="29">
        <f>G26*NB_stat!I26+J26*NB_stat!L26+M26*NB_stat!O26</f>
        <v>128414.89987848794</v>
      </c>
      <c r="Q26" s="102">
        <f>H26*NB_stat!J26+K26*NB_stat!M26+N26*NB_stat!P26</f>
        <v>0</v>
      </c>
      <c r="R26" s="167">
        <f t="shared" si="0"/>
        <v>266491.48301600799</v>
      </c>
    </row>
    <row r="27" spans="1:18" ht="20.100000000000001" customHeight="1" x14ac:dyDescent="0.2">
      <c r="A27" s="81">
        <f>NB_stat!C27</f>
        <v>4434</v>
      </c>
      <c r="B27" s="13" t="str">
        <f>NB_stat!D27</f>
        <v>ZŠ a MŠ Skalice u Č. Lípy 264</v>
      </c>
      <c r="C27" s="71">
        <f>NB_stat!E27</f>
        <v>3141</v>
      </c>
      <c r="D27" s="182" t="str">
        <f>NB_stat!F27</f>
        <v>ZŠ a MŠ Skalice u Č. Lípy 261</v>
      </c>
      <c r="E27" s="100">
        <f>SJMS_normativy!$F$5</f>
        <v>25931</v>
      </c>
      <c r="F27" s="101">
        <f>IF(NB_stat!H27=0,0,(12*1.348*(1/NB_stat!T27*NB_rozp!$E27)+NB_stat!AC27))</f>
        <v>0</v>
      </c>
      <c r="G27" s="29">
        <f>IF(NB_stat!I27=0,0,(12*1.348*(1/NB_stat!U27*NB_rozp!$E27)+NB_stat!AD27))</f>
        <v>7863.4079838322841</v>
      </c>
      <c r="H27" s="102">
        <f>IF(NB_stat!J27=0,0,(12*1.348*(1/NB_stat!V27*NB_rozp!$E27)+NB_stat!AE27))</f>
        <v>0</v>
      </c>
      <c r="I27" s="101">
        <f>IF(NB_stat!K27=0,0,(12*1.348*(1/NB_stat!W27*NB_rozp!$E27)+NB_stat!AF27))</f>
        <v>0</v>
      </c>
      <c r="J27" s="29">
        <f>IF(NB_stat!L27=0,0,(12*1.348*(1/NB_stat!X27*NB_rozp!$E27)+NB_stat!AG27))</f>
        <v>0</v>
      </c>
      <c r="K27" s="102">
        <f>IF(NB_stat!M27=0,0,(12*1.348*(1/NB_stat!Y27*NB_rozp!$E27)+NB_stat!AH27))</f>
        <v>0</v>
      </c>
      <c r="L27" s="101">
        <f>IF(NB_stat!N27=0,0,(12*1.348*(1/NB_stat!Z27*NB_rozp!$E27)+NB_stat!AI27))</f>
        <v>0</v>
      </c>
      <c r="M27" s="29">
        <f>IF(NB_stat!O27=0,0,(12*1.348*(1/NB_stat!AA27*NB_rozp!$E27)+NB_stat!AJ27))</f>
        <v>0</v>
      </c>
      <c r="N27" s="102">
        <f>IF(NB_stat!P27=0,0,(12*1.348*(1/NB_stat!AB27*NB_rozp!$E27)+NB_stat!AK27))</f>
        <v>0</v>
      </c>
      <c r="O27" s="101">
        <f>F27*NB_stat!H27+I27*NB_stat!K27+L27*NB_stat!N27</f>
        <v>0</v>
      </c>
      <c r="P27" s="29">
        <f>G27*NB_stat!I27+J27*NB_stat!L27+M27*NB_stat!O27</f>
        <v>1014379.6299143647</v>
      </c>
      <c r="Q27" s="102">
        <f>H27*NB_stat!J27+K27*NB_stat!M27+N27*NB_stat!P27</f>
        <v>0</v>
      </c>
      <c r="R27" s="167">
        <f t="shared" si="0"/>
        <v>1014379.6299143647</v>
      </c>
    </row>
    <row r="28" spans="1:18" ht="20.100000000000001" customHeight="1" x14ac:dyDescent="0.2">
      <c r="A28" s="81">
        <f>NB_stat!C28</f>
        <v>4434</v>
      </c>
      <c r="B28" s="13" t="str">
        <f>NB_stat!D28</f>
        <v>ZŠ a MŠ Skalice u Č. Lípy 264</v>
      </c>
      <c r="C28" s="71">
        <f>NB_stat!E28</f>
        <v>3141</v>
      </c>
      <c r="D28" s="182" t="str">
        <f>NB_stat!F28</f>
        <v xml:space="preserve">MŠ Skalice u Č. Lípy 161 </v>
      </c>
      <c r="E28" s="100">
        <f>SJMS_normativy!$F$5</f>
        <v>25931</v>
      </c>
      <c r="F28" s="101">
        <f>IF(NB_stat!H28=0,0,(12*1.348*(1/NB_stat!T28*NB_rozp!$E28)+NB_stat!AC28))</f>
        <v>13242.743691026075</v>
      </c>
      <c r="G28" s="29">
        <f>IF(NB_stat!I28=0,0,(12*1.348*(1/NB_stat!U28*NB_rozp!$E28)+NB_stat!AD28))</f>
        <v>0</v>
      </c>
      <c r="H28" s="102">
        <f>IF(NB_stat!J28=0,0,(12*1.348*(1/NB_stat!V28*NB_rozp!$E28)+NB_stat!AE28))</f>
        <v>0</v>
      </c>
      <c r="I28" s="101">
        <f>IF(NB_stat!K28=0,0,(12*1.348*(1/NB_stat!W28*NB_rozp!$E28)+NB_stat!AF28))</f>
        <v>0</v>
      </c>
      <c r="J28" s="29">
        <f>IF(NB_stat!L28=0,0,(12*1.348*(1/NB_stat!X28*NB_rozp!$E28)+NB_stat!AG28))</f>
        <v>0</v>
      </c>
      <c r="K28" s="102">
        <f>IF(NB_stat!M28=0,0,(12*1.348*(1/NB_stat!Y28*NB_rozp!$E28)+NB_stat!AH28))</f>
        <v>0</v>
      </c>
      <c r="L28" s="101">
        <f>IF(NB_stat!N28=0,0,(12*1.348*(1/NB_stat!Z28*NB_rozp!$E28)+NB_stat!AI28))</f>
        <v>0</v>
      </c>
      <c r="M28" s="29">
        <f>IF(NB_stat!O28=0,0,(12*1.348*(1/NB_stat!AA28*NB_rozp!$E28)+NB_stat!AJ28))</f>
        <v>0</v>
      </c>
      <c r="N28" s="102">
        <f>IF(NB_stat!P28=0,0,(12*1.348*(1/NB_stat!AB28*NB_rozp!$E28)+NB_stat!AK28))</f>
        <v>0</v>
      </c>
      <c r="O28" s="101">
        <f>F28*NB_stat!H28+I28*NB_stat!K28+L28*NB_stat!N28</f>
        <v>622408.95347822551</v>
      </c>
      <c r="P28" s="29">
        <f>G28*NB_stat!I28+J28*NB_stat!L28+M28*NB_stat!O28</f>
        <v>0</v>
      </c>
      <c r="Q28" s="102">
        <f>H28*NB_stat!J28+K28*NB_stat!M28+N28*NB_stat!P28</f>
        <v>0</v>
      </c>
      <c r="R28" s="167">
        <f t="shared" si="0"/>
        <v>622408.95347822551</v>
      </c>
    </row>
    <row r="29" spans="1:18" ht="20.100000000000001" customHeight="1" x14ac:dyDescent="0.2">
      <c r="A29" s="81">
        <f>NB_stat!C29</f>
        <v>4441</v>
      </c>
      <c r="B29" s="13" t="str">
        <f>NB_stat!D29</f>
        <v>ZŠ a MŠ Sloup v Čechách 81</v>
      </c>
      <c r="C29" s="71">
        <f>NB_stat!E29</f>
        <v>3141</v>
      </c>
      <c r="D29" s="163" t="str">
        <f>NB_stat!F29</f>
        <v>ZŠ a MŠ Sloup v Čechách 81</v>
      </c>
      <c r="E29" s="100">
        <f>SJMS_normativy!$F$5</f>
        <v>25931</v>
      </c>
      <c r="F29" s="101">
        <f>IF(NB_stat!H29=0,0,(12*1.348*(1/NB_stat!T29*NB_rozp!$E29)+NB_stat!AC29))</f>
        <v>12672.430968711938</v>
      </c>
      <c r="G29" s="29">
        <f>IF(NB_stat!I29=0,0,(12*1.348*(1/NB_stat!U29*NB_rozp!$E29)+NB_stat!AD29))</f>
        <v>9831.8233985455281</v>
      </c>
      <c r="H29" s="102">
        <f>IF(NB_stat!J29=0,0,(12*1.348*(1/NB_stat!V29*NB_rozp!$E29)+NB_stat!AE29))</f>
        <v>0</v>
      </c>
      <c r="I29" s="101">
        <f>IF(NB_stat!K29=0,0,(12*1.348*(1/NB_stat!W29*NB_rozp!$E29)+NB_stat!AF29))</f>
        <v>0</v>
      </c>
      <c r="J29" s="29">
        <f>IF(NB_stat!L29=0,0,(12*1.348*(1/NB_stat!X29*NB_rozp!$E29)+NB_stat!AG29))</f>
        <v>0</v>
      </c>
      <c r="K29" s="102">
        <f>IF(NB_stat!M29=0,0,(12*1.348*(1/NB_stat!Y29*NB_rozp!$E29)+NB_stat!AH29))</f>
        <v>0</v>
      </c>
      <c r="L29" s="101">
        <f>IF(NB_stat!N29=0,0,(12*1.348*(1/NB_stat!Z29*NB_rozp!$E29)+NB_stat!AI29))</f>
        <v>0</v>
      </c>
      <c r="M29" s="29">
        <f>IF(NB_stat!O29=0,0,(12*1.348*(1/NB_stat!AA29*NB_rozp!$E29)+NB_stat!AJ29))</f>
        <v>0</v>
      </c>
      <c r="N29" s="102">
        <f>IF(NB_stat!P29=0,0,(12*1.348*(1/NB_stat!AB29*NB_rozp!$E29)+NB_stat!AK29))</f>
        <v>0</v>
      </c>
      <c r="O29" s="101">
        <f>F29*NB_stat!H29+I29*NB_stat!K29+L29*NB_stat!N29</f>
        <v>684311.27231044462</v>
      </c>
      <c r="P29" s="29">
        <f>G29*NB_stat!I29+J29*NB_stat!L29+M29*NB_stat!O29</f>
        <v>511254.81672436744</v>
      </c>
      <c r="Q29" s="102">
        <f>H29*NB_stat!J29+K29*NB_stat!M29+N29*NB_stat!P29</f>
        <v>0</v>
      </c>
      <c r="R29" s="167">
        <f t="shared" si="0"/>
        <v>1195566.0890348121</v>
      </c>
    </row>
    <row r="30" spans="1:18" ht="20.100000000000001" customHeight="1" thickBot="1" x14ac:dyDescent="0.25">
      <c r="A30" s="445">
        <f>NB_stat!C30</f>
        <v>4428</v>
      </c>
      <c r="B30" s="62" t="str">
        <f>NB_stat!D30</f>
        <v>MŠ Svor 208</v>
      </c>
      <c r="C30" s="234">
        <f>NB_stat!E30</f>
        <v>3141</v>
      </c>
      <c r="D30" s="264" t="str">
        <f>NB_stat!F30</f>
        <v>MŠ Svor 208</v>
      </c>
      <c r="E30" s="100">
        <f>SJMS_normativy!$F$5</f>
        <v>25931</v>
      </c>
      <c r="F30" s="101">
        <f>IF(NB_stat!H30=0,0,(12*1.348*(1/NB_stat!T30*NB_rozp!$E30)+NB_stat!AC30))</f>
        <v>16404.688468752393</v>
      </c>
      <c r="G30" s="29">
        <f>IF(NB_stat!I30=0,0,(12*1.348*(1/NB_stat!U30*NB_rozp!$E30)+NB_stat!AD30))</f>
        <v>11432.616060579281</v>
      </c>
      <c r="H30" s="102">
        <f>IF(NB_stat!J30=0,0,(12*1.348*(1/NB_stat!V30*NB_rozp!$E30)+NB_stat!AE30))</f>
        <v>0</v>
      </c>
      <c r="I30" s="101">
        <f>IF(NB_stat!K30=0,0,(12*1.348*(1/NB_stat!W30*NB_rozp!$E30)+NB_stat!AF30))</f>
        <v>0</v>
      </c>
      <c r="J30" s="29">
        <f>IF(NB_stat!L30=0,0,(12*1.348*(1/NB_stat!X30*NB_rozp!$E30)+NB_stat!AG30))</f>
        <v>0</v>
      </c>
      <c r="K30" s="102">
        <f>IF(NB_stat!M30=0,0,(12*1.348*(1/NB_stat!Y30*NB_rozp!$E30)+NB_stat!AH30))</f>
        <v>0</v>
      </c>
      <c r="L30" s="101">
        <f>IF(NB_stat!N30=0,0,(12*1.348*(1/NB_stat!Z30*NB_rozp!$E30)+NB_stat!AI30))</f>
        <v>0</v>
      </c>
      <c r="M30" s="29">
        <f>IF(NB_stat!O30=0,0,(12*1.348*(1/NB_stat!AA30*NB_rozp!$E30)+NB_stat!AJ30))</f>
        <v>0</v>
      </c>
      <c r="N30" s="102">
        <f>IF(NB_stat!P30=0,0,(12*1.348*(1/NB_stat!AB30*NB_rozp!$E30)+NB_stat!AK30))</f>
        <v>0</v>
      </c>
      <c r="O30" s="101">
        <f>F30*NB_stat!H30+I30*NB_stat!K30+L30*NB_stat!N30</f>
        <v>344498.45784380025</v>
      </c>
      <c r="P30" s="29">
        <f>G30*NB_stat!I30+J30*NB_stat!L30+M30*NB_stat!O30</f>
        <v>297248.0175750613</v>
      </c>
      <c r="Q30" s="102">
        <f>H30*NB_stat!J30+K30*NB_stat!M30+N30*NB_stat!P30</f>
        <v>0</v>
      </c>
      <c r="R30" s="167">
        <f t="shared" si="0"/>
        <v>641746.47541886149</v>
      </c>
    </row>
    <row r="31" spans="1:18" ht="20.100000000000001" customHeight="1" thickBot="1" x14ac:dyDescent="0.25">
      <c r="A31" s="446"/>
      <c r="B31" s="127" t="s">
        <v>43</v>
      </c>
      <c r="C31" s="197"/>
      <c r="D31" s="266"/>
      <c r="E31" s="162" t="s">
        <v>308</v>
      </c>
      <c r="F31" s="110" t="s">
        <v>308</v>
      </c>
      <c r="G31" s="111" t="s">
        <v>308</v>
      </c>
      <c r="H31" s="112" t="s">
        <v>308</v>
      </c>
      <c r="I31" s="110" t="s">
        <v>308</v>
      </c>
      <c r="J31" s="111" t="s">
        <v>308</v>
      </c>
      <c r="K31" s="112" t="s">
        <v>308</v>
      </c>
      <c r="L31" s="110" t="s">
        <v>308</v>
      </c>
      <c r="M31" s="111" t="s">
        <v>308</v>
      </c>
      <c r="N31" s="112" t="s">
        <v>308</v>
      </c>
      <c r="O31" s="132">
        <f>SUM(O6:O30)</f>
        <v>10286047.523444597</v>
      </c>
      <c r="P31" s="108">
        <f>SUM(P6:P30)</f>
        <v>13872307.212580366</v>
      </c>
      <c r="Q31" s="150">
        <f>SUM(Q6:Q30)</f>
        <v>0</v>
      </c>
      <c r="R31" s="141">
        <f>SUM(R6:R30)</f>
        <v>24158354.736024957</v>
      </c>
    </row>
    <row r="32" spans="1:18" ht="20.100000000000001" customHeight="1" x14ac:dyDescent="0.2">
      <c r="E32" s="27"/>
      <c r="F32" s="28"/>
      <c r="G32" s="28"/>
      <c r="H32" s="28"/>
      <c r="I32" s="28"/>
      <c r="J32" s="28"/>
      <c r="K32" s="28"/>
      <c r="R32" s="30">
        <f>SUM(O31:Q31)</f>
        <v>24158354.736024961</v>
      </c>
    </row>
    <row r="33" spans="2:11" ht="20.100000000000001" customHeight="1" x14ac:dyDescent="0.2">
      <c r="B33" s="6"/>
      <c r="C33" s="12"/>
      <c r="E33" s="27"/>
      <c r="F33" s="28"/>
      <c r="G33" s="28"/>
      <c r="H33" s="28"/>
      <c r="I33" s="28"/>
      <c r="J33" s="28"/>
      <c r="K33" s="28"/>
    </row>
    <row r="34" spans="2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2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2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2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2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2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2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2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2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2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2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2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2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2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2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120"/>
  <sheetViews>
    <sheetView workbookViewId="0">
      <pane xSplit="6" ySplit="5" topLeftCell="G10" activePane="bottomRight" state="frozen"/>
      <selection pane="topRight"/>
      <selection pane="bottomLeft"/>
      <selection pane="bottomRight" activeCell="L5" sqref="L5"/>
    </sheetView>
  </sheetViews>
  <sheetFormatPr defaultRowHeight="12.75" x14ac:dyDescent="0.2"/>
  <cols>
    <col min="1" max="1" width="6.85546875" customWidth="1"/>
    <col min="3" max="3" width="7.42578125" style="46" customWidth="1"/>
    <col min="4" max="4" width="30.7109375" bestFit="1" customWidth="1"/>
    <col min="5" max="5" width="4.42578125" bestFit="1" customWidth="1"/>
    <col min="6" max="6" width="34.7109375" customWidth="1"/>
    <col min="7" max="10" width="10.85546875" customWidth="1"/>
    <col min="11" max="11" width="10" customWidth="1"/>
    <col min="12" max="12" width="10.85546875" customWidth="1"/>
    <col min="13" max="21" width="7.140625" customWidth="1"/>
    <col min="22" max="22" width="8.28515625" bestFit="1" customWidth="1"/>
    <col min="23" max="23" width="9.140625" customWidth="1"/>
    <col min="24" max="24" width="7.140625" customWidth="1"/>
    <col min="25" max="25" width="8.7109375" bestFit="1" customWidth="1"/>
    <col min="26" max="30" width="7.140625" customWidth="1"/>
  </cols>
  <sheetData>
    <row r="1" spans="1:29" ht="30" customHeight="1" x14ac:dyDescent="0.3">
      <c r="A1" s="22" t="s">
        <v>609</v>
      </c>
      <c r="B1" s="22"/>
      <c r="C1" s="22"/>
      <c r="D1" s="22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26.25" customHeight="1" x14ac:dyDescent="0.3">
      <c r="A2" s="69" t="s">
        <v>585</v>
      </c>
      <c r="B2" s="22"/>
      <c r="C2" s="69"/>
      <c r="D2" s="22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13.5" thickBot="1" x14ac:dyDescent="0.25">
      <c r="A3" s="1"/>
      <c r="B3" s="517"/>
      <c r="C3" s="1"/>
      <c r="D3" s="517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24" thickBot="1" x14ac:dyDescent="0.3">
      <c r="A4" s="23" t="s">
        <v>241</v>
      </c>
      <c r="C4" s="23"/>
      <c r="E4" s="26"/>
      <c r="F4" s="194" t="s">
        <v>372</v>
      </c>
      <c r="G4" s="116"/>
      <c r="H4" s="116"/>
      <c r="I4" s="116"/>
      <c r="J4" s="116"/>
      <c r="K4" s="116"/>
      <c r="L4" s="117"/>
      <c r="M4" s="660" t="s">
        <v>262</v>
      </c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2"/>
    </row>
    <row r="5" spans="1:29" ht="51" customHeight="1" thickBot="1" x14ac:dyDescent="0.25">
      <c r="A5" s="98" t="s">
        <v>571</v>
      </c>
      <c r="B5" s="475" t="s">
        <v>570</v>
      </c>
      <c r="C5" s="98" t="s">
        <v>309</v>
      </c>
      <c r="D5" s="428" t="s">
        <v>587</v>
      </c>
      <c r="E5" s="4" t="s">
        <v>0</v>
      </c>
      <c r="F5" s="72" t="s">
        <v>1</v>
      </c>
      <c r="G5" s="113" t="s">
        <v>307</v>
      </c>
      <c r="H5" s="114" t="s">
        <v>467</v>
      </c>
      <c r="I5" s="114" t="s">
        <v>245</v>
      </c>
      <c r="J5" s="114" t="s">
        <v>257</v>
      </c>
      <c r="K5" s="326" t="s">
        <v>246</v>
      </c>
      <c r="L5" s="115" t="s">
        <v>633</v>
      </c>
      <c r="M5" s="118" t="s">
        <v>576</v>
      </c>
      <c r="N5" s="119" t="s">
        <v>577</v>
      </c>
      <c r="O5" s="119" t="s">
        <v>578</v>
      </c>
      <c r="P5" s="119" t="s">
        <v>579</v>
      </c>
      <c r="Q5" s="119" t="s">
        <v>580</v>
      </c>
      <c r="R5" s="119" t="s">
        <v>581</v>
      </c>
      <c r="S5" s="119" t="s">
        <v>582</v>
      </c>
      <c r="T5" s="119" t="s">
        <v>583</v>
      </c>
      <c r="U5" s="119" t="s">
        <v>584</v>
      </c>
      <c r="V5" s="153" t="s">
        <v>303</v>
      </c>
      <c r="W5" s="153" t="s">
        <v>304</v>
      </c>
      <c r="X5" s="153" t="s">
        <v>305</v>
      </c>
      <c r="Y5" s="74" t="s">
        <v>306</v>
      </c>
      <c r="Z5" s="154" t="s">
        <v>234</v>
      </c>
      <c r="AA5" s="154" t="s">
        <v>235</v>
      </c>
      <c r="AB5" s="154" t="s">
        <v>236</v>
      </c>
      <c r="AC5" s="75" t="s">
        <v>270</v>
      </c>
    </row>
    <row r="6" spans="1:29" ht="20.100000000000001" customHeight="1" x14ac:dyDescent="0.2">
      <c r="A6" s="81">
        <v>2</v>
      </c>
      <c r="B6" s="449">
        <v>600074056</v>
      </c>
      <c r="C6" s="473">
        <f>NB_stat!C6</f>
        <v>4419</v>
      </c>
      <c r="D6" s="13" t="str">
        <f>NB_stat!D6</f>
        <v>MŠ Nový Bor, Svojsíkova 754</v>
      </c>
      <c r="E6" s="11">
        <f>NB_stat!E6</f>
        <v>3141</v>
      </c>
      <c r="F6" s="394" t="str">
        <f>NB_stat!F6</f>
        <v>MŠ Nový Bor, Palackého 144</v>
      </c>
      <c r="G6" s="128">
        <f>ROUND(NB_rozp!R6,0)</f>
        <v>767530</v>
      </c>
      <c r="H6" s="37">
        <f>ROUND((G6-K6)/1.348,0)</f>
        <v>566915</v>
      </c>
      <c r="I6" s="29">
        <f>ROUND(G6-H6-J6-K6,0)</f>
        <v>191618</v>
      </c>
      <c r="J6" s="37">
        <f>ROUND(H6*0.01,0)</f>
        <v>5669</v>
      </c>
      <c r="K6" s="37">
        <f>NB_stat!H6*NB_stat!AC6+NB_stat!I6*NB_stat!AD6+NB_stat!J6*NB_stat!AE6+NB_stat!K6*NB_stat!AF6+NB_stat!L6*NB_stat!AG6+NB_stat!M6*NB_stat!AH6+NB_stat!N6*NB_stat!AI6+NB_stat!O6*NB_stat!AJ6+NB_stat!P6*NB_stat!AK6</f>
        <v>3328</v>
      </c>
      <c r="L6" s="644">
        <f>ROUND(Y6/NB_rozp!E6/12,2)</f>
        <v>1.82</v>
      </c>
      <c r="M6" s="645">
        <f>IF(NB_stat!H6=0,0,12*1.348*1/NB_stat!T6*NB_rozp!$E6)</f>
        <v>11940.659095367293</v>
      </c>
      <c r="N6" s="646">
        <f>IF(NB_stat!I6=0,0,12*1.348*1/NB_stat!U6*NB_rozp!$E6)</f>
        <v>0</v>
      </c>
      <c r="O6" s="646">
        <f>IF(NB_stat!J6=0,0,12*1.348*1/NB_stat!V6*NB_rozp!$E6)</f>
        <v>0</v>
      </c>
      <c r="P6" s="646">
        <f>IF(NB_stat!K6=0,0,12*1.348*1/NB_stat!W6*NB_rozp!$E6)</f>
        <v>0</v>
      </c>
      <c r="Q6" s="646">
        <f>IF(NB_stat!L6=0,0,12*1.348*1/NB_stat!X6*NB_rozp!$E6)</f>
        <v>0</v>
      </c>
      <c r="R6" s="646">
        <f>IF(NB_stat!M6=0,0,12*1.348*1/NB_stat!Y6*NB_rozp!$E6)</f>
        <v>0</v>
      </c>
      <c r="S6" s="646">
        <f>IF(NB_stat!N6=0,0,12*1.348*1/NB_stat!Z6*NB_rozp!$E6)</f>
        <v>0</v>
      </c>
      <c r="T6" s="646">
        <f>IF(NB_stat!O6=0,0,12*1.348*1/NB_stat!AA6*NB_rozp!$E6)</f>
        <v>0</v>
      </c>
      <c r="U6" s="646">
        <f>IF(NB_stat!P6=0,0,12*1.348*1/NB_stat!AB6*NB_rozp!$E6)</f>
        <v>0</v>
      </c>
      <c r="V6" s="37">
        <f>ROUND((M6*NB_stat!H6+P6*NB_stat!K6+S6*NB_stat!N6)/1.348,0)</f>
        <v>566916</v>
      </c>
      <c r="W6" s="37">
        <f>ROUND((N6*NB_stat!I6+Q6*NB_stat!L6+T6*NB_stat!O6)/1.348,0)</f>
        <v>0</v>
      </c>
      <c r="X6" s="37">
        <f>ROUND((O6*NB_stat!J6+R6*NB_stat!M6+U6*NB_stat!P6)/1.348,0)</f>
        <v>0</v>
      </c>
      <c r="Y6" s="37">
        <f>SUM(V6:X6)</f>
        <v>566916</v>
      </c>
      <c r="Z6" s="647">
        <f>IF(NB_stat!T6=0,0,NB_stat!H6/NB_stat!T6)+IF(NB_stat!W6=0,0,NB_stat!K6/NB_stat!W6)+IF(NB_stat!Z6=0,0,NB_stat!N6/NB_stat!Z6)</f>
        <v>1.8218720365543315</v>
      </c>
      <c r="AA6" s="647">
        <f>IF(NB_stat!U6=0,0,NB_stat!I6/NB_stat!U6)+IF(NB_stat!X6=0,0,NB_stat!L6/NB_stat!X6)+IF(NB_stat!AA6=0,0,NB_stat!O6/NB_stat!AA6)</f>
        <v>0</v>
      </c>
      <c r="AB6" s="647">
        <f>IF(NB_stat!V6=0,0,NB_stat!J6/NB_stat!V6)+IF(NB_stat!Y6=0,0,NB_stat!M6/NB_stat!Y6)+IF(NB_stat!AB6=0,0,NB_stat!P6/NB_stat!AB6)</f>
        <v>0</v>
      </c>
      <c r="AC6" s="130">
        <f>SUM(Z6:AB6)</f>
        <v>1.8218720365543315</v>
      </c>
    </row>
    <row r="7" spans="1:29" ht="20.100000000000001" customHeight="1" x14ac:dyDescent="0.2">
      <c r="A7" s="81">
        <v>2</v>
      </c>
      <c r="B7" s="449">
        <v>600074056</v>
      </c>
      <c r="C7" s="81">
        <f>NB_stat!C7</f>
        <v>4419</v>
      </c>
      <c r="D7" s="13" t="str">
        <f>NB_stat!D7</f>
        <v>MŠ Nový Bor, Svojsíkova 754</v>
      </c>
      <c r="E7" s="11">
        <f>NB_stat!E7</f>
        <v>3141</v>
      </c>
      <c r="F7" s="59" t="str">
        <f>NB_stat!F7</f>
        <v>MŠ Nový Bor, Svojsíkova 754</v>
      </c>
      <c r="G7" s="128">
        <f>ROUND(NB_rozp!R7,0)</f>
        <v>791600</v>
      </c>
      <c r="H7" s="37">
        <f t="shared" ref="H7:H30" si="0">ROUND((G7-K7)/1.348,0)</f>
        <v>584656</v>
      </c>
      <c r="I7" s="29">
        <f t="shared" ref="I7:I30" si="1">ROUND(G7-H7-J7-K7,0)</f>
        <v>197613</v>
      </c>
      <c r="J7" s="37">
        <f t="shared" ref="J7:J30" si="2">ROUND(H7*0.01,0)</f>
        <v>5847</v>
      </c>
      <c r="K7" s="37">
        <f>NB_stat!H7*NB_stat!AC7+NB_stat!I7*NB_stat!AD7+NB_stat!J7*NB_stat!AE7+NB_stat!K7*NB_stat!AF7+NB_stat!L7*NB_stat!AG7+NB_stat!M7*NB_stat!AH7+NB_stat!N7*NB_stat!AI7+NB_stat!O7*NB_stat!AJ7+NB_stat!P7*NB_stat!AK7</f>
        <v>3484</v>
      </c>
      <c r="L7" s="644">
        <f>ROUND(Y7/NB_rozp!E7/12,2)</f>
        <v>1.88</v>
      </c>
      <c r="M7" s="645">
        <f>IF(NB_stat!H7=0,0,12*1.348*1/NB_stat!T7*NB_rozp!$E7)</f>
        <v>11762.931767131497</v>
      </c>
      <c r="N7" s="646">
        <f>IF(NB_stat!I7=0,0,12*1.348*1/NB_stat!U7*NB_rozp!$E7)</f>
        <v>0</v>
      </c>
      <c r="O7" s="646">
        <f>IF(NB_stat!J7=0,0,12*1.348*1/NB_stat!V7*NB_rozp!$E7)</f>
        <v>0</v>
      </c>
      <c r="P7" s="646">
        <f>IF(NB_stat!K7=0,0,12*1.348*1/NB_stat!W7*NB_rozp!$E7)</f>
        <v>0</v>
      </c>
      <c r="Q7" s="646">
        <f>IF(NB_stat!L7=0,0,12*1.348*1/NB_stat!X7*NB_rozp!$E7)</f>
        <v>0</v>
      </c>
      <c r="R7" s="646">
        <f>IF(NB_stat!M7=0,0,12*1.348*1/NB_stat!Y7*NB_rozp!$E7)</f>
        <v>0</v>
      </c>
      <c r="S7" s="646">
        <f>IF(NB_stat!N7=0,0,12*1.348*1/NB_stat!Z7*NB_rozp!$E7)</f>
        <v>0</v>
      </c>
      <c r="T7" s="646">
        <f>IF(NB_stat!O7=0,0,12*1.348*1/NB_stat!AA7*NB_rozp!$E7)</f>
        <v>0</v>
      </c>
      <c r="U7" s="646">
        <f>IF(NB_stat!P7=0,0,12*1.348*1/NB_stat!AB7*NB_rozp!$E7)</f>
        <v>0</v>
      </c>
      <c r="V7" s="37">
        <f>ROUND((M7*NB_stat!H7+P7*NB_stat!K7+S7*NB_stat!N7)/1.348,0)</f>
        <v>584656</v>
      </c>
      <c r="W7" s="37">
        <f>ROUND((N7*NB_stat!I7+Q7*NB_stat!L7+T7*NB_stat!O7)/1.348,0)</f>
        <v>0</v>
      </c>
      <c r="X7" s="37">
        <f>ROUND((O7*NB_stat!J7+R7*NB_stat!M7+U7*NB_stat!P7)/1.348,0)</f>
        <v>0</v>
      </c>
      <c r="Y7" s="37">
        <f t="shared" ref="Y7:Y30" si="3">SUM(V7:X7)</f>
        <v>584656</v>
      </c>
      <c r="Z7" s="647">
        <f>IF(NB_stat!T7=0,0,NB_stat!H7/NB_stat!T7)+IF(NB_stat!W7=0,0,NB_stat!K7/NB_stat!W7)+IF(NB_stat!Z7=0,0,NB_stat!N7/NB_stat!Z7)</f>
        <v>1.878884038900281</v>
      </c>
      <c r="AA7" s="647">
        <f>IF(NB_stat!U7=0,0,NB_stat!I7/NB_stat!U7)+IF(NB_stat!X7=0,0,NB_stat!L7/NB_stat!X7)+IF(NB_stat!AA7=0,0,NB_stat!O7/NB_stat!AA7)</f>
        <v>0</v>
      </c>
      <c r="AB7" s="647">
        <f>IF(NB_stat!V7=0,0,NB_stat!J7/NB_stat!V7)+IF(NB_stat!Y7=0,0,NB_stat!M7/NB_stat!Y7)+IF(NB_stat!AB7=0,0,NB_stat!P7/NB_stat!AB7)</f>
        <v>0</v>
      </c>
      <c r="AC7" s="130">
        <f t="shared" ref="AC7:AC30" si="4">SUM(Z7:AB7)</f>
        <v>1.878884038900281</v>
      </c>
    </row>
    <row r="8" spans="1:29" ht="20.100000000000001" customHeight="1" x14ac:dyDescent="0.2">
      <c r="A8" s="81">
        <v>2</v>
      </c>
      <c r="B8" s="449">
        <v>600074056</v>
      </c>
      <c r="C8" s="81">
        <f>NB_stat!C8</f>
        <v>4419</v>
      </c>
      <c r="D8" s="13" t="str">
        <f>NB_stat!D8</f>
        <v>MŠ Nový Bor, Svojsíkova 754</v>
      </c>
      <c r="E8" s="11">
        <f>NB_stat!E8</f>
        <v>3141</v>
      </c>
      <c r="F8" s="394" t="str">
        <f>NB_stat!F8</f>
        <v>MŠ Nový Bor,  Luční 382</v>
      </c>
      <c r="G8" s="128">
        <f>ROUND(NB_rozp!R8,0)</f>
        <v>556373</v>
      </c>
      <c r="H8" s="37">
        <f t="shared" si="0"/>
        <v>411197</v>
      </c>
      <c r="I8" s="29">
        <f t="shared" si="1"/>
        <v>138984</v>
      </c>
      <c r="J8" s="37">
        <f t="shared" si="2"/>
        <v>4112</v>
      </c>
      <c r="K8" s="37">
        <f>NB_stat!H8*NB_stat!AC8+NB_stat!I8*NB_stat!AD8+NB_stat!J8*NB_stat!AE8+NB_stat!K8*NB_stat!AF8+NB_stat!L8*NB_stat!AG8+NB_stat!M8*NB_stat!AH8+NB_stat!N8*NB_stat!AI8+NB_stat!O8*NB_stat!AJ8+NB_stat!P8*NB_stat!AK8</f>
        <v>2080</v>
      </c>
      <c r="L8" s="644">
        <f>ROUND(Y8/NB_rozp!E8/12,2)</f>
        <v>1.32</v>
      </c>
      <c r="M8" s="645">
        <f>IF(NB_stat!H8=0,0,12*1.348*1/NB_stat!T8*NB_rozp!$E8)</f>
        <v>13857.331321670734</v>
      </c>
      <c r="N8" s="646">
        <f>IF(NB_stat!I8=0,0,12*1.348*1/NB_stat!U8*NB_rozp!$E8)</f>
        <v>0</v>
      </c>
      <c r="O8" s="646">
        <f>IF(NB_stat!J8=0,0,12*1.348*1/NB_stat!V8*NB_rozp!$E8)</f>
        <v>0</v>
      </c>
      <c r="P8" s="646">
        <f>IF(NB_stat!K8=0,0,12*1.348*1/NB_stat!W8*NB_rozp!$E8)</f>
        <v>0</v>
      </c>
      <c r="Q8" s="646">
        <f>IF(NB_stat!L8=0,0,12*1.348*1/NB_stat!X8*NB_rozp!$E8)</f>
        <v>0</v>
      </c>
      <c r="R8" s="646">
        <f>IF(NB_stat!M8=0,0,12*1.348*1/NB_stat!Y8*NB_rozp!$E8)</f>
        <v>0</v>
      </c>
      <c r="S8" s="646">
        <f>IF(NB_stat!N8=0,0,12*1.348*1/NB_stat!Z8*NB_rozp!$E8)</f>
        <v>0</v>
      </c>
      <c r="T8" s="646">
        <f>IF(NB_stat!O8=0,0,12*1.348*1/NB_stat!AA8*NB_rozp!$E8)</f>
        <v>0</v>
      </c>
      <c r="U8" s="646">
        <f>IF(NB_stat!P8=0,0,12*1.348*1/NB_stat!AB8*NB_rozp!$E8)</f>
        <v>0</v>
      </c>
      <c r="V8" s="37">
        <f>ROUND((M8*NB_stat!H8+P8*NB_stat!K8+S8*NB_stat!N8)/1.348,0)</f>
        <v>411197</v>
      </c>
      <c r="W8" s="37">
        <f>ROUND((N8*NB_stat!I8+Q8*NB_stat!L8+T8*NB_stat!O8)/1.348,0)</f>
        <v>0</v>
      </c>
      <c r="X8" s="37">
        <f>ROUND((O8*NB_stat!J8+R8*NB_stat!M8+U8*NB_stat!P8)/1.348,0)</f>
        <v>0</v>
      </c>
      <c r="Y8" s="37">
        <f t="shared" si="3"/>
        <v>411197</v>
      </c>
      <c r="Z8" s="647">
        <f>IF(NB_stat!T8=0,0,NB_stat!H8/NB_stat!T8)+IF(NB_stat!W8=0,0,NB_stat!K8/NB_stat!W8)+IF(NB_stat!Z8=0,0,NB_stat!N8/NB_stat!Z8)</f>
        <v>1.3214452943187711</v>
      </c>
      <c r="AA8" s="647">
        <f>IF(NB_stat!U8=0,0,NB_stat!I8/NB_stat!U8)+IF(NB_stat!X8=0,0,NB_stat!L8/NB_stat!X8)+IF(NB_stat!AA8=0,0,NB_stat!O8/NB_stat!AA8)</f>
        <v>0</v>
      </c>
      <c r="AB8" s="647">
        <f>IF(NB_stat!V8=0,0,NB_stat!J8/NB_stat!V8)+IF(NB_stat!Y8=0,0,NB_stat!M8/NB_stat!Y8)+IF(NB_stat!AB8=0,0,NB_stat!P8/NB_stat!AB8)</f>
        <v>0</v>
      </c>
      <c r="AC8" s="130">
        <f t="shared" si="4"/>
        <v>1.3214452943187711</v>
      </c>
    </row>
    <row r="9" spans="1:29" ht="20.100000000000001" customHeight="1" x14ac:dyDescent="0.2">
      <c r="A9" s="81">
        <v>2</v>
      </c>
      <c r="B9" s="449">
        <v>600074056</v>
      </c>
      <c r="C9" s="81">
        <f>NB_stat!C9</f>
        <v>4419</v>
      </c>
      <c r="D9" s="13" t="str">
        <f>NB_stat!D9</f>
        <v>MŠ Nový Bor, Svojsíkova 754</v>
      </c>
      <c r="E9" s="11">
        <f>NB_stat!E9</f>
        <v>3141</v>
      </c>
      <c r="F9" s="394" t="str">
        <f>NB_stat!F9</f>
        <v xml:space="preserve">MŠ Nový Bor, Generála Svobody 355 - výdejna </v>
      </c>
      <c r="G9" s="128">
        <f>ROUND(NB_rozp!R9,0)</f>
        <v>105155</v>
      </c>
      <c r="H9" s="37">
        <f t="shared" si="0"/>
        <v>77630</v>
      </c>
      <c r="I9" s="29">
        <f t="shared" si="1"/>
        <v>26239</v>
      </c>
      <c r="J9" s="37">
        <f t="shared" si="2"/>
        <v>776</v>
      </c>
      <c r="K9" s="37">
        <f>NB_stat!H9*NB_stat!AC9+NB_stat!I9*NB_stat!AD9+NB_stat!J9*NB_stat!AE9+NB_stat!K9*NB_stat!AF9+NB_stat!L9*NB_stat!AG9+NB_stat!M9*NB_stat!AH9+NB_stat!N9*NB_stat!AI9+NB_stat!O9*NB_stat!AJ9+NB_stat!P9*NB_stat!AK9</f>
        <v>510</v>
      </c>
      <c r="L9" s="644">
        <f>ROUND(Y9/NB_rozp!E9/12,2)</f>
        <v>0.25</v>
      </c>
      <c r="M9" s="645">
        <f>IF(NB_stat!H9=0,0,12*1.348*1/NB_stat!T9*NB_rozp!$E9)</f>
        <v>0</v>
      </c>
      <c r="N9" s="646">
        <f>IF(NB_stat!I9=0,0,12*1.348*1/NB_stat!U9*NB_rozp!$E9)</f>
        <v>0</v>
      </c>
      <c r="O9" s="646">
        <f>IF(NB_stat!J9=0,0,12*1.348*1/NB_stat!V9*NB_rozp!$E9)</f>
        <v>0</v>
      </c>
      <c r="P9" s="646">
        <f>IF(NB_stat!K9=0,0,12*1.348*1/NB_stat!W9*NB_rozp!$E9)</f>
        <v>0</v>
      </c>
      <c r="Q9" s="646">
        <f>IF(NB_stat!L9=0,0,12*1.348*1/NB_stat!X9*NB_rozp!$E9)</f>
        <v>0</v>
      </c>
      <c r="R9" s="646">
        <f>IF(NB_stat!M9=0,0,12*1.348*1/NB_stat!Y9*NB_rozp!$E9)</f>
        <v>0</v>
      </c>
      <c r="S9" s="646">
        <f>IF(NB_stat!N9=0,0,12*1.348*1/NB_stat!Z9*NB_rozp!$E9)</f>
        <v>6976.3660674467428</v>
      </c>
      <c r="T9" s="646">
        <f>IF(NB_stat!O9=0,0,12*1.348*1/NB_stat!AA9*NB_rozp!$E9)</f>
        <v>0</v>
      </c>
      <c r="U9" s="646">
        <f>IF(NB_stat!P9=0,0,12*1.348*1/NB_stat!AB9*NB_rozp!$E9)</f>
        <v>0</v>
      </c>
      <c r="V9" s="37">
        <f>ROUND((M9*NB_stat!H9+P9*NB_stat!K9+S9*NB_stat!N9)/1.348,0)</f>
        <v>77630</v>
      </c>
      <c r="W9" s="37">
        <f>ROUND((N9*NB_stat!I9+Q9*NB_stat!L9+T9*NB_stat!O9)/1.348,0)</f>
        <v>0</v>
      </c>
      <c r="X9" s="37">
        <f>ROUND((O9*NB_stat!J9+R9*NB_stat!M9+U9*NB_stat!P9)/1.348,0)</f>
        <v>0</v>
      </c>
      <c r="Y9" s="37">
        <f t="shared" si="3"/>
        <v>77630</v>
      </c>
      <c r="Z9" s="647">
        <f>IF(NB_stat!T9=0,0,NB_stat!H9/NB_stat!T9)+IF(NB_stat!W9=0,0,NB_stat!K9/NB_stat!W9)+IF(NB_stat!Z9=0,0,NB_stat!N9/NB_stat!Z9)</f>
        <v>0.24947677236531815</v>
      </c>
      <c r="AA9" s="647">
        <f>IF(NB_stat!U9=0,0,NB_stat!I9/NB_stat!U9)+IF(NB_stat!X9=0,0,NB_stat!L9/NB_stat!X9)+IF(NB_stat!AA9=0,0,NB_stat!O9/NB_stat!AA9)</f>
        <v>0</v>
      </c>
      <c r="AB9" s="647">
        <f>IF(NB_stat!V9=0,0,NB_stat!J9/NB_stat!V9)+IF(NB_stat!Y9=0,0,NB_stat!M9/NB_stat!Y9)+IF(NB_stat!AB9=0,0,NB_stat!P9/NB_stat!AB9)</f>
        <v>0</v>
      </c>
      <c r="AC9" s="130">
        <f t="shared" si="4"/>
        <v>0.24947677236531815</v>
      </c>
    </row>
    <row r="10" spans="1:29" ht="20.100000000000001" customHeight="1" x14ac:dyDescent="0.2">
      <c r="A10" s="81">
        <v>2</v>
      </c>
      <c r="B10" s="449">
        <v>600074056</v>
      </c>
      <c r="C10" s="81">
        <f>NB_stat!C10</f>
        <v>4419</v>
      </c>
      <c r="D10" s="13" t="str">
        <f>NB_stat!D10</f>
        <v>MŠ Nový Bor, Svojsíkova 754</v>
      </c>
      <c r="E10" s="11">
        <f>NB_stat!E10</f>
        <v>3141</v>
      </c>
      <c r="F10" s="394" t="str">
        <f>NB_stat!F10</f>
        <v>MŠ Nový Bor, Kalinova 572 - výdejna</v>
      </c>
      <c r="G10" s="128">
        <f>ROUND(NB_rozp!R10,0)</f>
        <v>143207</v>
      </c>
      <c r="H10" s="37">
        <f t="shared" si="0"/>
        <v>105682</v>
      </c>
      <c r="I10" s="29">
        <f t="shared" si="1"/>
        <v>35720</v>
      </c>
      <c r="J10" s="37">
        <f t="shared" si="2"/>
        <v>1057</v>
      </c>
      <c r="K10" s="37">
        <f>NB_stat!H10*NB_stat!AC10+NB_stat!I10*NB_stat!AD10+NB_stat!J10*NB_stat!AE10+NB_stat!K10*NB_stat!AF10+NB_stat!L10*NB_stat!AG10+NB_stat!M10*NB_stat!AH10+NB_stat!N10*NB_stat!AI10+NB_stat!O10*NB_stat!AJ10+NB_stat!P10*NB_stat!AK10</f>
        <v>748</v>
      </c>
      <c r="L10" s="644">
        <f>ROUND(Y10/NB_rozp!E10/12,2)</f>
        <v>0.34</v>
      </c>
      <c r="M10" s="645">
        <f>IF(NB_stat!H10=0,0,12*1.348*1/NB_stat!T10*NB_rozp!$E10)</f>
        <v>0</v>
      </c>
      <c r="N10" s="646">
        <f>IF(NB_stat!I10=0,0,12*1.348*1/NB_stat!U10*NB_rozp!$E10)</f>
        <v>0</v>
      </c>
      <c r="O10" s="646">
        <f>IF(NB_stat!J10=0,0,12*1.348*1/NB_stat!V10*NB_rozp!$E10)</f>
        <v>0</v>
      </c>
      <c r="P10" s="646">
        <f>IF(NB_stat!K10=0,0,12*1.348*1/NB_stat!W10*NB_rozp!$E10)</f>
        <v>0</v>
      </c>
      <c r="Q10" s="646">
        <f>IF(NB_stat!L10=0,0,12*1.348*1/NB_stat!X10*NB_rozp!$E10)</f>
        <v>0</v>
      </c>
      <c r="R10" s="646">
        <f>IF(NB_stat!M10=0,0,12*1.348*1/NB_stat!Y10*NB_rozp!$E10)</f>
        <v>0</v>
      </c>
      <c r="S10" s="646">
        <f>IF(NB_stat!N10=0,0,12*1.348*1/NB_stat!Z10*NB_rozp!$E10)</f>
        <v>6475.4073720143897</v>
      </c>
      <c r="T10" s="646">
        <f>IF(NB_stat!O10=0,0,12*1.348*1/NB_stat!AA10*NB_rozp!$E10)</f>
        <v>0</v>
      </c>
      <c r="U10" s="646">
        <f>IF(NB_stat!P10=0,0,12*1.348*1/NB_stat!AB10*NB_rozp!$E10)</f>
        <v>0</v>
      </c>
      <c r="V10" s="37">
        <f>ROUND((M10*NB_stat!H10+P10*NB_stat!K10+S10*NB_stat!N10)/1.348,0)</f>
        <v>105682</v>
      </c>
      <c r="W10" s="37">
        <f>ROUND((N10*NB_stat!I10+Q10*NB_stat!L10+T10*NB_stat!O10)/1.348,0)</f>
        <v>0</v>
      </c>
      <c r="X10" s="37">
        <f>ROUND((O10*NB_stat!J10+R10*NB_stat!M10+U10*NB_stat!P10)/1.348,0)</f>
        <v>0</v>
      </c>
      <c r="Y10" s="37">
        <f t="shared" si="3"/>
        <v>105682</v>
      </c>
      <c r="Z10" s="647">
        <f>IF(NB_stat!T10=0,0,NB_stat!H10/NB_stat!T10)+IF(NB_stat!W10=0,0,NB_stat!K10/NB_stat!W10)+IF(NB_stat!Z10=0,0,NB_stat!N10/NB_stat!Z10)</f>
        <v>0.33962478207763597</v>
      </c>
      <c r="AA10" s="647">
        <f>IF(NB_stat!U10=0,0,NB_stat!I10/NB_stat!U10)+IF(NB_stat!X10=0,0,NB_stat!L10/NB_stat!X10)+IF(NB_stat!AA10=0,0,NB_stat!O10/NB_stat!AA10)</f>
        <v>0</v>
      </c>
      <c r="AB10" s="647">
        <f>IF(NB_stat!V10=0,0,NB_stat!J10/NB_stat!V10)+IF(NB_stat!Y10=0,0,NB_stat!M10/NB_stat!Y10)+IF(NB_stat!AB10=0,0,NB_stat!P10/NB_stat!AB10)</f>
        <v>0</v>
      </c>
      <c r="AC10" s="130">
        <f t="shared" si="4"/>
        <v>0.33962478207763597</v>
      </c>
    </row>
    <row r="11" spans="1:29" ht="20.100000000000001" customHeight="1" x14ac:dyDescent="0.2">
      <c r="A11" s="81">
        <v>2</v>
      </c>
      <c r="B11" s="449">
        <v>600074056</v>
      </c>
      <c r="C11" s="81">
        <f>NB_stat!C11</f>
        <v>4419</v>
      </c>
      <c r="D11" s="13" t="str">
        <f>NB_stat!D11</f>
        <v>MŠ Nový Bor, Svojsíkova 754</v>
      </c>
      <c r="E11" s="11">
        <f>NB_stat!E11</f>
        <v>3141</v>
      </c>
      <c r="F11" s="394" t="str">
        <f>NB_stat!F11</f>
        <v>MŠ Nový Bor, Kalinova 121</v>
      </c>
      <c r="G11" s="128">
        <f>ROUND(NB_rozp!R11,0)</f>
        <v>1091594</v>
      </c>
      <c r="H11" s="37">
        <f t="shared" si="0"/>
        <v>806347</v>
      </c>
      <c r="I11" s="29">
        <f t="shared" si="1"/>
        <v>272546</v>
      </c>
      <c r="J11" s="37">
        <f t="shared" si="2"/>
        <v>8063</v>
      </c>
      <c r="K11" s="37">
        <f>NB_stat!H11*NB_stat!AC11+NB_stat!I11*NB_stat!AD11+NB_stat!J11*NB_stat!AE11+NB_stat!K11*NB_stat!AF11+NB_stat!L11*NB_stat!AG11+NB_stat!M11*NB_stat!AH11+NB_stat!N11*NB_stat!AI11+NB_stat!O11*NB_stat!AJ11+NB_stat!P11*NB_stat!AK11</f>
        <v>4638</v>
      </c>
      <c r="L11" s="644">
        <f>ROUND(Y11/NB_rozp!E11/12,2)</f>
        <v>2.59</v>
      </c>
      <c r="M11" s="645">
        <f>IF(NB_stat!H11=0,0,12*1.348*1/NB_stat!T11*NB_rozp!$E11)</f>
        <v>11880.186569464016</v>
      </c>
      <c r="N11" s="646">
        <f>IF(NB_stat!I11=0,0,12*1.348*1/NB_stat!U11*NB_rozp!$E11)</f>
        <v>0</v>
      </c>
      <c r="O11" s="646">
        <f>IF(NB_stat!J11=0,0,12*1.348*1/NB_stat!V11*NB_rozp!$E11)</f>
        <v>0</v>
      </c>
      <c r="P11" s="646">
        <f>IF(NB_stat!K11=0,0,12*1.348*1/NB_stat!W11*NB_rozp!$E11)</f>
        <v>8506.6033885155466</v>
      </c>
      <c r="Q11" s="646">
        <f>IF(NB_stat!L11=0,0,12*1.348*1/NB_stat!X11*NB_rozp!$E11)</f>
        <v>0</v>
      </c>
      <c r="R11" s="646">
        <f>IF(NB_stat!M11=0,0,12*1.348*1/NB_stat!Y11*NB_rozp!$E11)</f>
        <v>0</v>
      </c>
      <c r="S11" s="646">
        <f>IF(NB_stat!N11=0,0,12*1.348*1/NB_stat!Z11*NB_rozp!$E11)</f>
        <v>0</v>
      </c>
      <c r="T11" s="646">
        <f>IF(NB_stat!O11=0,0,12*1.348*1/NB_stat!AA11*NB_rozp!$E11)</f>
        <v>0</v>
      </c>
      <c r="U11" s="646">
        <f>IF(NB_stat!P11=0,0,12*1.348*1/NB_stat!AB11*NB_rozp!$E11)</f>
        <v>0</v>
      </c>
      <c r="V11" s="37">
        <f>ROUND((M11*NB_stat!H11+P11*NB_stat!K11+S11*NB_stat!N11)/1.348,0)</f>
        <v>806348</v>
      </c>
      <c r="W11" s="37">
        <f>ROUND((N11*NB_stat!I11+Q11*NB_stat!L11+T11*NB_stat!O11)/1.348,0)</f>
        <v>0</v>
      </c>
      <c r="X11" s="37">
        <f>ROUND((O11*NB_stat!J11+R11*NB_stat!M11+U11*NB_stat!P11)/1.348,0)</f>
        <v>0</v>
      </c>
      <c r="Y11" s="37">
        <f t="shared" si="3"/>
        <v>806348</v>
      </c>
      <c r="Z11" s="647">
        <f>IF(NB_stat!T11=0,0,NB_stat!H11/NB_stat!T11)+IF(NB_stat!W11=0,0,NB_stat!K11/NB_stat!W11)+IF(NB_stat!Z11=0,0,NB_stat!N11/NB_stat!Z11)</f>
        <v>2.5913241442352382</v>
      </c>
      <c r="AA11" s="647">
        <f>IF(NB_stat!U11=0,0,NB_stat!I11/NB_stat!U11)+IF(NB_stat!X11=0,0,NB_stat!L11/NB_stat!X11)+IF(NB_stat!AA11=0,0,NB_stat!O11/NB_stat!AA11)</f>
        <v>0</v>
      </c>
      <c r="AB11" s="647">
        <f>IF(NB_stat!V11=0,0,NB_stat!J11/NB_stat!V11)+IF(NB_stat!Y11=0,0,NB_stat!M11/NB_stat!Y11)+IF(NB_stat!AB11=0,0,NB_stat!P11/NB_stat!AB11)</f>
        <v>0</v>
      </c>
      <c r="AC11" s="130">
        <f t="shared" si="4"/>
        <v>2.5913241442352382</v>
      </c>
    </row>
    <row r="12" spans="1:29" ht="20.100000000000001" customHeight="1" x14ac:dyDescent="0.2">
      <c r="A12" s="81">
        <v>3</v>
      </c>
      <c r="B12" s="449">
        <v>600074943</v>
      </c>
      <c r="C12" s="81">
        <f>NB_stat!C12</f>
        <v>4464</v>
      </c>
      <c r="D12" s="13" t="str">
        <f>NB_stat!D12</f>
        <v>ZŠ Nový Bor, B. Němcové 539</v>
      </c>
      <c r="E12" s="11">
        <f>NB_stat!E12</f>
        <v>3141</v>
      </c>
      <c r="F12" s="394" t="str">
        <f>NB_stat!F12</f>
        <v>ŠJ Nový Bor, Lesná 742</v>
      </c>
      <c r="G12" s="128">
        <f>ROUND(NB_rozp!R12,0)</f>
        <v>3056025</v>
      </c>
      <c r="H12" s="37">
        <f t="shared" si="0"/>
        <v>2248397</v>
      </c>
      <c r="I12" s="29">
        <f t="shared" si="1"/>
        <v>759958</v>
      </c>
      <c r="J12" s="37">
        <f t="shared" si="2"/>
        <v>22484</v>
      </c>
      <c r="K12" s="37">
        <f>NB_stat!H12*NB_stat!AC12+NB_stat!I12*NB_stat!AD12+NB_stat!J12*NB_stat!AE12+NB_stat!K12*NB_stat!AF12+NB_stat!L12*NB_stat!AG12+NB_stat!M12*NB_stat!AH12+NB_stat!N12*NB_stat!AI12+NB_stat!O12*NB_stat!AJ12+NB_stat!P12*NB_stat!AK12</f>
        <v>25186</v>
      </c>
      <c r="L12" s="644">
        <f>ROUND(Y12/NB_rozp!E12/12,2)</f>
        <v>7.23</v>
      </c>
      <c r="M12" s="645">
        <f>IF(NB_stat!H12=0,0,12*1.348*1/NB_stat!T12*NB_rozp!$E12)</f>
        <v>0</v>
      </c>
      <c r="N12" s="646">
        <f>IF(NB_stat!I12=0,0,12*1.348*1/NB_stat!U12*NB_rozp!$E12)</f>
        <v>5972.2446392835982</v>
      </c>
      <c r="O12" s="646">
        <f>IF(NB_stat!J12=0,0,12*1.348*1/NB_stat!V12*NB_rozp!$E12)</f>
        <v>0</v>
      </c>
      <c r="P12" s="646">
        <f>IF(NB_stat!K12=0,0,12*1.348*1/NB_stat!W12*NB_rozp!$E12)</f>
        <v>9433.1347912575839</v>
      </c>
      <c r="Q12" s="646">
        <f>IF(NB_stat!L12=0,0,12*1.348*1/NB_stat!X12*NB_rozp!$E12)</f>
        <v>0</v>
      </c>
      <c r="R12" s="646">
        <f>IF(NB_stat!M12=0,0,12*1.348*1/NB_stat!Y12*NB_rozp!$E12)</f>
        <v>0</v>
      </c>
      <c r="S12" s="646">
        <f>IF(NB_stat!N12=0,0,12*1.348*1/NB_stat!Z12*NB_rozp!$E12)</f>
        <v>0</v>
      </c>
      <c r="T12" s="646">
        <f>IF(NB_stat!O12=0,0,12*1.348*1/NB_stat!AA12*NB_rozp!$E12)</f>
        <v>0</v>
      </c>
      <c r="U12" s="646">
        <f>IF(NB_stat!P12=0,0,12*1.348*1/NB_stat!AB12*NB_rozp!$E12)</f>
        <v>0</v>
      </c>
      <c r="V12" s="37">
        <f>ROUND((M12*NB_stat!H12+P12*NB_stat!K12+S12*NB_stat!N12)/1.348,0)</f>
        <v>174947</v>
      </c>
      <c r="W12" s="37">
        <f>ROUND((N12*NB_stat!I12+Q12*NB_stat!L12+T12*NB_stat!O12)/1.348,0)</f>
        <v>2073450</v>
      </c>
      <c r="X12" s="37">
        <f>ROUND((O12*NB_stat!J12+R12*NB_stat!M12+U12*NB_stat!P12)/1.348,0)</f>
        <v>0</v>
      </c>
      <c r="Y12" s="37">
        <f t="shared" si="3"/>
        <v>2248397</v>
      </c>
      <c r="Z12" s="647">
        <f>IF(NB_stat!T12=0,0,NB_stat!H12/NB_stat!T12)+IF(NB_stat!W12=0,0,NB_stat!K12/NB_stat!W12)+IF(NB_stat!Z12=0,0,NB_stat!N12/NB_stat!Z12)</f>
        <v>0.56221916449959286</v>
      </c>
      <c r="AA12" s="647">
        <f>IF(NB_stat!U12=0,0,NB_stat!I12/NB_stat!U12)+IF(NB_stat!X12=0,0,NB_stat!L12/NB_stat!X12)+IF(NB_stat!AA12=0,0,NB_stat!O12/NB_stat!AA12)</f>
        <v>6.6633563407906271</v>
      </c>
      <c r="AB12" s="647">
        <f>IF(NB_stat!V12=0,0,NB_stat!J12/NB_stat!V12)+IF(NB_stat!Y12=0,0,NB_stat!M12/NB_stat!Y12)+IF(NB_stat!AB12=0,0,NB_stat!P12/NB_stat!AB12)</f>
        <v>0</v>
      </c>
      <c r="AC12" s="130">
        <f t="shared" si="4"/>
        <v>7.2255755052902195</v>
      </c>
    </row>
    <row r="13" spans="1:29" ht="20.100000000000001" customHeight="1" x14ac:dyDescent="0.2">
      <c r="A13" s="81">
        <v>4</v>
      </c>
      <c r="B13" s="449">
        <v>600074609</v>
      </c>
      <c r="C13" s="81">
        <f>NB_stat!C13</f>
        <v>4457</v>
      </c>
      <c r="D13" s="13" t="str">
        <f>NB_stat!D13</f>
        <v>ZŠ Nový Bor, Gen. Svobody 114</v>
      </c>
      <c r="E13" s="11">
        <f>NB_stat!E13</f>
        <v>3141</v>
      </c>
      <c r="F13" s="394" t="str">
        <f>NB_stat!F13</f>
        <v>ZŠ Nový Bor, Gen. Svobody 355 výdejna</v>
      </c>
      <c r="G13" s="128">
        <f>ROUND(NB_rozp!R13,0)</f>
        <v>233499</v>
      </c>
      <c r="H13" s="37">
        <f t="shared" si="0"/>
        <v>171655</v>
      </c>
      <c r="I13" s="29">
        <f t="shared" si="1"/>
        <v>58019</v>
      </c>
      <c r="J13" s="37">
        <f t="shared" si="2"/>
        <v>1717</v>
      </c>
      <c r="K13" s="37">
        <f>NB_stat!H13*NB_stat!AC13+NB_stat!I13*NB_stat!AD13+NB_stat!J13*NB_stat!AE13+NB_stat!K13*NB_stat!AF13+NB_stat!L13*NB_stat!AG13+NB_stat!M13*NB_stat!AH13+NB_stat!N13*NB_stat!AI13+NB_stat!O13*NB_stat!AJ13+NB_stat!P13*NB_stat!AK13</f>
        <v>2108</v>
      </c>
      <c r="L13" s="644">
        <f>ROUND(Y13/NB_rozp!E13/12,2)</f>
        <v>0.55000000000000004</v>
      </c>
      <c r="M13" s="645">
        <f>IF(NB_stat!H13=0,0,12*1.348*1/NB_stat!T13*NB_rozp!$E13)</f>
        <v>0</v>
      </c>
      <c r="N13" s="646">
        <f>IF(NB_stat!I13=0,0,12*1.348*1/NB_stat!U13*NB_rozp!$E13)</f>
        <v>0</v>
      </c>
      <c r="O13" s="646">
        <f>IF(NB_stat!J13=0,0,12*1.348*1/NB_stat!V13*NB_rozp!$E13)</f>
        <v>0</v>
      </c>
      <c r="P13" s="646">
        <f>IF(NB_stat!K13=0,0,12*1.348*1/NB_stat!W13*NB_rozp!$E13)</f>
        <v>0</v>
      </c>
      <c r="Q13" s="646">
        <f>IF(NB_stat!L13=0,0,12*1.348*1/NB_stat!X13*NB_rozp!$E13)</f>
        <v>0</v>
      </c>
      <c r="R13" s="646">
        <f>IF(NB_stat!M13=0,0,12*1.348*1/NB_stat!Y13*NB_rozp!$E13)</f>
        <v>0</v>
      </c>
      <c r="S13" s="646">
        <f>IF(NB_stat!N13=0,0,12*1.348*1/NB_stat!Z13*NB_rozp!$E13)</f>
        <v>0</v>
      </c>
      <c r="T13" s="646">
        <f>IF(NB_stat!O13=0,0,12*1.348*1/NB_stat!AA13*NB_rozp!$E13)</f>
        <v>3732.10703631349</v>
      </c>
      <c r="U13" s="646">
        <f>IF(NB_stat!P13=0,0,12*1.348*1/NB_stat!AB13*NB_rozp!$E13)</f>
        <v>0</v>
      </c>
      <c r="V13" s="37">
        <f>ROUND((M13*NB_stat!H13+P13*NB_stat!K13+S13*NB_stat!N13)/1.348,0)</f>
        <v>0</v>
      </c>
      <c r="W13" s="37">
        <f>ROUND((N13*NB_stat!I13+Q13*NB_stat!L13+T13*NB_stat!O13)/1.348,0)</f>
        <v>171655</v>
      </c>
      <c r="X13" s="37">
        <f>ROUND((O13*NB_stat!J13+R13*NB_stat!M13+U13*NB_stat!P13)/1.348,0)</f>
        <v>0</v>
      </c>
      <c r="Y13" s="37">
        <f t="shared" si="3"/>
        <v>171655</v>
      </c>
      <c r="Z13" s="647">
        <f>IF(NB_stat!T13=0,0,NB_stat!H13/NB_stat!T13)+IF(NB_stat!W13=0,0,NB_stat!K13/NB_stat!W13)+IF(NB_stat!Z13=0,0,NB_stat!N13/NB_stat!Z13)</f>
        <v>0</v>
      </c>
      <c r="AA13" s="647">
        <f>IF(NB_stat!U13=0,0,NB_stat!I13/NB_stat!U13)+IF(NB_stat!X13=0,0,NB_stat!L13/NB_stat!X13)+IF(NB_stat!AA13=0,0,NB_stat!O13/NB_stat!AA13)</f>
        <v>0.55163952626598045</v>
      </c>
      <c r="AB13" s="647">
        <f>IF(NB_stat!V13=0,0,NB_stat!J13/NB_stat!V13)+IF(NB_stat!Y13=0,0,NB_stat!M13/NB_stat!Y13)+IF(NB_stat!AB13=0,0,NB_stat!P13/NB_stat!AB13)</f>
        <v>0</v>
      </c>
      <c r="AC13" s="130">
        <f t="shared" si="4"/>
        <v>0.55163952626598045</v>
      </c>
    </row>
    <row r="14" spans="1:29" ht="20.100000000000001" customHeight="1" x14ac:dyDescent="0.2">
      <c r="A14" s="81">
        <v>5</v>
      </c>
      <c r="B14" s="449">
        <v>600074617</v>
      </c>
      <c r="C14" s="81">
        <f>NB_stat!C14</f>
        <v>4456</v>
      </c>
      <c r="D14" s="13" t="str">
        <f>NB_stat!D14</f>
        <v>ZŠ Nový Bor, nám. Míru 128</v>
      </c>
      <c r="E14" s="11">
        <f>NB_stat!E14</f>
        <v>3141</v>
      </c>
      <c r="F14" s="59" t="str">
        <f>NB_stat!F14</f>
        <v>ZŠ Nový Bor, nám. Míru 128</v>
      </c>
      <c r="G14" s="128">
        <f>ROUND(NB_rozp!R14,0)</f>
        <v>4288814</v>
      </c>
      <c r="H14" s="37">
        <f t="shared" si="0"/>
        <v>3154571</v>
      </c>
      <c r="I14" s="29">
        <f t="shared" si="1"/>
        <v>1066245</v>
      </c>
      <c r="J14" s="37">
        <f t="shared" si="2"/>
        <v>31546</v>
      </c>
      <c r="K14" s="37">
        <f>NB_stat!H14*NB_stat!AC14+NB_stat!I14*NB_stat!AD14+NB_stat!J14*NB_stat!AE14+NB_stat!K14*NB_stat!AF14+NB_stat!L14*NB_stat!AG14+NB_stat!M14*NB_stat!AH14+NB_stat!N14*NB_stat!AI14+NB_stat!O14*NB_stat!AJ14+NB_stat!P14*NB_stat!AK14</f>
        <v>36452</v>
      </c>
      <c r="L14" s="644">
        <f>ROUND(Y14/NB_rozp!E14/12,2)</f>
        <v>10.14</v>
      </c>
      <c r="M14" s="645">
        <f>IF(NB_stat!H14=0,0,12*1.348*1/NB_stat!T14*NB_rozp!$E14)</f>
        <v>0</v>
      </c>
      <c r="N14" s="646">
        <f>IF(NB_stat!I14=0,0,12*1.348*1/NB_stat!U14*NB_rozp!$E14)</f>
        <v>5625.8260148104337</v>
      </c>
      <c r="O14" s="646">
        <f>IF(NB_stat!J14=0,0,12*1.348*1/NB_stat!V14*NB_rozp!$E14)</f>
        <v>0</v>
      </c>
      <c r="P14" s="646">
        <f>IF(NB_stat!K14=0,0,12*1.348*1/NB_stat!W14*NB_rozp!$E14)</f>
        <v>8193.5375730747437</v>
      </c>
      <c r="Q14" s="646">
        <f>IF(NB_stat!L14=0,0,12*1.348*1/NB_stat!X14*NB_rozp!$E14)</f>
        <v>5598.1605544702343</v>
      </c>
      <c r="R14" s="646">
        <f>IF(NB_stat!M14=0,0,12*1.348*1/NB_stat!Y14*NB_rozp!$E14)</f>
        <v>0</v>
      </c>
      <c r="S14" s="646">
        <f>IF(NB_stat!N14=0,0,12*1.348*1/NB_stat!Z14*NB_rozp!$E14)</f>
        <v>0</v>
      </c>
      <c r="T14" s="646">
        <f>IF(NB_stat!O14=0,0,12*1.348*1/NB_stat!AA14*NB_rozp!$E14)</f>
        <v>0</v>
      </c>
      <c r="U14" s="646">
        <f>IF(NB_stat!P14=0,0,12*1.348*1/NB_stat!AB14*NB_rozp!$E14)</f>
        <v>0</v>
      </c>
      <c r="V14" s="37">
        <f>ROUND((M14*NB_stat!H14+P14*NB_stat!K14+S14*NB_stat!N14)/1.348,0)</f>
        <v>255288</v>
      </c>
      <c r="W14" s="37">
        <f>ROUND((N14*NB_stat!I14+Q14*NB_stat!L14+T14*NB_stat!O14)/1.348,0)</f>
        <v>2899283</v>
      </c>
      <c r="X14" s="37">
        <f>ROUND((O14*NB_stat!J14+R14*NB_stat!M14+U14*NB_stat!P14)/1.348,0)</f>
        <v>0</v>
      </c>
      <c r="Y14" s="37">
        <f t="shared" si="3"/>
        <v>3154571</v>
      </c>
      <c r="Z14" s="647">
        <f>IF(NB_stat!T14=0,0,NB_stat!H14/NB_stat!T14)+IF(NB_stat!W14=0,0,NB_stat!K14/NB_stat!W14)+IF(NB_stat!Z14=0,0,NB_stat!N14/NB_stat!Z14)</f>
        <v>0.82040884996904018</v>
      </c>
      <c r="AA14" s="647">
        <f>IF(NB_stat!U14=0,0,NB_stat!I14/NB_stat!U14)+IF(NB_stat!X14=0,0,NB_stat!L14/NB_stat!X14)+IF(NB_stat!AA14=0,0,NB_stat!O14/NB_stat!AA14)</f>
        <v>9.3173012049862471</v>
      </c>
      <c r="AB14" s="647">
        <f>IF(NB_stat!V14=0,0,NB_stat!J14/NB_stat!V14)+IF(NB_stat!Y14=0,0,NB_stat!M14/NB_stat!Y14)+IF(NB_stat!AB14=0,0,NB_stat!P14/NB_stat!AB14)</f>
        <v>0</v>
      </c>
      <c r="AC14" s="130">
        <f t="shared" si="4"/>
        <v>10.137710054955287</v>
      </c>
    </row>
    <row r="15" spans="1:29" ht="20.100000000000001" customHeight="1" x14ac:dyDescent="0.2">
      <c r="A15" s="81">
        <v>9</v>
      </c>
      <c r="B15" s="449">
        <v>600074021</v>
      </c>
      <c r="C15" s="81">
        <f>NB_stat!C15</f>
        <v>4402</v>
      </c>
      <c r="D15" s="13" t="str">
        <f>NB_stat!D15</f>
        <v>MŠ Cvikov, Jiráskova 88/I</v>
      </c>
      <c r="E15" s="11">
        <f>NB_stat!E15</f>
        <v>3141</v>
      </c>
      <c r="F15" s="59" t="str">
        <f>NB_stat!F15</f>
        <v>MŠ Cvikov, Jiráskova 88/I</v>
      </c>
      <c r="G15" s="128">
        <f>ROUND(NB_rozp!R15,0)</f>
        <v>1021446</v>
      </c>
      <c r="H15" s="37">
        <f t="shared" si="0"/>
        <v>754007</v>
      </c>
      <c r="I15" s="29">
        <f t="shared" si="1"/>
        <v>254855</v>
      </c>
      <c r="J15" s="37">
        <f t="shared" si="2"/>
        <v>7540</v>
      </c>
      <c r="K15" s="37">
        <f>NB_stat!H15*NB_stat!AC15+NB_stat!I15*NB_stat!AD15+NB_stat!J15*NB_stat!AE15+NB_stat!K15*NB_stat!AF15+NB_stat!L15*NB_stat!AG15+NB_stat!M15*NB_stat!AH15+NB_stat!N15*NB_stat!AI15+NB_stat!O15*NB_stat!AJ15+NB_stat!P15*NB_stat!AK15</f>
        <v>5044</v>
      </c>
      <c r="L15" s="644">
        <f>ROUND(Y15/NB_rozp!E15/12,2)</f>
        <v>2.42</v>
      </c>
      <c r="M15" s="645">
        <f>IF(NB_stat!H15=0,0,12*1.348*1/NB_stat!T15*NB_rozp!$E15)</f>
        <v>10478.372570138235</v>
      </c>
      <c r="N15" s="646">
        <f>IF(NB_stat!I15=0,0,12*1.348*1/NB_stat!U15*NB_rozp!$E15)</f>
        <v>0</v>
      </c>
      <c r="O15" s="646">
        <f>IF(NB_stat!J15=0,0,12*1.348*1/NB_stat!V15*NB_rozp!$E15)</f>
        <v>0</v>
      </c>
      <c r="P15" s="646">
        <f>IF(NB_stat!K15=0,0,12*1.348*1/NB_stat!W15*NB_rozp!$E15)</f>
        <v>0</v>
      </c>
      <c r="Q15" s="646">
        <f>IF(NB_stat!L15=0,0,12*1.348*1/NB_stat!X15*NB_rozp!$E15)</f>
        <v>0</v>
      </c>
      <c r="R15" s="646">
        <f>IF(NB_stat!M15=0,0,12*1.348*1/NB_stat!Y15*NB_rozp!$E15)</f>
        <v>0</v>
      </c>
      <c r="S15" s="646">
        <f>IF(NB_stat!N15=0,0,12*1.348*1/NB_stat!Z15*NB_rozp!$E15)</f>
        <v>0</v>
      </c>
      <c r="T15" s="646">
        <f>IF(NB_stat!O15=0,0,12*1.348*1/NB_stat!AA15*NB_rozp!$E15)</f>
        <v>0</v>
      </c>
      <c r="U15" s="646">
        <f>IF(NB_stat!P15=0,0,12*1.348*1/NB_stat!AB15*NB_rozp!$E15)</f>
        <v>0</v>
      </c>
      <c r="V15" s="37">
        <f>ROUND((M15*NB_stat!H15+P15*NB_stat!K15+S15*NB_stat!N15)/1.348,0)</f>
        <v>754008</v>
      </c>
      <c r="W15" s="37">
        <f>ROUND((N15*NB_stat!I15+Q15*NB_stat!L15+T15*NB_stat!O15)/1.348,0)</f>
        <v>0</v>
      </c>
      <c r="X15" s="37">
        <f>ROUND((O15*NB_stat!J15+R15*NB_stat!M15+U15*NB_stat!P15)/1.348,0)</f>
        <v>0</v>
      </c>
      <c r="Y15" s="37">
        <f t="shared" si="3"/>
        <v>754008</v>
      </c>
      <c r="Z15" s="647">
        <f>IF(NB_stat!T15=0,0,NB_stat!H15/NB_stat!T15)+IF(NB_stat!W15=0,0,NB_stat!K15/NB_stat!W15)+IF(NB_stat!Z15=0,0,NB_stat!N15/NB_stat!Z15)</f>
        <v>2.4231213661204536</v>
      </c>
      <c r="AA15" s="647">
        <f>IF(NB_stat!U15=0,0,NB_stat!I15/NB_stat!U15)+IF(NB_stat!X15=0,0,NB_stat!L15/NB_stat!X15)+IF(NB_stat!AA15=0,0,NB_stat!O15/NB_stat!AA15)</f>
        <v>0</v>
      </c>
      <c r="AB15" s="647">
        <f>IF(NB_stat!V15=0,0,NB_stat!J15/NB_stat!V15)+IF(NB_stat!Y15=0,0,NB_stat!M15/NB_stat!Y15)+IF(NB_stat!AB15=0,0,NB_stat!P15/NB_stat!AB15)</f>
        <v>0</v>
      </c>
      <c r="AC15" s="130">
        <f t="shared" si="4"/>
        <v>2.4231213661204536</v>
      </c>
    </row>
    <row r="16" spans="1:29" ht="20.100000000000001" customHeight="1" x14ac:dyDescent="0.2">
      <c r="A16" s="81">
        <v>9</v>
      </c>
      <c r="B16" s="449">
        <v>600074021</v>
      </c>
      <c r="C16" s="81">
        <f>NB_stat!C16</f>
        <v>4402</v>
      </c>
      <c r="D16" s="13" t="str">
        <f>NB_stat!D16</f>
        <v>MŠ Cvikov, Jiráskova 88/I</v>
      </c>
      <c r="E16" s="11">
        <f>NB_stat!E16</f>
        <v>3141</v>
      </c>
      <c r="F16" s="394" t="str">
        <f>NB_stat!F16</f>
        <v>MŠ Cvikov, Sídliště 592/II nově od 1.1.2017</v>
      </c>
      <c r="G16" s="128">
        <f>ROUND(NB_rozp!R16,0)</f>
        <v>806576</v>
      </c>
      <c r="H16" s="37">
        <f t="shared" si="0"/>
        <v>596056</v>
      </c>
      <c r="I16" s="29">
        <f t="shared" si="1"/>
        <v>201467</v>
      </c>
      <c r="J16" s="37">
        <f t="shared" si="2"/>
        <v>5961</v>
      </c>
      <c r="K16" s="37">
        <f>NB_stat!H16*NB_stat!AC16+NB_stat!I16*NB_stat!AD16+NB_stat!J16*NB_stat!AE16+NB_stat!K16*NB_stat!AF16+NB_stat!L16*NB_stat!AG16+NB_stat!M16*NB_stat!AH16+NB_stat!N16*NB_stat!AI16+NB_stat!O16*NB_stat!AJ16+NB_stat!P16*NB_stat!AK16</f>
        <v>3092</v>
      </c>
      <c r="L16" s="644">
        <f>ROUND(Y16/NB_rozp!E16/12,2)</f>
        <v>1.92</v>
      </c>
      <c r="M16" s="645">
        <f>IF(NB_stat!H16=0,0,12*1.348*1/NB_stat!T16*NB_rozp!$E16)</f>
        <v>13018.782894109689</v>
      </c>
      <c r="N16" s="646">
        <f>IF(NB_stat!I16=0,0,12*1.348*1/NB_stat!U16*NB_rozp!$E16)</f>
        <v>0</v>
      </c>
      <c r="O16" s="646">
        <f>IF(NB_stat!J16=0,0,12*1.348*1/NB_stat!V16*NB_rozp!$E16)</f>
        <v>0</v>
      </c>
      <c r="P16" s="646">
        <f>IF(NB_stat!K16=0,0,12*1.348*1/NB_stat!W16*NB_rozp!$E16)</f>
        <v>10347.745957909421</v>
      </c>
      <c r="Q16" s="646">
        <f>IF(NB_stat!L16=0,0,12*1.348*1/NB_stat!X16*NB_rozp!$E16)</f>
        <v>0</v>
      </c>
      <c r="R16" s="646">
        <f>IF(NB_stat!M16=0,0,12*1.348*1/NB_stat!Y16*NB_rozp!$E16)</f>
        <v>0</v>
      </c>
      <c r="S16" s="646">
        <f>IF(NB_stat!N16=0,0,12*1.348*1/NB_stat!Z16*NB_rozp!$E16)</f>
        <v>0</v>
      </c>
      <c r="T16" s="646">
        <f>IF(NB_stat!O16=0,0,12*1.348*1/NB_stat!AA16*NB_rozp!$E16)</f>
        <v>0</v>
      </c>
      <c r="U16" s="646">
        <f>IF(NB_stat!P16=0,0,12*1.348*1/NB_stat!AB16*NB_rozp!$E16)</f>
        <v>0</v>
      </c>
      <c r="V16" s="37">
        <f>ROUND((M16*NB_stat!H16+P16*NB_stat!K16+S16*NB_stat!N16)/1.348,0)</f>
        <v>596057</v>
      </c>
      <c r="W16" s="37">
        <f>ROUND((N16*NB_stat!I16+Q16*NB_stat!L16+T16*NB_stat!O16)/1.348,0)</f>
        <v>0</v>
      </c>
      <c r="X16" s="37">
        <f>ROUND((O16*NB_stat!J16+R16*NB_stat!M16+U16*NB_stat!P16)/1.348,0)</f>
        <v>0</v>
      </c>
      <c r="Y16" s="37">
        <f t="shared" si="3"/>
        <v>596057</v>
      </c>
      <c r="Z16" s="647">
        <f>IF(NB_stat!T16=0,0,NB_stat!H16/NB_stat!T16)+IF(NB_stat!W16=0,0,NB_stat!K16/NB_stat!W16)+IF(NB_stat!Z16=0,0,NB_stat!N16/NB_stat!Z16)</f>
        <v>1.9155213202045382</v>
      </c>
      <c r="AA16" s="647">
        <f>IF(NB_stat!U16=0,0,NB_stat!I16/NB_stat!U16)+IF(NB_stat!X16=0,0,NB_stat!L16/NB_stat!X16)+IF(NB_stat!AA16=0,0,NB_stat!O16/NB_stat!AA16)</f>
        <v>0</v>
      </c>
      <c r="AB16" s="647">
        <f>IF(NB_stat!V16=0,0,NB_stat!J16/NB_stat!V16)+IF(NB_stat!Y16=0,0,NB_stat!M16/NB_stat!Y16)+IF(NB_stat!AB16=0,0,NB_stat!P16/NB_stat!AB16)</f>
        <v>0</v>
      </c>
      <c r="AC16" s="130">
        <f t="shared" si="4"/>
        <v>1.9155213202045382</v>
      </c>
    </row>
    <row r="17" spans="1:29" ht="20.100000000000001" customHeight="1" x14ac:dyDescent="0.2">
      <c r="A17" s="81">
        <v>9</v>
      </c>
      <c r="B17" s="449">
        <v>600074021</v>
      </c>
      <c r="C17" s="81">
        <f>NB_stat!C17</f>
        <v>4402</v>
      </c>
      <c r="D17" s="13" t="str">
        <f>NB_stat!D17</f>
        <v>MŠ Cvikov, Jiráskova 88/I</v>
      </c>
      <c r="E17" s="11">
        <f>NB_stat!E17</f>
        <v>3141</v>
      </c>
      <c r="F17" s="394" t="str">
        <f>NB_stat!F17</f>
        <v xml:space="preserve">MŠ Cvikov-Lindava 278 - výdejna </v>
      </c>
      <c r="G17" s="128">
        <f>ROUND(NB_rozp!R17,0)</f>
        <v>110920</v>
      </c>
      <c r="H17" s="37">
        <f t="shared" si="0"/>
        <v>81881</v>
      </c>
      <c r="I17" s="29">
        <f t="shared" si="1"/>
        <v>27676</v>
      </c>
      <c r="J17" s="37">
        <f t="shared" si="2"/>
        <v>819</v>
      </c>
      <c r="K17" s="37">
        <f>NB_stat!H17*NB_stat!AC17+NB_stat!I17*NB_stat!AD17+NB_stat!J17*NB_stat!AE17+NB_stat!K17*NB_stat!AF17+NB_stat!L17*NB_stat!AG17+NB_stat!M17*NB_stat!AH17+NB_stat!N17*NB_stat!AI17+NB_stat!O17*NB_stat!AJ17+NB_stat!P17*NB_stat!AK17</f>
        <v>544</v>
      </c>
      <c r="L17" s="644">
        <f>ROUND(Y17/NB_rozp!E17/12,2)</f>
        <v>0.26</v>
      </c>
      <c r="M17" s="645">
        <f>IF(NB_stat!H17=0,0,12*1.348*1/NB_stat!T17*NB_rozp!$E17)</f>
        <v>0</v>
      </c>
      <c r="N17" s="646">
        <f>IF(NB_stat!I17=0,0,12*1.348*1/NB_stat!U17*NB_rozp!$E17)</f>
        <v>0</v>
      </c>
      <c r="O17" s="646">
        <f>IF(NB_stat!J17=0,0,12*1.348*1/NB_stat!V17*NB_rozp!$E17)</f>
        <v>0</v>
      </c>
      <c r="P17" s="646">
        <f>IF(NB_stat!K17=0,0,12*1.348*1/NB_stat!W17*NB_rozp!$E17)</f>
        <v>0</v>
      </c>
      <c r="Q17" s="646">
        <f>IF(NB_stat!L17=0,0,12*1.348*1/NB_stat!X17*NB_rozp!$E17)</f>
        <v>0</v>
      </c>
      <c r="R17" s="646">
        <f>IF(NB_stat!M17=0,0,12*1.348*1/NB_stat!Y17*NB_rozp!$E17)</f>
        <v>0</v>
      </c>
      <c r="S17" s="646">
        <f>IF(NB_stat!N17=0,0,12*1.348*1/NB_stat!Z17*NB_rozp!$E17)</f>
        <v>6898.4973052729474</v>
      </c>
      <c r="T17" s="646">
        <f>IF(NB_stat!O17=0,0,12*1.348*1/NB_stat!AA17*NB_rozp!$E17)</f>
        <v>0</v>
      </c>
      <c r="U17" s="646">
        <f>IF(NB_stat!P17=0,0,12*1.348*1/NB_stat!AB17*NB_rozp!$E17)</f>
        <v>0</v>
      </c>
      <c r="V17" s="37">
        <f>ROUND((M17*NB_stat!H17+P17*NB_stat!K17+S17*NB_stat!N17)/1.348,0)</f>
        <v>81881</v>
      </c>
      <c r="W17" s="37">
        <f>ROUND((N17*NB_stat!I17+Q17*NB_stat!L17+T17*NB_stat!O17)/1.348,0)</f>
        <v>0</v>
      </c>
      <c r="X17" s="37">
        <f>ROUND((O17*NB_stat!J17+R17*NB_stat!M17+U17*NB_stat!P17)/1.348,0)</f>
        <v>0</v>
      </c>
      <c r="Y17" s="37">
        <f t="shared" si="3"/>
        <v>81881</v>
      </c>
      <c r="Z17" s="647">
        <f>IF(NB_stat!T17=0,0,NB_stat!H17/NB_stat!T17)+IF(NB_stat!W17=0,0,NB_stat!K17/NB_stat!W17)+IF(NB_stat!Z17=0,0,NB_stat!N17/NB_stat!Z17)</f>
        <v>0.26313830824460865</v>
      </c>
      <c r="AA17" s="647">
        <f>IF(NB_stat!U17=0,0,NB_stat!I17/NB_stat!U17)+IF(NB_stat!X17=0,0,NB_stat!L17/NB_stat!X17)+IF(NB_stat!AA17=0,0,NB_stat!O17/NB_stat!AA17)</f>
        <v>0</v>
      </c>
      <c r="AB17" s="647">
        <f>IF(NB_stat!V17=0,0,NB_stat!J17/NB_stat!V17)+IF(NB_stat!Y17=0,0,NB_stat!M17/NB_stat!Y17)+IF(NB_stat!AB17=0,0,NB_stat!P17/NB_stat!AB17)</f>
        <v>0</v>
      </c>
      <c r="AC17" s="130">
        <f t="shared" si="4"/>
        <v>0.26313830824460865</v>
      </c>
    </row>
    <row r="18" spans="1:29" ht="20.100000000000001" customHeight="1" x14ac:dyDescent="0.2">
      <c r="A18" s="81">
        <v>10</v>
      </c>
      <c r="B18" s="449">
        <v>600074722</v>
      </c>
      <c r="C18" s="81">
        <v>4481</v>
      </c>
      <c r="D18" s="13" t="s">
        <v>493</v>
      </c>
      <c r="E18" s="71">
        <v>3141</v>
      </c>
      <c r="F18" s="181" t="s">
        <v>498</v>
      </c>
      <c r="G18" s="128">
        <f>ROUND(NB_rozp!R18,0)</f>
        <v>1580866</v>
      </c>
      <c r="H18" s="37">
        <f t="shared" si="0"/>
        <v>1163993</v>
      </c>
      <c r="I18" s="29">
        <f t="shared" si="1"/>
        <v>393429</v>
      </c>
      <c r="J18" s="37">
        <f t="shared" si="2"/>
        <v>11640</v>
      </c>
      <c r="K18" s="37">
        <f>NB_stat!H18*NB_stat!AC18+NB_stat!I18*NB_stat!AD18+NB_stat!J18*NB_stat!AE18+NB_stat!K18*NB_stat!AF18+NB_stat!L18*NB_stat!AG18+NB_stat!M18*NB_stat!AH18+NB_stat!N18*NB_stat!AI18+NB_stat!O18*NB_stat!AJ18+NB_stat!P18*NB_stat!AK18</f>
        <v>11804</v>
      </c>
      <c r="L18" s="644">
        <f>ROUND(Y18/NB_rozp!E18/12,2)</f>
        <v>3.74</v>
      </c>
      <c r="M18" s="645">
        <f>IF(NB_stat!H18=0,0,12*1.348*1/NB_stat!T18*NB_rozp!$E18)</f>
        <v>0</v>
      </c>
      <c r="N18" s="646">
        <f>IF(NB_stat!I18=0,0,12*1.348*1/NB_stat!U18*NB_rozp!$E18)</f>
        <v>6912.1685034554093</v>
      </c>
      <c r="O18" s="646">
        <f>IF(NB_stat!J18=0,0,12*1.348*1/NB_stat!V18*NB_rozp!$E18)</f>
        <v>0</v>
      </c>
      <c r="P18" s="646">
        <f>IF(NB_stat!K18=0,0,12*1.348*1/NB_stat!W18*NB_rozp!$E18)</f>
        <v>0</v>
      </c>
      <c r="Q18" s="646">
        <f>IF(NB_stat!L18=0,0,12*1.348*1/NB_stat!X18*NB_rozp!$E18)</f>
        <v>0</v>
      </c>
      <c r="R18" s="646">
        <f>IF(NB_stat!M18=0,0,12*1.348*1/NB_stat!Y18*NB_rozp!$E18)</f>
        <v>0</v>
      </c>
      <c r="S18" s="646">
        <f>IF(NB_stat!N18=0,0,12*1.348*1/NB_stat!Z18*NB_rozp!$E18)</f>
        <v>0</v>
      </c>
      <c r="T18" s="646">
        <f>IF(NB_stat!O18=0,0,12*1.348*1/NB_stat!AA18*NB_rozp!$E18)</f>
        <v>0</v>
      </c>
      <c r="U18" s="646">
        <f>IF(NB_stat!P18=0,0,12*1.348*1/NB_stat!AB18*NB_rozp!$E18)</f>
        <v>0</v>
      </c>
      <c r="V18" s="37">
        <f>ROUND((M18*NB_stat!H18+P18*NB_stat!K18+S18*NB_stat!N18)/1.348,0)</f>
        <v>0</v>
      </c>
      <c r="W18" s="37">
        <f>ROUND((N18*NB_stat!I18+Q18*NB_stat!L18+T18*NB_stat!O18)/1.348,0)</f>
        <v>1163993</v>
      </c>
      <c r="X18" s="37">
        <f>ROUND((O18*NB_stat!J18+R18*NB_stat!M18+U18*NB_stat!P18)/1.348,0)</f>
        <v>0</v>
      </c>
      <c r="Y18" s="37">
        <f t="shared" si="3"/>
        <v>1163993</v>
      </c>
      <c r="Z18" s="647">
        <f>IF(NB_stat!T18=0,0,NB_stat!H18/NB_stat!T18)+IF(NB_stat!W18=0,0,NB_stat!K18/NB_stat!W18)+IF(NB_stat!Z18=0,0,NB_stat!N18/NB_stat!Z18)</f>
        <v>0</v>
      </c>
      <c r="AA18" s="647">
        <f>IF(NB_stat!U18=0,0,NB_stat!I18/NB_stat!U18)+IF(NB_stat!X18=0,0,NB_stat!L18/NB_stat!X18)+IF(NB_stat!AA18=0,0,NB_stat!O18/NB_stat!AA18)</f>
        <v>3.7406732201910109</v>
      </c>
      <c r="AB18" s="647">
        <f>IF(NB_stat!V18=0,0,NB_stat!J18/NB_stat!V18)+IF(NB_stat!Y18=0,0,NB_stat!M18/NB_stat!Y18)+IF(NB_stat!AB18=0,0,NB_stat!P18/NB_stat!AB18)</f>
        <v>0</v>
      </c>
      <c r="AC18" s="130">
        <f t="shared" si="4"/>
        <v>3.7406732201910109</v>
      </c>
    </row>
    <row r="19" spans="1:29" ht="20.100000000000001" customHeight="1" x14ac:dyDescent="0.2">
      <c r="A19" s="81">
        <v>12</v>
      </c>
      <c r="B19" s="449">
        <v>600074927</v>
      </c>
      <c r="C19" s="81">
        <f>NB_stat!C19</f>
        <v>4451</v>
      </c>
      <c r="D19" s="13" t="str">
        <f>NB_stat!D19</f>
        <v>ZŠ a MŠ Kamenický Šenov, nám. Míru 616</v>
      </c>
      <c r="E19" s="11">
        <f>NB_stat!E19</f>
        <v>3141</v>
      </c>
      <c r="F19" s="59" t="str">
        <f>NB_stat!F19</f>
        <v>MŠ Kamenický Šenov, Mistrovická 618 - výdejna</v>
      </c>
      <c r="G19" s="128">
        <f>ROUND(NB_rozp!R19,0)</f>
        <v>215131</v>
      </c>
      <c r="H19" s="37">
        <f t="shared" si="0"/>
        <v>158634</v>
      </c>
      <c r="I19" s="29">
        <f t="shared" si="1"/>
        <v>53619</v>
      </c>
      <c r="J19" s="37">
        <f t="shared" si="2"/>
        <v>1586</v>
      </c>
      <c r="K19" s="37">
        <f>NB_stat!H19*NB_stat!AC19+NB_stat!I19*NB_stat!AD19+NB_stat!J19*NB_stat!AE19+NB_stat!K19*NB_stat!AF19+NB_stat!L19*NB_stat!AG19+NB_stat!M19*NB_stat!AH19+NB_stat!N19*NB_stat!AI19+NB_stat!O19*NB_stat!AJ19+NB_stat!P19*NB_stat!AK19</f>
        <v>1292</v>
      </c>
      <c r="L19" s="644">
        <f>ROUND(Y19/NB_rozp!E19/12,2)</f>
        <v>0.51</v>
      </c>
      <c r="M19" s="645">
        <f>IF(NB_stat!H19=0,0,12*1.348*1/NB_stat!T19*NB_rozp!$E19)</f>
        <v>0</v>
      </c>
      <c r="N19" s="646">
        <f>IF(NB_stat!I19=0,0,12*1.348*1/NB_stat!U19*NB_rozp!$E19)</f>
        <v>0</v>
      </c>
      <c r="O19" s="646">
        <f>IF(NB_stat!J19=0,0,12*1.348*1/NB_stat!V19*NB_rozp!$E19)</f>
        <v>0</v>
      </c>
      <c r="P19" s="646">
        <f>IF(NB_stat!K19=0,0,12*1.348*1/NB_stat!W19*NB_rozp!$E19)</f>
        <v>0</v>
      </c>
      <c r="Q19" s="646">
        <f>IF(NB_stat!L19=0,0,12*1.348*1/NB_stat!X19*NB_rozp!$E19)</f>
        <v>0</v>
      </c>
      <c r="R19" s="646">
        <f>IF(NB_stat!M19=0,0,12*1.348*1/NB_stat!Y19*NB_rozp!$E19)</f>
        <v>0</v>
      </c>
      <c r="S19" s="646">
        <f>IF(NB_stat!N19=0,0,12*1.348*1/NB_stat!Z19*NB_rozp!$E19)</f>
        <v>5627.3466344368489</v>
      </c>
      <c r="T19" s="646">
        <f>IF(NB_stat!O19=0,0,12*1.348*1/NB_stat!AA19*NB_rozp!$E19)</f>
        <v>0</v>
      </c>
      <c r="U19" s="646">
        <f>IF(NB_stat!P19=0,0,12*1.348*1/NB_stat!AB19*NB_rozp!$E19)</f>
        <v>0</v>
      </c>
      <c r="V19" s="37">
        <f>ROUND((M19*NB_stat!H19+P19*NB_stat!K19+S19*NB_stat!N19)/1.348,0)</f>
        <v>158634</v>
      </c>
      <c r="W19" s="37">
        <f>ROUND((N19*NB_stat!I19+Q19*NB_stat!L19+T19*NB_stat!O19)/1.348,0)</f>
        <v>0</v>
      </c>
      <c r="X19" s="37">
        <f>ROUND((O19*NB_stat!J19+R19*NB_stat!M19+U19*NB_stat!P19)/1.348,0)</f>
        <v>0</v>
      </c>
      <c r="Y19" s="37">
        <f t="shared" si="3"/>
        <v>158634</v>
      </c>
      <c r="Z19" s="647">
        <f>IF(NB_stat!T19=0,0,NB_stat!H19/NB_stat!T19)+IF(NB_stat!W19=0,0,NB_stat!K19/NB_stat!W19)+IF(NB_stat!Z19=0,0,NB_stat!N19/NB_stat!Z19)</f>
        <v>0.5097965134203456</v>
      </c>
      <c r="AA19" s="647">
        <f>IF(NB_stat!U19=0,0,NB_stat!I19/NB_stat!U19)+IF(NB_stat!X19=0,0,NB_stat!L19/NB_stat!X19)+IF(NB_stat!AA19=0,0,NB_stat!O19/NB_stat!AA19)</f>
        <v>0</v>
      </c>
      <c r="AB19" s="647">
        <f>IF(NB_stat!V19=0,0,NB_stat!J19/NB_stat!V19)+IF(NB_stat!Y19=0,0,NB_stat!M19/NB_stat!Y19)+IF(NB_stat!AB19=0,0,NB_stat!P19/NB_stat!AB19)</f>
        <v>0</v>
      </c>
      <c r="AC19" s="130">
        <f t="shared" si="4"/>
        <v>0.5097965134203456</v>
      </c>
    </row>
    <row r="20" spans="1:29" ht="20.100000000000001" customHeight="1" x14ac:dyDescent="0.2">
      <c r="A20" s="81">
        <v>12</v>
      </c>
      <c r="B20" s="449">
        <v>600074927</v>
      </c>
      <c r="C20" s="81">
        <f>NB_stat!C20</f>
        <v>4451</v>
      </c>
      <c r="D20" s="13" t="str">
        <f>NB_stat!D20</f>
        <v>ZŠ a MŠ Kamenický Šenov, nám. Míru 616</v>
      </c>
      <c r="E20" s="11">
        <f>NB_stat!E20</f>
        <v>3141</v>
      </c>
      <c r="F20" s="59" t="str">
        <f>NB_stat!F20</f>
        <v>ŠJ Kamenický Šenov, nám. Míru 616</v>
      </c>
      <c r="G20" s="128">
        <f>ROUND(NB_rozp!R20,0)</f>
        <v>3246338</v>
      </c>
      <c r="H20" s="37">
        <f t="shared" si="0"/>
        <v>2391674</v>
      </c>
      <c r="I20" s="29">
        <f t="shared" si="1"/>
        <v>808385</v>
      </c>
      <c r="J20" s="37">
        <f t="shared" si="2"/>
        <v>23917</v>
      </c>
      <c r="K20" s="37">
        <f>NB_stat!H20*NB_stat!AC20+NB_stat!I20*NB_stat!AD20+NB_stat!J20*NB_stat!AE20+NB_stat!K20*NB_stat!AF20+NB_stat!L20*NB_stat!AG20+NB_stat!M20*NB_stat!AH20+NB_stat!N20*NB_stat!AI20+NB_stat!O20*NB_stat!AJ20+NB_stat!P20*NB_stat!AK20</f>
        <v>22362</v>
      </c>
      <c r="L20" s="644">
        <f>ROUND(Y20/NB_rozp!E20/12,2)</f>
        <v>7.69</v>
      </c>
      <c r="M20" s="645">
        <f>IF(NB_stat!H20=0,0,12*1.348*1/NB_stat!T20*NB_rozp!$E20)</f>
        <v>16873.50201759702</v>
      </c>
      <c r="N20" s="646">
        <f>IF(NB_stat!I20=0,0,12*1.348*1/NB_stat!U20*NB_rozp!$E20)</f>
        <v>6406.9570333821184</v>
      </c>
      <c r="O20" s="646">
        <f>IF(NB_stat!J20=0,0,12*1.348*1/NB_stat!V20*NB_rozp!$E20)</f>
        <v>0</v>
      </c>
      <c r="P20" s="646">
        <f>IF(NB_stat!K20=0,0,12*1.348*1/NB_stat!W20*NB_rozp!$E20)</f>
        <v>6268.7944675480139</v>
      </c>
      <c r="Q20" s="646">
        <f>IF(NB_stat!L20=0,0,12*1.348*1/NB_stat!X20*NB_rozp!$E20)</f>
        <v>6828.3696363475665</v>
      </c>
      <c r="R20" s="646">
        <f>IF(NB_stat!M20=0,0,12*1.348*1/NB_stat!Y20*NB_rozp!$E20)</f>
        <v>0</v>
      </c>
      <c r="S20" s="646">
        <f>IF(NB_stat!N20=0,0,12*1.348*1/NB_stat!Z20*NB_rozp!$E20)</f>
        <v>0</v>
      </c>
      <c r="T20" s="646">
        <f>IF(NB_stat!O20=0,0,12*1.348*1/NB_stat!AA20*NB_rozp!$E20)</f>
        <v>0</v>
      </c>
      <c r="U20" s="646">
        <f>IF(NB_stat!P20=0,0,12*1.348*1/NB_stat!AB20*NB_rozp!$E20)</f>
        <v>0</v>
      </c>
      <c r="V20" s="37">
        <f>ROUND((M20*NB_stat!H20+P20*NB_stat!K20+S20*NB_stat!N20)/1.348,0)</f>
        <v>681057</v>
      </c>
      <c r="W20" s="37">
        <f>ROUND((N20*NB_stat!I20+Q20*NB_stat!L20+T20*NB_stat!O20)/1.348,0)</f>
        <v>1710617</v>
      </c>
      <c r="X20" s="37">
        <f>ROUND((O20*NB_stat!J20+R20*NB_stat!M20+U20*NB_stat!P20)/1.348,0)</f>
        <v>0</v>
      </c>
      <c r="Y20" s="37">
        <f t="shared" si="3"/>
        <v>2391674</v>
      </c>
      <c r="Z20" s="647">
        <f>IF(NB_stat!T20=0,0,NB_stat!H20/NB_stat!T20)+IF(NB_stat!W20=0,0,NB_stat!K20/NB_stat!W20)+IF(NB_stat!Z20=0,0,NB_stat!N20/NB_stat!Z20)</f>
        <v>2.1886835676986731</v>
      </c>
      <c r="AA20" s="647">
        <f>IF(NB_stat!U20=0,0,NB_stat!I20/NB_stat!U20)+IF(NB_stat!X20=0,0,NB_stat!L20/NB_stat!X20)+IF(NB_stat!AA20=0,0,NB_stat!O20/NB_stat!AA20)</f>
        <v>5.4973355625163709</v>
      </c>
      <c r="AB20" s="647">
        <f>IF(NB_stat!V20=0,0,NB_stat!J20/NB_stat!V20)+IF(NB_stat!Y20=0,0,NB_stat!M20/NB_stat!Y20)+IF(NB_stat!AB20=0,0,NB_stat!P20/NB_stat!AB20)</f>
        <v>0</v>
      </c>
      <c r="AC20" s="130">
        <f t="shared" si="4"/>
        <v>7.686019130215044</v>
      </c>
    </row>
    <row r="21" spans="1:29" ht="20.100000000000001" customHeight="1" x14ac:dyDescent="0.2">
      <c r="A21" s="81">
        <v>12</v>
      </c>
      <c r="B21" s="449">
        <v>600074927</v>
      </c>
      <c r="C21" s="81">
        <f>NB_stat!C21</f>
        <v>4451</v>
      </c>
      <c r="D21" s="13" t="str">
        <f>NB_stat!D21</f>
        <v>ZŠ a MŠ Kamenický Šenov, nám. Míru 616</v>
      </c>
      <c r="E21" s="11">
        <f>NB_stat!E21</f>
        <v>3141</v>
      </c>
      <c r="F21" s="59" t="str">
        <f>NB_stat!F21</f>
        <v>MŠ Kamenický Šenov, Pískovec I/909 - výdejna</v>
      </c>
      <c r="G21" s="128">
        <f>ROUND(NB_rozp!R21,0)</f>
        <v>230847</v>
      </c>
      <c r="H21" s="37">
        <f t="shared" si="0"/>
        <v>170192</v>
      </c>
      <c r="I21" s="29">
        <f t="shared" si="1"/>
        <v>57525</v>
      </c>
      <c r="J21" s="37">
        <f t="shared" si="2"/>
        <v>1702</v>
      </c>
      <c r="K21" s="37">
        <f>NB_stat!H21*NB_stat!AC21+NB_stat!I21*NB_stat!AD21+NB_stat!J21*NB_stat!AE21+NB_stat!K21*NB_stat!AF21+NB_stat!L21*NB_stat!AG21+NB_stat!M21*NB_stat!AH21+NB_stat!N21*NB_stat!AI21+NB_stat!O21*NB_stat!AJ21+NB_stat!P21*NB_stat!AK21</f>
        <v>1428</v>
      </c>
      <c r="L21" s="644">
        <f>ROUND(Y21/NB_rozp!E21/12,2)</f>
        <v>0.55000000000000004</v>
      </c>
      <c r="M21" s="645">
        <f>IF(NB_stat!H21=0,0,12*1.348*1/NB_stat!T21*NB_rozp!$E21)</f>
        <v>0</v>
      </c>
      <c r="N21" s="646">
        <f>IF(NB_stat!I21=0,0,12*1.348*1/NB_stat!U21*NB_rozp!$E21)</f>
        <v>0</v>
      </c>
      <c r="O21" s="646">
        <f>IF(NB_stat!J21=0,0,12*1.348*1/NB_stat!V21*NB_rozp!$E21)</f>
        <v>0</v>
      </c>
      <c r="P21" s="646">
        <f>IF(NB_stat!K21=0,0,12*1.348*1/NB_stat!W21*NB_rozp!$E21)</f>
        <v>0</v>
      </c>
      <c r="Q21" s="646">
        <f>IF(NB_stat!L21=0,0,12*1.348*1/NB_stat!X21*NB_rozp!$E21)</f>
        <v>0</v>
      </c>
      <c r="R21" s="646">
        <f>IF(NB_stat!M21=0,0,12*1.348*1/NB_stat!Y21*NB_rozp!$E21)</f>
        <v>0</v>
      </c>
      <c r="S21" s="646">
        <f>IF(NB_stat!N21=0,0,12*1.348*1/NB_stat!Z21*NB_rozp!$E21)</f>
        <v>5462.3583820498297</v>
      </c>
      <c r="T21" s="646">
        <f>IF(NB_stat!O21=0,0,12*1.348*1/NB_stat!AA21*NB_rozp!$E21)</f>
        <v>0</v>
      </c>
      <c r="U21" s="646">
        <f>IF(NB_stat!P21=0,0,12*1.348*1/NB_stat!AB21*NB_rozp!$E21)</f>
        <v>0</v>
      </c>
      <c r="V21" s="37">
        <f>ROUND((M21*NB_stat!H21+P21*NB_stat!K21+S21*NB_stat!N21)/1.348,0)</f>
        <v>170192</v>
      </c>
      <c r="W21" s="37">
        <f>ROUND((N21*NB_stat!I21+Q21*NB_stat!L21+T21*NB_stat!O21)/1.348,0)</f>
        <v>0</v>
      </c>
      <c r="X21" s="37">
        <f>ROUND((O21*NB_stat!J21+R21*NB_stat!M21+U21*NB_stat!P21)/1.348,0)</f>
        <v>0</v>
      </c>
      <c r="Y21" s="37">
        <f t="shared" si="3"/>
        <v>170192</v>
      </c>
      <c r="Z21" s="647">
        <f>IF(NB_stat!T21=0,0,NB_stat!H21/NB_stat!T21)+IF(NB_stat!W21=0,0,NB_stat!K21/NB_stat!W21)+IF(NB_stat!Z21=0,0,NB_stat!N21/NB_stat!Z21)</f>
        <v>0.54693923331269356</v>
      </c>
      <c r="AA21" s="647">
        <f>IF(NB_stat!U21=0,0,NB_stat!I21/NB_stat!U21)+IF(NB_stat!X21=0,0,NB_stat!L21/NB_stat!X21)+IF(NB_stat!AA21=0,0,NB_stat!O21/NB_stat!AA21)</f>
        <v>0</v>
      </c>
      <c r="AB21" s="647">
        <f>IF(NB_stat!V21=0,0,NB_stat!J21/NB_stat!V21)+IF(NB_stat!Y21=0,0,NB_stat!M21/NB_stat!Y21)+IF(NB_stat!AB21=0,0,NB_stat!P21/NB_stat!AB21)</f>
        <v>0</v>
      </c>
      <c r="AC21" s="130">
        <f t="shared" si="4"/>
        <v>0.54693923331269356</v>
      </c>
    </row>
    <row r="22" spans="1:29" ht="20.100000000000001" customHeight="1" x14ac:dyDescent="0.2">
      <c r="A22" s="81">
        <v>13</v>
      </c>
      <c r="B22" s="449">
        <v>650033841</v>
      </c>
      <c r="C22" s="81">
        <f>NB_stat!C22</f>
        <v>4450</v>
      </c>
      <c r="D22" s="13" t="str">
        <f>NB_stat!D22</f>
        <v>ZŠ a MŠ Kamenický Šenov-Prácheň 126</v>
      </c>
      <c r="E22" s="11">
        <f>NB_stat!E22</f>
        <v>3141</v>
      </c>
      <c r="F22" s="59" t="str">
        <f>NB_stat!F22</f>
        <v>ZŠ a MŠ Kamenický Šenov-Prácheň 126 - výdejna</v>
      </c>
      <c r="G22" s="128">
        <f>ROUND(NB_rozp!R22,0)</f>
        <v>255102</v>
      </c>
      <c r="H22" s="37">
        <f t="shared" si="0"/>
        <v>188059</v>
      </c>
      <c r="I22" s="29">
        <f t="shared" si="1"/>
        <v>63564</v>
      </c>
      <c r="J22" s="37">
        <f t="shared" si="2"/>
        <v>1881</v>
      </c>
      <c r="K22" s="37">
        <f>NB_stat!H22*NB_stat!AC22+NB_stat!I22*NB_stat!AD22+NB_stat!J22*NB_stat!AE22+NB_stat!K22*NB_stat!AF22+NB_stat!L22*NB_stat!AG22+NB_stat!M22*NB_stat!AH22+NB_stat!N22*NB_stat!AI22+NB_stat!O22*NB_stat!AJ22+NB_stat!P22*NB_stat!AK22</f>
        <v>1598</v>
      </c>
      <c r="L22" s="644">
        <f>ROUND(Y22/NB_rozp!E22/12,2)</f>
        <v>0.6</v>
      </c>
      <c r="M22" s="645">
        <f>IF(NB_stat!H22=0,0,12*1.348*1/NB_stat!T22*NB_rozp!$E22)</f>
        <v>0</v>
      </c>
      <c r="N22" s="646">
        <f>IF(NB_stat!I22=0,0,12*1.348*1/NB_stat!U22*NB_rozp!$E22)</f>
        <v>0</v>
      </c>
      <c r="O22" s="646">
        <f>IF(NB_stat!J22=0,0,12*1.348*1/NB_stat!V22*NB_rozp!$E22)</f>
        <v>0</v>
      </c>
      <c r="P22" s="646">
        <f>IF(NB_stat!K22=0,0,12*1.348*1/NB_stat!W22*NB_rozp!$E22)</f>
        <v>0</v>
      </c>
      <c r="Q22" s="646">
        <f>IF(NB_stat!L22=0,0,12*1.348*1/NB_stat!X22*NB_rozp!$E22)</f>
        <v>0</v>
      </c>
      <c r="R22" s="646">
        <f>IF(NB_stat!M22=0,0,12*1.348*1/NB_stat!Y22*NB_rozp!$E22)</f>
        <v>0</v>
      </c>
      <c r="S22" s="646">
        <f>IF(NB_stat!N22=0,0,12*1.348*1/NB_stat!Z22*NB_rozp!$E22)</f>
        <v>6749.400807038809</v>
      </c>
      <c r="T22" s="646">
        <f>IF(NB_stat!O22=0,0,12*1.348*1/NB_stat!AA22*NB_rozp!$E22)</f>
        <v>4552.2464242317119</v>
      </c>
      <c r="U22" s="646">
        <f>IF(NB_stat!P22=0,0,12*1.348*1/NB_stat!AB22*NB_rozp!$E22)</f>
        <v>0</v>
      </c>
      <c r="V22" s="37">
        <f>ROUND((M22*NB_stat!H22+P22*NB_stat!K22+S22*NB_stat!N22)/1.348,0)</f>
        <v>90126</v>
      </c>
      <c r="W22" s="37">
        <f>ROUND((N22*NB_stat!I22+Q22*NB_stat!L22+T22*NB_stat!O22)/1.348,0)</f>
        <v>97934</v>
      </c>
      <c r="X22" s="37">
        <f>ROUND((O22*NB_stat!J22+R22*NB_stat!M22+U22*NB_stat!P22)/1.348,0)</f>
        <v>0</v>
      </c>
      <c r="Y22" s="37">
        <f t="shared" si="3"/>
        <v>188060</v>
      </c>
      <c r="Z22" s="647">
        <f>IF(NB_stat!T22=0,0,NB_stat!H22/NB_stat!T22)+IF(NB_stat!W22=0,0,NB_stat!K22/NB_stat!W22)+IF(NB_stat!Z22=0,0,NB_stat!N22/NB_stat!Z22)</f>
        <v>0.28963251855667099</v>
      </c>
      <c r="AA22" s="647">
        <f>IF(NB_stat!U22=0,0,NB_stat!I22/NB_stat!U22)+IF(NB_stat!X22=0,0,NB_stat!L22/NB_stat!X22)+IF(NB_stat!AA22=0,0,NB_stat!O22/NB_stat!AA22)</f>
        <v>0.31472653321732802</v>
      </c>
      <c r="AB22" s="647">
        <f>IF(NB_stat!V22=0,0,NB_stat!J22/NB_stat!V22)+IF(NB_stat!Y22=0,0,NB_stat!M22/NB_stat!Y22)+IF(NB_stat!AB22=0,0,NB_stat!P22/NB_stat!AB22)</f>
        <v>0</v>
      </c>
      <c r="AC22" s="130">
        <f t="shared" si="4"/>
        <v>0.60435905177399896</v>
      </c>
    </row>
    <row r="23" spans="1:29" ht="20.100000000000001" customHeight="1" x14ac:dyDescent="0.2">
      <c r="A23" s="81">
        <v>14</v>
      </c>
      <c r="B23" s="449">
        <v>600074862</v>
      </c>
      <c r="C23" s="81">
        <f>NB_stat!C23</f>
        <v>4430</v>
      </c>
      <c r="D23" s="13" t="str">
        <f>NB_stat!D23</f>
        <v>ZŠ a MŠ Kunratice u Cvikova 255</v>
      </c>
      <c r="E23" s="11">
        <f>NB_stat!E23</f>
        <v>3141</v>
      </c>
      <c r="F23" s="59" t="str">
        <f>NB_stat!F23</f>
        <v>ZŠ a MŠ Kunratice u Cvikova 255</v>
      </c>
      <c r="G23" s="128">
        <f>ROUND(NB_rozp!R23,0)</f>
        <v>561718</v>
      </c>
      <c r="H23" s="37">
        <f t="shared" si="0"/>
        <v>415162</v>
      </c>
      <c r="I23" s="29">
        <f t="shared" si="1"/>
        <v>140324</v>
      </c>
      <c r="J23" s="37">
        <f t="shared" si="2"/>
        <v>4152</v>
      </c>
      <c r="K23" s="37">
        <f>NB_stat!H23*NB_stat!AC23+NB_stat!I23*NB_stat!AD23+NB_stat!J23*NB_stat!AE23+NB_stat!K23*NB_stat!AF23+NB_stat!L23*NB_stat!AG23+NB_stat!M23*NB_stat!AH23+NB_stat!N23*NB_stat!AI23+NB_stat!O23*NB_stat!AJ23+NB_stat!P23*NB_stat!AK23</f>
        <v>2080</v>
      </c>
      <c r="L23" s="644">
        <f>ROUND(Y23/NB_rozp!E23/12,2)</f>
        <v>1.33</v>
      </c>
      <c r="M23" s="645">
        <f>IF(NB_stat!H23=0,0,12*1.348*1/NB_stat!T23*NB_rozp!$E23)</f>
        <v>16352.688468752391</v>
      </c>
      <c r="N23" s="646">
        <f>IF(NB_stat!I23=0,0,12*1.348*1/NB_stat!U23*NB_rozp!$E23)</f>
        <v>11380.616060579279</v>
      </c>
      <c r="O23" s="646">
        <f>IF(NB_stat!J23=0,0,12*1.348*1/NB_stat!V23*NB_rozp!$E23)</f>
        <v>0</v>
      </c>
      <c r="P23" s="646">
        <f>IF(NB_stat!K23=0,0,12*1.348*1/NB_stat!W23*NB_rozp!$E23)</f>
        <v>0</v>
      </c>
      <c r="Q23" s="646">
        <f>IF(NB_stat!L23=0,0,12*1.348*1/NB_stat!X23*NB_rozp!$E23)</f>
        <v>0</v>
      </c>
      <c r="R23" s="646">
        <f>IF(NB_stat!M23=0,0,12*1.348*1/NB_stat!Y23*NB_rozp!$E23)</f>
        <v>0</v>
      </c>
      <c r="S23" s="646">
        <f>IF(NB_stat!N23=0,0,12*1.348*1/NB_stat!Z23*NB_rozp!$E23)</f>
        <v>0</v>
      </c>
      <c r="T23" s="646">
        <f>IF(NB_stat!O23=0,0,12*1.348*1/NB_stat!AA23*NB_rozp!$E23)</f>
        <v>0</v>
      </c>
      <c r="U23" s="646">
        <f>IF(NB_stat!P23=0,0,12*1.348*1/NB_stat!AB23*NB_rozp!$E23)</f>
        <v>0</v>
      </c>
      <c r="V23" s="37">
        <f>ROUND((M23*NB_stat!H23+P23*NB_stat!K23+S23*NB_stat!N23)/1.348,0)</f>
        <v>254753</v>
      </c>
      <c r="W23" s="37">
        <f>ROUND((N23*NB_stat!I23+Q23*NB_stat!L23+T23*NB_stat!O23)/1.348,0)</f>
        <v>160409</v>
      </c>
      <c r="X23" s="37">
        <f>ROUND((O23*NB_stat!J23+R23*NB_stat!M23+U23*NB_stat!P23)/1.348,0)</f>
        <v>0</v>
      </c>
      <c r="Y23" s="37">
        <f t="shared" si="3"/>
        <v>415162</v>
      </c>
      <c r="Z23" s="647">
        <f>IF(NB_stat!T23=0,0,NB_stat!H23/NB_stat!T23)+IF(NB_stat!W23=0,0,NB_stat!K23/NB_stat!W23)+IF(NB_stat!Z23=0,0,NB_stat!N23/NB_stat!Z23)</f>
        <v>0.8186873020902391</v>
      </c>
      <c r="AA23" s="647">
        <f>IF(NB_stat!U23=0,0,NB_stat!I23/NB_stat!U23)+IF(NB_stat!X23=0,0,NB_stat!L23/NB_stat!X23)+IF(NB_stat!AA23=0,0,NB_stat!O23/NB_stat!AA23)</f>
        <v>0.51550035613183043</v>
      </c>
      <c r="AB23" s="647">
        <f>IF(NB_stat!V23=0,0,NB_stat!J23/NB_stat!V23)+IF(NB_stat!Y23=0,0,NB_stat!M23/NB_stat!Y23)+IF(NB_stat!AB23=0,0,NB_stat!P23/NB_stat!AB23)</f>
        <v>0</v>
      </c>
      <c r="AC23" s="130">
        <f t="shared" si="4"/>
        <v>1.3341876582220695</v>
      </c>
    </row>
    <row r="24" spans="1:29" ht="20.100000000000001" customHeight="1" x14ac:dyDescent="0.2">
      <c r="A24" s="81">
        <v>15</v>
      </c>
      <c r="B24" s="449">
        <v>600075001</v>
      </c>
      <c r="C24" s="81">
        <f>NB_stat!C24</f>
        <v>4433</v>
      </c>
      <c r="D24" s="13" t="str">
        <f>NB_stat!D24</f>
        <v xml:space="preserve">ZŠ a MŠ Okrouhlá 11 </v>
      </c>
      <c r="E24" s="11">
        <f>NB_stat!E24</f>
        <v>3141</v>
      </c>
      <c r="F24" s="59" t="str">
        <f>NB_stat!F24</f>
        <v xml:space="preserve">ZŠ a MŠ Okrouhlá 11 </v>
      </c>
      <c r="G24" s="128">
        <f>ROUND(NB_rozp!R24,0)</f>
        <v>428047</v>
      </c>
      <c r="H24" s="37">
        <f t="shared" si="0"/>
        <v>316424</v>
      </c>
      <c r="I24" s="29">
        <f t="shared" si="1"/>
        <v>106951</v>
      </c>
      <c r="J24" s="37">
        <f t="shared" si="2"/>
        <v>3164</v>
      </c>
      <c r="K24" s="37">
        <f>NB_stat!H24*NB_stat!AC24+NB_stat!I24*NB_stat!AD24+NB_stat!J24*NB_stat!AE24+NB_stat!K24*NB_stat!AF24+NB_stat!L24*NB_stat!AG24+NB_stat!M24*NB_stat!AH24+NB_stat!N24*NB_stat!AI24+NB_stat!O24*NB_stat!AJ24+NB_stat!P24*NB_stat!AK24</f>
        <v>1508</v>
      </c>
      <c r="L24" s="644">
        <f>ROUND(Y24/NB_rozp!E24/12,2)</f>
        <v>1.02</v>
      </c>
      <c r="M24" s="645">
        <f>IF(NB_stat!H24=0,0,12*1.348*1/NB_stat!T24*NB_rozp!$E24)</f>
        <v>17057.180759600855</v>
      </c>
      <c r="N24" s="646">
        <f>IF(NB_stat!I24=0,0,12*1.348*1/NB_stat!U24*NB_rozp!$E24)</f>
        <v>11380.616060579279</v>
      </c>
      <c r="O24" s="646">
        <f>IF(NB_stat!J24=0,0,12*1.348*1/NB_stat!V24*NB_rozp!$E24)</f>
        <v>0</v>
      </c>
      <c r="P24" s="646">
        <f>IF(NB_stat!K24=0,0,12*1.348*1/NB_stat!W24*NB_rozp!$E24)</f>
        <v>0</v>
      </c>
      <c r="Q24" s="646">
        <f>IF(NB_stat!L24=0,0,12*1.348*1/NB_stat!X24*NB_rozp!$E24)</f>
        <v>0</v>
      </c>
      <c r="R24" s="646">
        <f>IF(NB_stat!M24=0,0,12*1.348*1/NB_stat!Y24*NB_rozp!$E24)</f>
        <v>0</v>
      </c>
      <c r="S24" s="646">
        <f>IF(NB_stat!N24=0,0,12*1.348*1/NB_stat!Z24*NB_rozp!$E24)</f>
        <v>0</v>
      </c>
      <c r="T24" s="646">
        <f>IF(NB_stat!O24=0,0,12*1.348*1/NB_stat!AA24*NB_rozp!$E24)</f>
        <v>0</v>
      </c>
      <c r="U24" s="646">
        <f>IF(NB_stat!P24=0,0,12*1.348*1/NB_stat!AB24*NB_rozp!$E24)</f>
        <v>0</v>
      </c>
      <c r="V24" s="37">
        <f>ROUND((M24*NB_stat!H24+P24*NB_stat!K24+S24*NB_stat!N24)/1.348,0)</f>
        <v>215113</v>
      </c>
      <c r="W24" s="37">
        <f>ROUND((N24*NB_stat!I24+Q24*NB_stat!L24+T24*NB_stat!O24)/1.348,0)</f>
        <v>101311</v>
      </c>
      <c r="X24" s="37">
        <f>ROUND((O24*NB_stat!J24+R24*NB_stat!M24+U24*NB_stat!P24)/1.348,0)</f>
        <v>0</v>
      </c>
      <c r="Y24" s="37">
        <f t="shared" si="3"/>
        <v>316424</v>
      </c>
      <c r="Z24" s="647">
        <f>IF(NB_stat!T24=0,0,NB_stat!H24/NB_stat!T24)+IF(NB_stat!W24=0,0,NB_stat!K24/NB_stat!W24)+IF(NB_stat!Z24=0,0,NB_stat!N24/NB_stat!Z24)</f>
        <v>0.69129874710397676</v>
      </c>
      <c r="AA24" s="647">
        <f>IF(NB_stat!U24=0,0,NB_stat!I24/NB_stat!U24)+IF(NB_stat!X24=0,0,NB_stat!L24/NB_stat!X24)+IF(NB_stat!AA24=0,0,NB_stat!O24/NB_stat!AA24)</f>
        <v>0.32557917229378758</v>
      </c>
      <c r="AB24" s="647">
        <f>IF(NB_stat!V24=0,0,NB_stat!J24/NB_stat!V24)+IF(NB_stat!Y24=0,0,NB_stat!M24/NB_stat!Y24)+IF(NB_stat!AB24=0,0,NB_stat!P24/NB_stat!AB24)</f>
        <v>0</v>
      </c>
      <c r="AC24" s="130">
        <f t="shared" si="4"/>
        <v>1.0168779193977644</v>
      </c>
    </row>
    <row r="25" spans="1:29" ht="20.100000000000001" customHeight="1" x14ac:dyDescent="0.2">
      <c r="A25" s="81">
        <v>16</v>
      </c>
      <c r="B25" s="449">
        <v>600074854</v>
      </c>
      <c r="C25" s="81">
        <f>NB_stat!C25</f>
        <v>4487</v>
      </c>
      <c r="D25" s="13" t="str">
        <f>NB_stat!D25</f>
        <v>ZŠ a MŠ Polevsko 167</v>
      </c>
      <c r="E25" s="11">
        <f>NB_stat!E25</f>
        <v>3141</v>
      </c>
      <c r="F25" s="59" t="str">
        <f>NB_stat!F25</f>
        <v>ZŠ a MŠ Polevsko 167</v>
      </c>
      <c r="G25" s="128">
        <f>ROUND(NB_rozp!R25,0)</f>
        <v>926970</v>
      </c>
      <c r="H25" s="37">
        <f t="shared" si="0"/>
        <v>684577</v>
      </c>
      <c r="I25" s="29">
        <f t="shared" si="1"/>
        <v>231387</v>
      </c>
      <c r="J25" s="37">
        <f t="shared" si="2"/>
        <v>6846</v>
      </c>
      <c r="K25" s="37">
        <f>NB_stat!H25*NB_stat!AC25+NB_stat!I25*NB_stat!AD25+NB_stat!J25*NB_stat!AE25+NB_stat!K25*NB_stat!AF25+NB_stat!L25*NB_stat!AG25+NB_stat!M25*NB_stat!AH25+NB_stat!N25*NB_stat!AI25+NB_stat!O25*NB_stat!AJ25+NB_stat!P25*NB_stat!AK25</f>
        <v>4160</v>
      </c>
      <c r="L25" s="644">
        <f>ROUND(Y25/NB_rozp!E25/12,2)</f>
        <v>2.2000000000000002</v>
      </c>
      <c r="M25" s="645">
        <f>IF(NB_stat!H25=0,0,12*1.348*1/NB_stat!T25*NB_rozp!$E25)</f>
        <v>15721.891318762639</v>
      </c>
      <c r="N25" s="646">
        <f>IF(NB_stat!I25=0,0,12*1.348*1/NB_stat!U25*NB_rozp!$E25)</f>
        <v>9632.051298143866</v>
      </c>
      <c r="O25" s="646">
        <f>IF(NB_stat!J25=0,0,12*1.348*1/NB_stat!V25*NB_rozp!$E25)</f>
        <v>0</v>
      </c>
      <c r="P25" s="646">
        <f>IF(NB_stat!K25=0,0,12*1.348*1/NB_stat!W25*NB_rozp!$E25)</f>
        <v>0</v>
      </c>
      <c r="Q25" s="646">
        <f>IF(NB_stat!L25=0,0,12*1.348*1/NB_stat!X25*NB_rozp!$E25)</f>
        <v>0</v>
      </c>
      <c r="R25" s="646">
        <f>IF(NB_stat!M25=0,0,12*1.348*1/NB_stat!Y25*NB_rozp!$E25)</f>
        <v>0</v>
      </c>
      <c r="S25" s="646">
        <f>IF(NB_stat!N25=0,0,12*1.348*1/NB_stat!Z25*NB_rozp!$E25)</f>
        <v>0</v>
      </c>
      <c r="T25" s="646">
        <f>IF(NB_stat!O25=0,0,12*1.348*1/NB_stat!AA25*NB_rozp!$E25)</f>
        <v>0</v>
      </c>
      <c r="U25" s="646">
        <f>IF(NB_stat!P25=0,0,12*1.348*1/NB_stat!AB25*NB_rozp!$E25)</f>
        <v>0</v>
      </c>
      <c r="V25" s="37">
        <f>ROUND((M25*NB_stat!H25+P25*NB_stat!K25+S25*NB_stat!N25)/1.348,0)</f>
        <v>291578</v>
      </c>
      <c r="W25" s="37">
        <f>ROUND((N25*NB_stat!I25+Q25*NB_stat!L25+T25*NB_stat!O25)/1.348,0)</f>
        <v>392999</v>
      </c>
      <c r="X25" s="37">
        <f>ROUND((O25*NB_stat!J25+R25*NB_stat!M25+U25*NB_stat!P25)/1.348,0)</f>
        <v>0</v>
      </c>
      <c r="Y25" s="37">
        <f t="shared" si="3"/>
        <v>684577</v>
      </c>
      <c r="Z25" s="647">
        <f>IF(NB_stat!T25=0,0,NB_stat!H25/NB_stat!T25)+IF(NB_stat!W25=0,0,NB_stat!K25/NB_stat!W25)+IF(NB_stat!Z25=0,0,NB_stat!N25/NB_stat!Z25)</f>
        <v>0.93703194083265484</v>
      </c>
      <c r="AA25" s="647">
        <f>IF(NB_stat!U25=0,0,NB_stat!I25/NB_stat!U25)+IF(NB_stat!X25=0,0,NB_stat!L25/NB_stat!X25)+IF(NB_stat!AA25=0,0,NB_stat!O25/NB_stat!AA25)</f>
        <v>1.2629642952004267</v>
      </c>
      <c r="AB25" s="647">
        <f>IF(NB_stat!V25=0,0,NB_stat!J25/NB_stat!V25)+IF(NB_stat!Y25=0,0,NB_stat!M25/NB_stat!Y25)+IF(NB_stat!AB25=0,0,NB_stat!P25/NB_stat!AB25)</f>
        <v>0</v>
      </c>
      <c r="AC25" s="130">
        <f t="shared" si="4"/>
        <v>2.1999962360330816</v>
      </c>
    </row>
    <row r="26" spans="1:29" ht="20.100000000000001" customHeight="1" x14ac:dyDescent="0.2">
      <c r="A26" s="81">
        <v>17</v>
      </c>
      <c r="B26" s="449">
        <v>600074803</v>
      </c>
      <c r="C26" s="81">
        <f>NB_stat!C26</f>
        <v>4488</v>
      </c>
      <c r="D26" s="13" t="str">
        <f>NB_stat!D26</f>
        <v>ZŠ a MŠ Prysk, Dolní Prysk 56</v>
      </c>
      <c r="E26" s="11">
        <f>NB_stat!E26</f>
        <v>3141</v>
      </c>
      <c r="F26" s="59" t="str">
        <f>NB_stat!F26</f>
        <v>ZŠ a MŠ Prysk, Dolní Prysk 56 - výdejna</v>
      </c>
      <c r="G26" s="128">
        <f>ROUND(NB_rozp!R26,0)</f>
        <v>266491</v>
      </c>
      <c r="H26" s="37">
        <f t="shared" si="0"/>
        <v>196458</v>
      </c>
      <c r="I26" s="29">
        <f t="shared" si="1"/>
        <v>66402</v>
      </c>
      <c r="J26" s="37">
        <f t="shared" si="2"/>
        <v>1965</v>
      </c>
      <c r="K26" s="37">
        <f>NB_stat!H26*NB_stat!AC26+NB_stat!I26*NB_stat!AD26+NB_stat!J26*NB_stat!AE26+NB_stat!K26*NB_stat!AF26+NB_stat!L26*NB_stat!AG26+NB_stat!M26*NB_stat!AH26+NB_stat!N26*NB_stat!AI26+NB_stat!O26*NB_stat!AJ26+NB_stat!P26*NB_stat!AK26</f>
        <v>1666</v>
      </c>
      <c r="L26" s="644">
        <f>ROUND(Y26/NB_rozp!E26/12,2)</f>
        <v>0.63</v>
      </c>
      <c r="M26" s="645">
        <f>IF(NB_stat!H26=0,0,12*1.348*1/NB_stat!T26*NB_rozp!$E26)</f>
        <v>0</v>
      </c>
      <c r="N26" s="646">
        <f>IF(NB_stat!I26=0,0,12*1.348*1/NB_stat!U26*NB_rozp!$E26)</f>
        <v>0</v>
      </c>
      <c r="O26" s="646">
        <f>IF(NB_stat!J26=0,0,12*1.348*1/NB_stat!V26*NB_rozp!$E26)</f>
        <v>0</v>
      </c>
      <c r="P26" s="646">
        <f>IF(NB_stat!K26=0,0,12*1.348*1/NB_stat!W26*NB_rozp!$E26)</f>
        <v>0</v>
      </c>
      <c r="Q26" s="646">
        <f>IF(NB_stat!L26=0,0,12*1.348*1/NB_stat!X26*NB_rozp!$E26)</f>
        <v>0</v>
      </c>
      <c r="R26" s="646">
        <f>IF(NB_stat!M26=0,0,12*1.348*1/NB_stat!Y26*NB_rozp!$E26)</f>
        <v>0</v>
      </c>
      <c r="S26" s="646">
        <f>IF(NB_stat!N26=0,0,12*1.348*1/NB_stat!Z26*NB_rozp!$E26)</f>
        <v>6541.0753875009568</v>
      </c>
      <c r="T26" s="646">
        <f>IF(NB_stat!O26=0,0,12*1.348*1/NB_stat!AA26*NB_rozp!$E26)</f>
        <v>4552.2464242317119</v>
      </c>
      <c r="U26" s="646">
        <f>IF(NB_stat!P26=0,0,12*1.348*1/NB_stat!AB26*NB_rozp!$E26)</f>
        <v>0</v>
      </c>
      <c r="V26" s="37">
        <f>ROUND((M26*NB_stat!H26+P26*NB_stat!K26+S26*NB_stat!N26)/1.348,0)</f>
        <v>101901</v>
      </c>
      <c r="W26" s="37">
        <f>ROUND((N26*NB_stat!I26+Q26*NB_stat!L26+T26*NB_stat!O26)/1.348,0)</f>
        <v>94557</v>
      </c>
      <c r="X26" s="37">
        <f>ROUND((O26*NB_stat!J26+R26*NB_stat!M26+U26*NB_stat!P26)/1.348,0)</f>
        <v>0</v>
      </c>
      <c r="Y26" s="37">
        <f t="shared" si="3"/>
        <v>196458</v>
      </c>
      <c r="Z26" s="647">
        <f>IF(NB_stat!T26=0,0,NB_stat!H26/NB_stat!T26)+IF(NB_stat!W26=0,0,NB_stat!K26/NB_stat!W26)+IF(NB_stat!Z26=0,0,NB_stat!N26/NB_stat!Z26)</f>
        <v>0.32747492083609564</v>
      </c>
      <c r="AA26" s="647">
        <f>IF(NB_stat!U26=0,0,NB_stat!I26/NB_stat!U26)+IF(NB_stat!X26=0,0,NB_stat!L26/NB_stat!X26)+IF(NB_stat!AA26=0,0,NB_stat!O26/NB_stat!AA26)</f>
        <v>0.30387389414086841</v>
      </c>
      <c r="AB26" s="647">
        <f>IF(NB_stat!V26=0,0,NB_stat!J26/NB_stat!V26)+IF(NB_stat!Y26=0,0,NB_stat!M26/NB_stat!Y26)+IF(NB_stat!AB26=0,0,NB_stat!P26/NB_stat!AB26)</f>
        <v>0</v>
      </c>
      <c r="AC26" s="130">
        <f t="shared" si="4"/>
        <v>0.63134881497696405</v>
      </c>
    </row>
    <row r="27" spans="1:29" ht="20.100000000000001" customHeight="1" x14ac:dyDescent="0.2">
      <c r="A27" s="81">
        <v>18</v>
      </c>
      <c r="B27" s="449">
        <v>650025768</v>
      </c>
      <c r="C27" s="81">
        <f>NB_stat!C27</f>
        <v>4434</v>
      </c>
      <c r="D27" s="13" t="str">
        <f>NB_stat!D27</f>
        <v>ZŠ a MŠ Skalice u Č. Lípy 264</v>
      </c>
      <c r="E27" s="11">
        <f>NB_stat!E27</f>
        <v>3141</v>
      </c>
      <c r="F27" s="59" t="str">
        <f>NB_stat!F27</f>
        <v>ZŠ a MŠ Skalice u Č. Lípy 261</v>
      </c>
      <c r="G27" s="128">
        <f>ROUND(NB_rozp!R27,0)</f>
        <v>1014380</v>
      </c>
      <c r="H27" s="37">
        <f t="shared" si="0"/>
        <v>747531</v>
      </c>
      <c r="I27" s="29">
        <f t="shared" si="1"/>
        <v>252666</v>
      </c>
      <c r="J27" s="37">
        <f t="shared" si="2"/>
        <v>7475</v>
      </c>
      <c r="K27" s="37">
        <f>NB_stat!H27*NB_stat!AC27+NB_stat!I27*NB_stat!AD27+NB_stat!J27*NB_stat!AE27+NB_stat!K27*NB_stat!AF27+NB_stat!L27*NB_stat!AG27+NB_stat!M27*NB_stat!AH27+NB_stat!N27*NB_stat!AI27+NB_stat!O27*NB_stat!AJ27+NB_stat!P27*NB_stat!AK27</f>
        <v>6708</v>
      </c>
      <c r="L27" s="644">
        <f>ROUND(Y27/NB_rozp!E27/12,2)</f>
        <v>2.4</v>
      </c>
      <c r="M27" s="645">
        <f>IF(NB_stat!H27=0,0,12*1.348*1/NB_stat!T27*NB_rozp!$E27)</f>
        <v>0</v>
      </c>
      <c r="N27" s="646">
        <f>IF(NB_stat!I27=0,0,12*1.348*1/NB_stat!U27*NB_rozp!$E27)</f>
        <v>7811.4079838322832</v>
      </c>
      <c r="O27" s="646">
        <f>IF(NB_stat!J27=0,0,12*1.348*1/NB_stat!V27*NB_rozp!$E27)</f>
        <v>0</v>
      </c>
      <c r="P27" s="646">
        <f>IF(NB_stat!K27=0,0,12*1.348*1/NB_stat!W27*NB_rozp!$E27)</f>
        <v>0</v>
      </c>
      <c r="Q27" s="646">
        <f>IF(NB_stat!L27=0,0,12*1.348*1/NB_stat!X27*NB_rozp!$E27)</f>
        <v>0</v>
      </c>
      <c r="R27" s="646">
        <f>IF(NB_stat!M27=0,0,12*1.348*1/NB_stat!Y27*NB_rozp!$E27)</f>
        <v>0</v>
      </c>
      <c r="S27" s="646">
        <f>IF(NB_stat!N27=0,0,12*1.348*1/NB_stat!Z27*NB_rozp!$E27)</f>
        <v>0</v>
      </c>
      <c r="T27" s="646">
        <f>IF(NB_stat!O27=0,0,12*1.348*1/NB_stat!AA27*NB_rozp!$E27)</f>
        <v>0</v>
      </c>
      <c r="U27" s="646">
        <f>IF(NB_stat!P27=0,0,12*1.348*1/NB_stat!AB27*NB_rozp!$E27)</f>
        <v>0</v>
      </c>
      <c r="V27" s="37">
        <f>ROUND((M27*NB_stat!H27+P27*NB_stat!K27+S27*NB_stat!N27)/1.348,0)</f>
        <v>0</v>
      </c>
      <c r="W27" s="37">
        <f>ROUND((N27*NB_stat!I27+Q27*NB_stat!L27+T27*NB_stat!O27)/1.348,0)</f>
        <v>747531</v>
      </c>
      <c r="X27" s="37">
        <f>ROUND((O27*NB_stat!J27+R27*NB_stat!M27+U27*NB_stat!P27)/1.348,0)</f>
        <v>0</v>
      </c>
      <c r="Y27" s="37">
        <f t="shared" si="3"/>
        <v>747531</v>
      </c>
      <c r="Z27" s="647">
        <f>IF(NB_stat!T27=0,0,NB_stat!H27/NB_stat!T27)+IF(NB_stat!W27=0,0,NB_stat!K27/NB_stat!W27)+IF(NB_stat!Z27=0,0,NB_stat!N27/NB_stat!Z27)</f>
        <v>0</v>
      </c>
      <c r="AA27" s="647">
        <f>IF(NB_stat!U27=0,0,NB_stat!I27/NB_stat!U27)+IF(NB_stat!X27=0,0,NB_stat!L27/NB_stat!X27)+IF(NB_stat!AA27=0,0,NB_stat!O27/NB_stat!AA27)</f>
        <v>2.4023076714029208</v>
      </c>
      <c r="AB27" s="647">
        <f>IF(NB_stat!V27=0,0,NB_stat!J27/NB_stat!V27)+IF(NB_stat!Y27=0,0,NB_stat!M27/NB_stat!Y27)+IF(NB_stat!AB27=0,0,NB_stat!P27/NB_stat!AB27)</f>
        <v>0</v>
      </c>
      <c r="AC27" s="130">
        <f t="shared" si="4"/>
        <v>2.4023076714029208</v>
      </c>
    </row>
    <row r="28" spans="1:29" ht="20.100000000000001" customHeight="1" x14ac:dyDescent="0.2">
      <c r="A28" s="81">
        <v>18</v>
      </c>
      <c r="B28" s="449">
        <v>650025768</v>
      </c>
      <c r="C28" s="81">
        <f>NB_stat!C28</f>
        <v>4434</v>
      </c>
      <c r="D28" s="13" t="str">
        <f>NB_stat!D28</f>
        <v>ZŠ a MŠ Skalice u Č. Lípy 264</v>
      </c>
      <c r="E28" s="11">
        <f>NB_stat!E28</f>
        <v>3141</v>
      </c>
      <c r="F28" s="59" t="str">
        <f>NB_stat!F28</f>
        <v xml:space="preserve">MŠ Skalice u Č. Lípy 161 </v>
      </c>
      <c r="G28" s="128">
        <f>ROUND(NB_rozp!R28,0)</f>
        <v>622409</v>
      </c>
      <c r="H28" s="37">
        <f t="shared" si="0"/>
        <v>459915</v>
      </c>
      <c r="I28" s="29">
        <f t="shared" si="1"/>
        <v>155451</v>
      </c>
      <c r="J28" s="37">
        <f t="shared" si="2"/>
        <v>4599</v>
      </c>
      <c r="K28" s="37">
        <f>NB_stat!H28*NB_stat!AC28+NB_stat!I28*NB_stat!AD28+NB_stat!J28*NB_stat!AE28+NB_stat!K28*NB_stat!AF28+NB_stat!L28*NB_stat!AG28+NB_stat!M28*NB_stat!AH28+NB_stat!N28*NB_stat!AI28+NB_stat!O28*NB_stat!AJ28+NB_stat!P28*NB_stat!AK28</f>
        <v>2444</v>
      </c>
      <c r="L28" s="644">
        <f>ROUND(Y28/NB_rozp!E28/12,2)</f>
        <v>1.48</v>
      </c>
      <c r="M28" s="645">
        <f>IF(NB_stat!H28=0,0,12*1.348*1/NB_stat!T28*NB_rozp!$E28)</f>
        <v>13190.743691026075</v>
      </c>
      <c r="N28" s="646">
        <f>IF(NB_stat!I28=0,0,12*1.348*1/NB_stat!U28*NB_rozp!$E28)</f>
        <v>0</v>
      </c>
      <c r="O28" s="646">
        <f>IF(NB_stat!J28=0,0,12*1.348*1/NB_stat!V28*NB_rozp!$E28)</f>
        <v>0</v>
      </c>
      <c r="P28" s="646">
        <f>IF(NB_stat!K28=0,0,12*1.348*1/NB_stat!W28*NB_rozp!$E28)</f>
        <v>0</v>
      </c>
      <c r="Q28" s="646">
        <f>IF(NB_stat!L28=0,0,12*1.348*1/NB_stat!X28*NB_rozp!$E28)</f>
        <v>0</v>
      </c>
      <c r="R28" s="646">
        <f>IF(NB_stat!M28=0,0,12*1.348*1/NB_stat!Y28*NB_rozp!$E28)</f>
        <v>0</v>
      </c>
      <c r="S28" s="646">
        <f>IF(NB_stat!N28=0,0,12*1.348*1/NB_stat!Z28*NB_rozp!$E28)</f>
        <v>0</v>
      </c>
      <c r="T28" s="646">
        <f>IF(NB_stat!O28=0,0,12*1.348*1/NB_stat!AA28*NB_rozp!$E28)</f>
        <v>0</v>
      </c>
      <c r="U28" s="646">
        <f>IF(NB_stat!P28=0,0,12*1.348*1/NB_stat!AB28*NB_rozp!$E28)</f>
        <v>0</v>
      </c>
      <c r="V28" s="37">
        <f>ROUND((M28*NB_stat!H28+P28*NB_stat!K28+S28*NB_stat!N28)/1.348,0)</f>
        <v>459915</v>
      </c>
      <c r="W28" s="37">
        <f>ROUND((N28*NB_stat!I28+Q28*NB_stat!L28+T28*NB_stat!O28)/1.348,0)</f>
        <v>0</v>
      </c>
      <c r="X28" s="37">
        <f>ROUND((O28*NB_stat!J28+R28*NB_stat!M28+U28*NB_stat!P28)/1.348,0)</f>
        <v>0</v>
      </c>
      <c r="Y28" s="37">
        <f t="shared" si="3"/>
        <v>459915</v>
      </c>
      <c r="Z28" s="647">
        <f>IF(NB_stat!T28=0,0,NB_stat!H28/NB_stat!T28)+IF(NB_stat!W28=0,0,NB_stat!K28/NB_stat!W28)+IF(NB_stat!Z28=0,0,NB_stat!N28/NB_stat!Z28)</f>
        <v>1.4780078346239296</v>
      </c>
      <c r="AA28" s="647">
        <f>IF(NB_stat!U28=0,0,NB_stat!I28/NB_stat!U28)+IF(NB_stat!X28=0,0,NB_stat!L28/NB_stat!X28)+IF(NB_stat!AA28=0,0,NB_stat!O28/NB_stat!AA28)</f>
        <v>0</v>
      </c>
      <c r="AB28" s="647">
        <f>IF(NB_stat!V28=0,0,NB_stat!J28/NB_stat!V28)+IF(NB_stat!Y28=0,0,NB_stat!M28/NB_stat!Y28)+IF(NB_stat!AB28=0,0,NB_stat!P28/NB_stat!AB28)</f>
        <v>0</v>
      </c>
      <c r="AC28" s="130">
        <f t="shared" si="4"/>
        <v>1.4780078346239296</v>
      </c>
    </row>
    <row r="29" spans="1:29" ht="20.100000000000001" customHeight="1" x14ac:dyDescent="0.2">
      <c r="A29" s="81">
        <v>18</v>
      </c>
      <c r="B29" s="449">
        <v>600074668</v>
      </c>
      <c r="C29" s="81">
        <f>NB_stat!C29</f>
        <v>4441</v>
      </c>
      <c r="D29" s="13" t="str">
        <f>NB_stat!D29</f>
        <v>ZŠ a MŠ Sloup v Čechách 81</v>
      </c>
      <c r="E29" s="11">
        <f>NB_stat!E29</f>
        <v>3141</v>
      </c>
      <c r="F29" s="59" t="str">
        <f>NB_stat!F29</f>
        <v>ZŠ a MŠ Sloup v Čechách 81</v>
      </c>
      <c r="G29" s="128">
        <f>ROUND(NB_rozp!R29,0)</f>
        <v>1195566</v>
      </c>
      <c r="H29" s="37">
        <f t="shared" si="0"/>
        <v>882829</v>
      </c>
      <c r="I29" s="29">
        <f t="shared" si="1"/>
        <v>298397</v>
      </c>
      <c r="J29" s="37">
        <f t="shared" si="2"/>
        <v>8828</v>
      </c>
      <c r="K29" s="37">
        <f>NB_stat!H29*NB_stat!AC29+NB_stat!I29*NB_stat!AD29+NB_stat!J29*NB_stat!AE29+NB_stat!K29*NB_stat!AF29+NB_stat!L29*NB_stat!AG29+NB_stat!M29*NB_stat!AH29+NB_stat!N29*NB_stat!AI29+NB_stat!O29*NB_stat!AJ29+NB_stat!P29*NB_stat!AK29</f>
        <v>5512</v>
      </c>
      <c r="L29" s="644">
        <f>ROUND(Y29/NB_rozp!E29/12,2)</f>
        <v>2.84</v>
      </c>
      <c r="M29" s="645">
        <f>IF(NB_stat!H29=0,0,12*1.348*1/NB_stat!T29*NB_rozp!$E29)</f>
        <v>12620.430968711937</v>
      </c>
      <c r="N29" s="646">
        <f>IF(NB_stat!I29=0,0,12*1.348*1/NB_stat!U29*NB_rozp!$E29)</f>
        <v>9779.8233985455263</v>
      </c>
      <c r="O29" s="646">
        <f>IF(NB_stat!J29=0,0,12*1.348*1/NB_stat!V29*NB_rozp!$E29)</f>
        <v>0</v>
      </c>
      <c r="P29" s="646">
        <f>IF(NB_stat!K29=0,0,12*1.348*1/NB_stat!W29*NB_rozp!$E29)</f>
        <v>0</v>
      </c>
      <c r="Q29" s="646">
        <f>IF(NB_stat!L29=0,0,12*1.348*1/NB_stat!X29*NB_rozp!$E29)</f>
        <v>0</v>
      </c>
      <c r="R29" s="646">
        <f>IF(NB_stat!M29=0,0,12*1.348*1/NB_stat!Y29*NB_rozp!$E29)</f>
        <v>0</v>
      </c>
      <c r="S29" s="646">
        <f>IF(NB_stat!N29=0,0,12*1.348*1/NB_stat!Z29*NB_rozp!$E29)</f>
        <v>0</v>
      </c>
      <c r="T29" s="646">
        <f>IF(NB_stat!O29=0,0,12*1.348*1/NB_stat!AA29*NB_rozp!$E29)</f>
        <v>0</v>
      </c>
      <c r="U29" s="646">
        <f>IF(NB_stat!P29=0,0,12*1.348*1/NB_stat!AB29*NB_rozp!$E29)</f>
        <v>0</v>
      </c>
      <c r="V29" s="37">
        <f>ROUND((M29*NB_stat!H29+P29*NB_stat!K29+S29*NB_stat!N29)/1.348,0)</f>
        <v>505566</v>
      </c>
      <c r="W29" s="37">
        <f>ROUND((N29*NB_stat!I29+Q29*NB_stat!L29+T29*NB_stat!O29)/1.348,0)</f>
        <v>377263</v>
      </c>
      <c r="X29" s="37">
        <f>ROUND((O29*NB_stat!J29+R29*NB_stat!M29+U29*NB_stat!P29)/1.348,0)</f>
        <v>0</v>
      </c>
      <c r="Y29" s="37">
        <f t="shared" si="3"/>
        <v>882829</v>
      </c>
      <c r="Z29" s="647">
        <f>IF(NB_stat!T29=0,0,NB_stat!H29/NB_stat!T29)+IF(NB_stat!W29=0,0,NB_stat!K29/NB_stat!W29)+IF(NB_stat!Z29=0,0,NB_stat!N29/NB_stat!Z29)</f>
        <v>1.6247163168588046</v>
      </c>
      <c r="AA29" s="647">
        <f>IF(NB_stat!U29=0,0,NB_stat!I29/NB_stat!U29)+IF(NB_stat!X29=0,0,NB_stat!L29/NB_stat!X29)+IF(NB_stat!AA29=0,0,NB_stat!O29/NB_stat!AA29)</f>
        <v>1.21239448650449</v>
      </c>
      <c r="AB29" s="647">
        <f>IF(NB_stat!V29=0,0,NB_stat!J29/NB_stat!V29)+IF(NB_stat!Y29=0,0,NB_stat!M29/NB_stat!Y29)+IF(NB_stat!AB29=0,0,NB_stat!P29/NB_stat!AB29)</f>
        <v>0</v>
      </c>
      <c r="AC29" s="130">
        <f t="shared" si="4"/>
        <v>2.8371108033632946</v>
      </c>
    </row>
    <row r="30" spans="1:29" ht="20.100000000000001" customHeight="1" thickBot="1" x14ac:dyDescent="0.25">
      <c r="A30" s="445">
        <v>20</v>
      </c>
      <c r="B30" s="514">
        <v>600074242</v>
      </c>
      <c r="C30" s="81">
        <f>NB_stat!C30</f>
        <v>4428</v>
      </c>
      <c r="D30" s="62" t="str">
        <f>NB_stat!D30</f>
        <v>MŠ Svor 208</v>
      </c>
      <c r="E30" s="41">
        <f>NB_stat!E30</f>
        <v>3141</v>
      </c>
      <c r="F30" s="140" t="str">
        <f>NB_stat!F30</f>
        <v>MŠ Svor 208</v>
      </c>
      <c r="G30" s="128">
        <f>ROUND(NB_rozp!R30,0)</f>
        <v>641746</v>
      </c>
      <c r="H30" s="37">
        <f t="shared" si="0"/>
        <v>474260</v>
      </c>
      <c r="I30" s="29">
        <f t="shared" si="1"/>
        <v>160299</v>
      </c>
      <c r="J30" s="37">
        <f t="shared" si="2"/>
        <v>4743</v>
      </c>
      <c r="K30" s="37">
        <f>NB_stat!H30*NB_stat!AC30+NB_stat!I30*NB_stat!AD30+NB_stat!J30*NB_stat!AE30+NB_stat!K30*NB_stat!AF30+NB_stat!L30*NB_stat!AG30+NB_stat!M30*NB_stat!AH30+NB_stat!N30*NB_stat!AI30+NB_stat!O30*NB_stat!AJ30+NB_stat!P30*NB_stat!AK30</f>
        <v>2444</v>
      </c>
      <c r="L30" s="644">
        <f>ROUND(Y30/NB_rozp!E30/12,2)</f>
        <v>1.52</v>
      </c>
      <c r="M30" s="645">
        <f>IF(NB_stat!H30=0,0,12*1.348*1/NB_stat!T30*NB_rozp!$E30)</f>
        <v>16352.688468752391</v>
      </c>
      <c r="N30" s="646">
        <f>IF(NB_stat!I30=0,0,12*1.348*1/NB_stat!U30*NB_rozp!$E30)</f>
        <v>11380.616060579279</v>
      </c>
      <c r="O30" s="646">
        <f>IF(NB_stat!J30=0,0,12*1.348*1/NB_stat!V30*NB_rozp!$E30)</f>
        <v>0</v>
      </c>
      <c r="P30" s="646">
        <f>IF(NB_stat!K30=0,0,12*1.348*1/NB_stat!W30*NB_rozp!$E30)</f>
        <v>0</v>
      </c>
      <c r="Q30" s="646">
        <f>IF(NB_stat!L30=0,0,12*1.348*1/NB_stat!X30*NB_rozp!$E30)</f>
        <v>0</v>
      </c>
      <c r="R30" s="646">
        <f>IF(NB_stat!M30=0,0,12*1.348*1/NB_stat!Y30*NB_rozp!$E30)</f>
        <v>0</v>
      </c>
      <c r="S30" s="646">
        <f>IF(NB_stat!N30=0,0,12*1.348*1/NB_stat!Z30*NB_rozp!$E30)</f>
        <v>0</v>
      </c>
      <c r="T30" s="646">
        <f>IF(NB_stat!O30=0,0,12*1.348*1/NB_stat!AA30*NB_rozp!$E30)</f>
        <v>0</v>
      </c>
      <c r="U30" s="646">
        <f>IF(NB_stat!P30=0,0,12*1.348*1/NB_stat!AB30*NB_rozp!$E30)</f>
        <v>0</v>
      </c>
      <c r="V30" s="37">
        <f>ROUND((M30*NB_stat!H30+P30*NB_stat!K30+S30*NB_stat!N30)/1.348,0)</f>
        <v>254753</v>
      </c>
      <c r="W30" s="37">
        <f>ROUND((N30*NB_stat!I30+Q30*NB_stat!L30+T30*NB_stat!O30)/1.348,0)</f>
        <v>219507</v>
      </c>
      <c r="X30" s="37">
        <f>ROUND((O30*NB_stat!J30+R30*NB_stat!M30+U30*NB_stat!P30)/1.348,0)</f>
        <v>0</v>
      </c>
      <c r="Y30" s="37">
        <f t="shared" si="3"/>
        <v>474260</v>
      </c>
      <c r="Z30" s="647">
        <f>IF(NB_stat!T30=0,0,NB_stat!H30/NB_stat!T30)+IF(NB_stat!W30=0,0,NB_stat!K30/NB_stat!W30)+IF(NB_stat!Z30=0,0,NB_stat!N30/NB_stat!Z30)</f>
        <v>0.8186873020902391</v>
      </c>
      <c r="AA30" s="647">
        <f>IF(NB_stat!U30=0,0,NB_stat!I30/NB_stat!U30)+IF(NB_stat!X30=0,0,NB_stat!L30/NB_stat!X30)+IF(NB_stat!AA30=0,0,NB_stat!O30/NB_stat!AA30)</f>
        <v>0.70542153996987311</v>
      </c>
      <c r="AB30" s="647">
        <f>IF(NB_stat!V30=0,0,NB_stat!J30/NB_stat!V30)+IF(NB_stat!Y30=0,0,NB_stat!M30/NB_stat!Y30)+IF(NB_stat!AB30=0,0,NB_stat!P30/NB_stat!AB30)</f>
        <v>0</v>
      </c>
      <c r="AC30" s="130">
        <f t="shared" si="4"/>
        <v>1.5241088420601123</v>
      </c>
    </row>
    <row r="31" spans="1:29" ht="20.100000000000001" customHeight="1" thickBot="1" x14ac:dyDescent="0.25">
      <c r="A31" s="446"/>
      <c r="B31" s="476"/>
      <c r="C31" s="518"/>
      <c r="D31" s="352" t="s">
        <v>43</v>
      </c>
      <c r="E31" s="353"/>
      <c r="F31" s="354"/>
      <c r="G31" s="129">
        <f t="shared" ref="G31:AC31" si="5">SUM(G6:G30)</f>
        <v>24158350</v>
      </c>
      <c r="H31" s="108">
        <f t="shared" si="5"/>
        <v>17808702</v>
      </c>
      <c r="I31" s="108">
        <f t="shared" si="5"/>
        <v>6019339</v>
      </c>
      <c r="J31" s="108">
        <f t="shared" si="5"/>
        <v>178089</v>
      </c>
      <c r="K31" s="108">
        <f t="shared" si="5"/>
        <v>152220</v>
      </c>
      <c r="L31" s="452">
        <f t="shared" si="5"/>
        <v>57.23</v>
      </c>
      <c r="M31" s="132">
        <f t="shared" si="5"/>
        <v>181107.38991108479</v>
      </c>
      <c r="N31" s="108">
        <f t="shared" si="5"/>
        <v>86282.327053191082</v>
      </c>
      <c r="O31" s="108">
        <f t="shared" si="5"/>
        <v>0</v>
      </c>
      <c r="P31" s="108">
        <f t="shared" si="5"/>
        <v>42749.816178305307</v>
      </c>
      <c r="Q31" s="108">
        <f t="shared" si="5"/>
        <v>12426.530190817801</v>
      </c>
      <c r="R31" s="108">
        <f t="shared" si="5"/>
        <v>0</v>
      </c>
      <c r="S31" s="108">
        <f t="shared" si="5"/>
        <v>44730.451955760524</v>
      </c>
      <c r="T31" s="108">
        <f t="shared" si="5"/>
        <v>12836.599884776915</v>
      </c>
      <c r="U31" s="108">
        <f t="shared" si="5"/>
        <v>0</v>
      </c>
      <c r="V31" s="108">
        <f t="shared" si="5"/>
        <v>7598198</v>
      </c>
      <c r="W31" s="108">
        <f t="shared" si="5"/>
        <v>10210509</v>
      </c>
      <c r="X31" s="108">
        <f t="shared" si="5"/>
        <v>0</v>
      </c>
      <c r="Y31" s="108">
        <f t="shared" si="5"/>
        <v>17808707</v>
      </c>
      <c r="Z31" s="125">
        <f t="shared" si="5"/>
        <v>24.417992274914138</v>
      </c>
      <c r="AA31" s="125">
        <f t="shared" si="5"/>
        <v>32.813073803611765</v>
      </c>
      <c r="AB31" s="125">
        <f t="shared" si="5"/>
        <v>0</v>
      </c>
      <c r="AC31" s="126">
        <f t="shared" si="5"/>
        <v>57.231066078525899</v>
      </c>
    </row>
    <row r="32" spans="1:29" s="43" customFormat="1" ht="20.100000000000001" customHeight="1" x14ac:dyDescent="0.2">
      <c r="C32" s="40"/>
      <c r="G32" s="48">
        <f>H31+I31+J31+K31</f>
        <v>24158350</v>
      </c>
      <c r="H32" s="48">
        <f>Y31</f>
        <v>17808707</v>
      </c>
      <c r="I32" s="48"/>
      <c r="J32" s="48"/>
      <c r="K32" s="48"/>
      <c r="Y32" s="48">
        <f>SUM(V31:X31)</f>
        <v>17808707</v>
      </c>
      <c r="Z32" s="52"/>
      <c r="AC32" s="51">
        <f>SUM(Z31:AB31)</f>
        <v>57.231066078525899</v>
      </c>
    </row>
    <row r="33" spans="3:29" s="43" customFormat="1" ht="20.100000000000001" customHeight="1" x14ac:dyDescent="0.2">
      <c r="C33" s="40"/>
      <c r="G33" s="48">
        <f>NB_rozp!R31</f>
        <v>24158354.736024957</v>
      </c>
      <c r="H33" s="48"/>
      <c r="I33" s="48"/>
      <c r="J33" s="48"/>
      <c r="Y33" s="48"/>
      <c r="AC33" s="51"/>
    </row>
    <row r="34" spans="3:29" s="43" customFormat="1" ht="20.100000000000001" customHeight="1" x14ac:dyDescent="0.2">
      <c r="C34" s="40"/>
    </row>
    <row r="35" spans="3:29" s="43" customFormat="1" ht="20.100000000000001" customHeight="1" x14ac:dyDescent="0.2">
      <c r="C35" s="40"/>
    </row>
    <row r="36" spans="3:29" s="43" customFormat="1" ht="20.100000000000001" customHeight="1" x14ac:dyDescent="0.2">
      <c r="C36" s="40"/>
    </row>
    <row r="37" spans="3:29" s="43" customFormat="1" ht="20.100000000000001" customHeight="1" x14ac:dyDescent="0.2">
      <c r="C37" s="40"/>
    </row>
    <row r="38" spans="3:29" s="43" customFormat="1" ht="20.100000000000001" customHeight="1" x14ac:dyDescent="0.2">
      <c r="C38" s="40"/>
    </row>
    <row r="39" spans="3:29" s="43" customFormat="1" ht="20.100000000000001" customHeight="1" x14ac:dyDescent="0.2">
      <c r="C39" s="40"/>
    </row>
    <row r="40" spans="3:29" s="43" customFormat="1" ht="20.100000000000001" customHeight="1" x14ac:dyDescent="0.2">
      <c r="C40" s="40"/>
    </row>
    <row r="41" spans="3:29" s="43" customFormat="1" ht="20.100000000000001" customHeight="1" x14ac:dyDescent="0.2">
      <c r="C41" s="40"/>
    </row>
    <row r="42" spans="3:29" s="43" customFormat="1" ht="20.100000000000001" customHeight="1" x14ac:dyDescent="0.2">
      <c r="C42" s="40"/>
    </row>
    <row r="43" spans="3:29" s="43" customFormat="1" ht="20.100000000000001" customHeight="1" x14ac:dyDescent="0.2">
      <c r="C43" s="46"/>
      <c r="D43"/>
      <c r="E43"/>
      <c r="F43"/>
    </row>
    <row r="44" spans="3:29" ht="20.100000000000001" customHeight="1" x14ac:dyDescent="0.2"/>
    <row r="45" spans="3:29" ht="20.100000000000001" customHeight="1" x14ac:dyDescent="0.2"/>
    <row r="46" spans="3:29" ht="20.100000000000001" customHeight="1" x14ac:dyDescent="0.2"/>
    <row r="47" spans="3:29" ht="20.100000000000001" customHeight="1" x14ac:dyDescent="0.2"/>
    <row r="48" spans="3:2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111"/>
  <sheetViews>
    <sheetView zoomScaleNormal="100" workbookViewId="0">
      <pane xSplit="7" ySplit="5" topLeftCell="H6" activePane="bottomRight" state="frozen"/>
      <selection pane="topRight"/>
      <selection pane="bottomLeft"/>
      <selection pane="bottomRight" activeCell="H3" sqref="H3:S3"/>
    </sheetView>
  </sheetViews>
  <sheetFormatPr defaultColWidth="11.28515625" defaultRowHeight="18" customHeight="1" x14ac:dyDescent="0.2"/>
  <cols>
    <col min="1" max="1" width="6.7109375" style="7" customWidth="1"/>
    <col min="2" max="2" width="9.7109375" style="7" customWidth="1"/>
    <col min="3" max="3" width="7.140625" style="7" customWidth="1"/>
    <col min="4" max="4" width="37.28515625" style="1" customWidth="1"/>
    <col min="5" max="5" width="5.28515625" style="7" customWidth="1"/>
    <col min="6" max="6" width="37.5703125" style="1" customWidth="1"/>
    <col min="7" max="7" width="7.7109375" style="64" customWidth="1"/>
    <col min="8" max="28" width="6.5703125" style="1" customWidth="1"/>
    <col min="29" max="29" width="8" style="1" customWidth="1"/>
    <col min="30" max="30" width="7.42578125" style="1" customWidth="1"/>
    <col min="31" max="31" width="8.42578125" style="1" customWidth="1"/>
    <col min="32" max="37" width="6.5703125" style="1" customWidth="1"/>
    <col min="38" max="16384" width="11.28515625" style="1"/>
  </cols>
  <sheetData>
    <row r="1" spans="1:37" ht="23.25" customHeight="1" x14ac:dyDescent="0.3">
      <c r="A1" s="507" t="s">
        <v>609</v>
      </c>
      <c r="D1" s="22"/>
      <c r="E1" s="195"/>
      <c r="AD1" s="27"/>
      <c r="AG1" s="27"/>
      <c r="AH1" s="27"/>
      <c r="AI1" s="27"/>
      <c r="AJ1" s="27"/>
    </row>
    <row r="2" spans="1:37" ht="18" customHeight="1" thickBot="1" x14ac:dyDescent="0.35">
      <c r="A2" s="508" t="s">
        <v>282</v>
      </c>
      <c r="D2" s="69"/>
      <c r="E2" s="196"/>
      <c r="H2" s="300" t="s">
        <v>607</v>
      </c>
      <c r="I2" s="625"/>
      <c r="V2" s="40"/>
      <c r="W2" s="40"/>
      <c r="X2" s="40"/>
      <c r="Y2" s="40"/>
      <c r="Z2" s="40"/>
      <c r="AA2" s="40"/>
      <c r="AB2" s="40"/>
      <c r="AD2" s="27"/>
      <c r="AG2" s="27"/>
      <c r="AH2" s="27"/>
      <c r="AI2" s="27"/>
      <c r="AJ2" s="27"/>
      <c r="AK2" s="40"/>
    </row>
    <row r="3" spans="1:37" ht="18" customHeight="1" thickBot="1" x14ac:dyDescent="0.25">
      <c r="A3" s="8"/>
      <c r="D3" s="594"/>
      <c r="E3" s="2"/>
      <c r="F3" s="3" t="s">
        <v>358</v>
      </c>
      <c r="H3" s="654" t="s">
        <v>631</v>
      </c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6"/>
      <c r="T3" s="14"/>
      <c r="U3" s="14"/>
      <c r="V3" s="40"/>
      <c r="W3" s="40"/>
      <c r="X3" s="40"/>
      <c r="Y3" s="40"/>
      <c r="Z3" s="40"/>
      <c r="AA3" s="40"/>
      <c r="AB3" s="40"/>
      <c r="AD3" s="27"/>
      <c r="AG3" s="27"/>
      <c r="AH3" s="27"/>
      <c r="AI3" s="27"/>
      <c r="AJ3" s="27"/>
      <c r="AK3" s="40"/>
    </row>
    <row r="4" spans="1:37" ht="24" thickBot="1" x14ac:dyDescent="0.3">
      <c r="A4" s="510" t="s">
        <v>242</v>
      </c>
      <c r="E4" s="2"/>
      <c r="F4" s="194" t="s">
        <v>372</v>
      </c>
      <c r="G4" s="244"/>
      <c r="H4" s="654" t="s">
        <v>291</v>
      </c>
      <c r="I4" s="655"/>
      <c r="J4" s="656"/>
      <c r="K4" s="654" t="s">
        <v>435</v>
      </c>
      <c r="L4" s="655"/>
      <c r="M4" s="656"/>
      <c r="N4" s="654" t="s">
        <v>293</v>
      </c>
      <c r="O4" s="655"/>
      <c r="P4" s="656"/>
      <c r="Q4" s="654" t="s">
        <v>442</v>
      </c>
      <c r="R4" s="655"/>
      <c r="S4" s="656"/>
      <c r="T4" s="667" t="s">
        <v>285</v>
      </c>
      <c r="U4" s="668"/>
      <c r="V4" s="669"/>
      <c r="W4" s="654" t="s">
        <v>286</v>
      </c>
      <c r="X4" s="655"/>
      <c r="Y4" s="656"/>
      <c r="Z4" s="654" t="s">
        <v>287</v>
      </c>
      <c r="AA4" s="655"/>
      <c r="AB4" s="656"/>
      <c r="AC4" s="654" t="s">
        <v>288</v>
      </c>
      <c r="AD4" s="655"/>
      <c r="AE4" s="656"/>
      <c r="AF4" s="654" t="s">
        <v>289</v>
      </c>
      <c r="AG4" s="655"/>
      <c r="AH4" s="656"/>
      <c r="AI4" s="654" t="s">
        <v>290</v>
      </c>
      <c r="AJ4" s="655"/>
      <c r="AK4" s="656"/>
    </row>
    <row r="5" spans="1:37" ht="23.25" thickBot="1" x14ac:dyDescent="0.25">
      <c r="A5" s="98" t="s">
        <v>571</v>
      </c>
      <c r="B5" s="416" t="s">
        <v>572</v>
      </c>
      <c r="C5" s="416" t="s">
        <v>309</v>
      </c>
      <c r="D5" s="428" t="s">
        <v>587</v>
      </c>
      <c r="E5" s="4" t="s">
        <v>0</v>
      </c>
      <c r="F5" s="72" t="s">
        <v>1</v>
      </c>
      <c r="G5" s="220" t="s">
        <v>2</v>
      </c>
      <c r="H5" s="15" t="s">
        <v>226</v>
      </c>
      <c r="I5" s="16" t="s">
        <v>227</v>
      </c>
      <c r="J5" s="73" t="s">
        <v>228</v>
      </c>
      <c r="K5" s="480" t="s">
        <v>226</v>
      </c>
      <c r="L5" s="16" t="s">
        <v>227</v>
      </c>
      <c r="M5" s="73" t="s">
        <v>228</v>
      </c>
      <c r="N5" s="15" t="s">
        <v>226</v>
      </c>
      <c r="O5" s="16" t="s">
        <v>227</v>
      </c>
      <c r="P5" s="73" t="s">
        <v>228</v>
      </c>
      <c r="Q5" s="15" t="s">
        <v>226</v>
      </c>
      <c r="R5" s="16" t="s">
        <v>227</v>
      </c>
      <c r="S5" s="73" t="s">
        <v>228</v>
      </c>
      <c r="T5" s="82" t="s">
        <v>263</v>
      </c>
      <c r="U5" s="83" t="s">
        <v>266</v>
      </c>
      <c r="V5" s="84" t="s">
        <v>264</v>
      </c>
      <c r="W5" s="82" t="s">
        <v>263</v>
      </c>
      <c r="X5" s="83" t="s">
        <v>266</v>
      </c>
      <c r="Y5" s="84" t="s">
        <v>264</v>
      </c>
      <c r="Z5" s="82" t="s">
        <v>263</v>
      </c>
      <c r="AA5" s="83" t="s">
        <v>266</v>
      </c>
      <c r="AB5" s="84" t="s">
        <v>264</v>
      </c>
      <c r="AC5" s="82" t="s">
        <v>258</v>
      </c>
      <c r="AD5" s="83" t="s">
        <v>259</v>
      </c>
      <c r="AE5" s="84" t="s">
        <v>265</v>
      </c>
      <c r="AF5" s="92" t="s">
        <v>258</v>
      </c>
      <c r="AG5" s="93" t="s">
        <v>259</v>
      </c>
      <c r="AH5" s="94" t="s">
        <v>265</v>
      </c>
      <c r="AI5" s="92" t="s">
        <v>258</v>
      </c>
      <c r="AJ5" s="93" t="s">
        <v>259</v>
      </c>
      <c r="AK5" s="94" t="s">
        <v>265</v>
      </c>
    </row>
    <row r="6" spans="1:37" ht="20.100000000000001" customHeight="1" x14ac:dyDescent="0.2">
      <c r="A6" s="519">
        <v>2</v>
      </c>
      <c r="B6" s="477">
        <v>600098893</v>
      </c>
      <c r="C6" s="477">
        <v>5451</v>
      </c>
      <c r="D6" s="290" t="s">
        <v>160</v>
      </c>
      <c r="E6" s="239">
        <v>3141</v>
      </c>
      <c r="F6" s="458" t="s">
        <v>160</v>
      </c>
      <c r="G6" s="479">
        <v>210</v>
      </c>
      <c r="H6" s="57">
        <v>99</v>
      </c>
      <c r="I6" s="20"/>
      <c r="J6" s="458"/>
      <c r="K6" s="57">
        <v>23</v>
      </c>
      <c r="L6" s="20"/>
      <c r="M6" s="139"/>
      <c r="N6" s="290"/>
      <c r="O6" s="20"/>
      <c r="P6" s="139"/>
      <c r="Q6" s="57">
        <f t="shared" ref="Q6:S12" si="0">H6+K6+N6</f>
        <v>122</v>
      </c>
      <c r="R6" s="20">
        <f t="shared" si="0"/>
        <v>0</v>
      </c>
      <c r="S6" s="139">
        <f t="shared" si="0"/>
        <v>0</v>
      </c>
      <c r="T6" s="86">
        <f>VLOOKUP(H6,SJMS_normativy!$A$3:$B$334,2,0)</f>
        <v>40.261933679999999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43.615308800000001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</row>
    <row r="7" spans="1:37" ht="20.100000000000001" customHeight="1" x14ac:dyDescent="0.2">
      <c r="A7" s="411">
        <v>2</v>
      </c>
      <c r="B7" s="417">
        <v>600098893</v>
      </c>
      <c r="C7" s="417">
        <v>5451</v>
      </c>
      <c r="D7" s="5" t="s">
        <v>160</v>
      </c>
      <c r="E7" s="71">
        <v>3141</v>
      </c>
      <c r="F7" s="254" t="s">
        <v>399</v>
      </c>
      <c r="G7" s="307">
        <v>27</v>
      </c>
      <c r="H7" s="13"/>
      <c r="I7" s="11"/>
      <c r="J7" s="253"/>
      <c r="K7" s="13"/>
      <c r="L7" s="11"/>
      <c r="M7" s="59"/>
      <c r="N7" s="5">
        <v>23</v>
      </c>
      <c r="O7" s="11"/>
      <c r="P7" s="59"/>
      <c r="Q7" s="13">
        <f t="shared" si="0"/>
        <v>23</v>
      </c>
      <c r="R7" s="11">
        <f t="shared" si="0"/>
        <v>0</v>
      </c>
      <c r="S7" s="59">
        <f t="shared" si="0"/>
        <v>0</v>
      </c>
      <c r="T7" s="86">
        <f>VLOOKUP(H7,SJMS_normativy!$A$3:$B$334,2,0)</f>
        <v>0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65.422963199999998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</row>
    <row r="8" spans="1:37" ht="20.100000000000001" customHeight="1" x14ac:dyDescent="0.2">
      <c r="A8" s="411">
        <v>3</v>
      </c>
      <c r="B8" s="417">
        <v>600098834</v>
      </c>
      <c r="C8" s="417">
        <v>5450</v>
      </c>
      <c r="D8" s="579" t="s">
        <v>603</v>
      </c>
      <c r="E8" s="71">
        <v>3141</v>
      </c>
      <c r="F8" s="579" t="s">
        <v>603</v>
      </c>
      <c r="G8" s="307">
        <v>110</v>
      </c>
      <c r="H8" s="13">
        <v>85</v>
      </c>
      <c r="I8" s="11"/>
      <c r="J8" s="253"/>
      <c r="K8" s="13"/>
      <c r="L8" s="11"/>
      <c r="M8" s="59"/>
      <c r="N8" s="5"/>
      <c r="O8" s="11"/>
      <c r="P8" s="59"/>
      <c r="Q8" s="13">
        <f t="shared" si="0"/>
        <v>85</v>
      </c>
      <c r="R8" s="11">
        <f t="shared" si="0"/>
        <v>0</v>
      </c>
      <c r="S8" s="59">
        <f t="shared" si="0"/>
        <v>0</v>
      </c>
      <c r="T8" s="86">
        <f>VLOOKUP(H8,SJMS_normativy!$A$3:$B$334,2,0)</f>
        <v>38.486629799999989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</row>
    <row r="9" spans="1:37" ht="20.100000000000001" customHeight="1" x14ac:dyDescent="0.2">
      <c r="A9" s="411">
        <v>1</v>
      </c>
      <c r="B9" s="417">
        <v>600099482</v>
      </c>
      <c r="C9" s="417">
        <v>5489</v>
      </c>
      <c r="D9" s="5" t="s">
        <v>486</v>
      </c>
      <c r="E9" s="71">
        <v>3141</v>
      </c>
      <c r="F9" s="253" t="s">
        <v>486</v>
      </c>
      <c r="G9" s="307">
        <v>80</v>
      </c>
      <c r="H9" s="13">
        <v>44</v>
      </c>
      <c r="I9" s="11"/>
      <c r="J9" s="253"/>
      <c r="K9" s="13"/>
      <c r="L9" s="11"/>
      <c r="M9" s="59"/>
      <c r="N9" s="5"/>
      <c r="O9" s="11"/>
      <c r="P9" s="59"/>
      <c r="Q9" s="13">
        <f t="shared" si="0"/>
        <v>44</v>
      </c>
      <c r="R9" s="11">
        <f t="shared" si="0"/>
        <v>0</v>
      </c>
      <c r="S9" s="59">
        <f t="shared" si="0"/>
        <v>0</v>
      </c>
      <c r="T9" s="86">
        <f>VLOOKUP(H9,SJMS_normativy!$A$3:$B$334,2,0)</f>
        <v>31.155332880000003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</row>
    <row r="10" spans="1:37" ht="20.100000000000001" customHeight="1" x14ac:dyDescent="0.2">
      <c r="A10" s="411">
        <v>8</v>
      </c>
      <c r="B10" s="417">
        <v>600099237</v>
      </c>
      <c r="C10" s="417">
        <v>5443</v>
      </c>
      <c r="D10" s="5" t="s">
        <v>161</v>
      </c>
      <c r="E10" s="71">
        <v>3141</v>
      </c>
      <c r="F10" s="253" t="s">
        <v>161</v>
      </c>
      <c r="G10" s="307">
        <v>806</v>
      </c>
      <c r="H10" s="13"/>
      <c r="I10" s="11">
        <v>335</v>
      </c>
      <c r="J10" s="253">
        <v>120</v>
      </c>
      <c r="K10" s="13"/>
      <c r="L10" s="11">
        <v>211</v>
      </c>
      <c r="M10" s="59"/>
      <c r="N10" s="5"/>
      <c r="O10" s="11"/>
      <c r="P10" s="59"/>
      <c r="Q10" s="13">
        <f t="shared" si="0"/>
        <v>0</v>
      </c>
      <c r="R10" s="11">
        <f t="shared" si="0"/>
        <v>546</v>
      </c>
      <c r="S10" s="59">
        <f t="shared" si="0"/>
        <v>120</v>
      </c>
      <c r="T10" s="86">
        <f>VLOOKUP(H10,SJMS_normativy!$A$3:$B$334,2,0)</f>
        <v>0</v>
      </c>
      <c r="U10" s="17">
        <f>IF(I10=0,0,VLOOKUP(SUM(I10+J10),SJZS_normativy!$A$4:$C$1075,2,0))</f>
        <v>69.844015720545215</v>
      </c>
      <c r="V10" s="87">
        <f>IF(J10=0,0,VLOOKUP(SUM(I10+J10),SJZS_normativy!$A$4:$C$1075,2,0))</f>
        <v>69.844015720545215</v>
      </c>
      <c r="W10" s="86">
        <f>VLOOKUP(K10,SJMS_normativy!$A$3:$B$334,2,0)/0.6</f>
        <v>0</v>
      </c>
      <c r="X10" s="17">
        <f>IF(L10=0,0,VLOOKUP(SUM(L10+M10),SJZS_normativy!$A$4:$C$1075,2,0))/0.6</f>
        <v>99.605463046119127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</row>
    <row r="11" spans="1:37" ht="20.100000000000001" customHeight="1" x14ac:dyDescent="0.2">
      <c r="A11" s="411">
        <v>9</v>
      </c>
      <c r="B11" s="417">
        <v>600099351</v>
      </c>
      <c r="C11" s="417">
        <v>5445</v>
      </c>
      <c r="D11" s="5" t="s">
        <v>162</v>
      </c>
      <c r="E11" s="71">
        <v>3141</v>
      </c>
      <c r="F11" s="254" t="s">
        <v>275</v>
      </c>
      <c r="G11" s="307">
        <v>230</v>
      </c>
      <c r="H11" s="13"/>
      <c r="I11" s="11">
        <v>176</v>
      </c>
      <c r="J11" s="253"/>
      <c r="K11" s="13"/>
      <c r="L11" s="11"/>
      <c r="M11" s="59"/>
      <c r="N11" s="5"/>
      <c r="O11" s="11"/>
      <c r="P11" s="59"/>
      <c r="Q11" s="13">
        <f t="shared" si="0"/>
        <v>0</v>
      </c>
      <c r="R11" s="11">
        <f t="shared" si="0"/>
        <v>176</v>
      </c>
      <c r="S11" s="59">
        <f t="shared" si="0"/>
        <v>0</v>
      </c>
      <c r="T11" s="86">
        <f>VLOOKUP(H11,SJMS_normativy!$A$3:$B$334,2,0)</f>
        <v>0</v>
      </c>
      <c r="U11" s="17">
        <f>IF(I11=0,0,VLOOKUP(SUM(I11+J11),SJZS_normativy!$A$4:$C$1075,2,0))</f>
        <v>57.502600178054003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</row>
    <row r="12" spans="1:37" ht="20.100000000000001" customHeight="1" x14ac:dyDescent="0.2">
      <c r="A12" s="411">
        <v>6</v>
      </c>
      <c r="B12" s="417">
        <v>600099296</v>
      </c>
      <c r="C12" s="417">
        <v>5444</v>
      </c>
      <c r="D12" s="5" t="s">
        <v>397</v>
      </c>
      <c r="E12" s="71">
        <v>3141</v>
      </c>
      <c r="F12" s="253" t="s">
        <v>398</v>
      </c>
      <c r="G12" s="307">
        <v>250</v>
      </c>
      <c r="H12" s="13"/>
      <c r="I12" s="11"/>
      <c r="J12" s="253"/>
      <c r="K12" s="13"/>
      <c r="L12" s="11"/>
      <c r="M12" s="59"/>
      <c r="N12" s="5"/>
      <c r="O12" s="11">
        <v>211</v>
      </c>
      <c r="P12" s="59"/>
      <c r="Q12" s="13">
        <f t="shared" si="0"/>
        <v>0</v>
      </c>
      <c r="R12" s="11">
        <f t="shared" si="0"/>
        <v>211</v>
      </c>
      <c r="S12" s="59">
        <f t="shared" si="0"/>
        <v>0</v>
      </c>
      <c r="T12" s="86">
        <f>VLOOKUP(H12,SJMS_normativy!$A$3:$B$334,2,0)</f>
        <v>0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149.40819456917868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</row>
    <row r="13" spans="1:37" ht="20.100000000000001" customHeight="1" x14ac:dyDescent="0.2">
      <c r="A13" s="81">
        <v>11</v>
      </c>
      <c r="B13" s="417">
        <v>600098966</v>
      </c>
      <c r="C13" s="417">
        <v>5403</v>
      </c>
      <c r="D13" s="5" t="s">
        <v>349</v>
      </c>
      <c r="E13" s="71">
        <v>3141</v>
      </c>
      <c r="F13" s="253" t="s">
        <v>350</v>
      </c>
      <c r="G13" s="307">
        <v>100</v>
      </c>
      <c r="H13" s="13">
        <v>30</v>
      </c>
      <c r="I13" s="11">
        <v>38</v>
      </c>
      <c r="J13" s="253"/>
      <c r="K13" s="13"/>
      <c r="L13" s="11"/>
      <c r="M13" s="59"/>
      <c r="N13" s="5"/>
      <c r="O13" s="11"/>
      <c r="P13" s="59"/>
      <c r="Q13" s="13">
        <f t="shared" ref="Q13:S14" si="1">H13+K13+N13</f>
        <v>30</v>
      </c>
      <c r="R13" s="11">
        <f t="shared" si="1"/>
        <v>38</v>
      </c>
      <c r="S13" s="59">
        <f t="shared" si="1"/>
        <v>0</v>
      </c>
      <c r="T13" s="86">
        <f>VLOOKUP(H13,SJMS_normativy!$A$3:$B$334,2,0)</f>
        <v>27.923897399999998</v>
      </c>
      <c r="U13" s="17">
        <f>IF(I13=0,0,VLOOKUP(SUM(I13+J13),SJZS_normativy!$A$4:$C$1075,2,0))</f>
        <v>39.225255763533688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</row>
    <row r="14" spans="1:37" ht="20.100000000000001" customHeight="1" x14ac:dyDescent="0.2">
      <c r="A14" s="81">
        <v>12</v>
      </c>
      <c r="B14" s="417">
        <v>600098974</v>
      </c>
      <c r="C14" s="417">
        <v>5404</v>
      </c>
      <c r="D14" s="5" t="s">
        <v>166</v>
      </c>
      <c r="E14" s="71">
        <v>3141</v>
      </c>
      <c r="F14" s="254" t="s">
        <v>167</v>
      </c>
      <c r="G14" s="307">
        <v>80</v>
      </c>
      <c r="H14" s="13">
        <v>28</v>
      </c>
      <c r="I14" s="11">
        <v>25</v>
      </c>
      <c r="J14" s="253"/>
      <c r="K14" s="13"/>
      <c r="L14" s="11"/>
      <c r="M14" s="59"/>
      <c r="N14" s="5"/>
      <c r="O14" s="11"/>
      <c r="P14" s="59"/>
      <c r="Q14" s="13">
        <f t="shared" si="1"/>
        <v>28</v>
      </c>
      <c r="R14" s="11">
        <f t="shared" si="1"/>
        <v>25</v>
      </c>
      <c r="S14" s="59">
        <f t="shared" si="1"/>
        <v>0</v>
      </c>
      <c r="T14" s="86">
        <f>VLOOKUP(H14,SJMS_normativy!$A$3:$B$334,2,0)</f>
        <v>27.432006479999998</v>
      </c>
      <c r="U14" s="17">
        <f>IF(I14=0,0,VLOOKUP(SUM(I14+J14),SJZS_normativy!$A$4:$C$1075,2,0))</f>
        <v>36.857394517766494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</row>
    <row r="15" spans="1:37" ht="20.100000000000001" customHeight="1" x14ac:dyDescent="0.2">
      <c r="A15" s="81">
        <v>13</v>
      </c>
      <c r="B15" s="417">
        <v>600099148</v>
      </c>
      <c r="C15" s="417">
        <v>5407</v>
      </c>
      <c r="D15" s="5" t="s">
        <v>168</v>
      </c>
      <c r="E15" s="71">
        <v>3141</v>
      </c>
      <c r="F15" s="253" t="s">
        <v>168</v>
      </c>
      <c r="G15" s="307">
        <v>156</v>
      </c>
      <c r="H15" s="13">
        <v>14</v>
      </c>
      <c r="I15" s="11">
        <v>87</v>
      </c>
      <c r="J15" s="253"/>
      <c r="K15" s="13">
        <v>17</v>
      </c>
      <c r="L15" s="11"/>
      <c r="M15" s="59"/>
      <c r="N15" s="5"/>
      <c r="O15" s="11"/>
      <c r="P15" s="59"/>
      <c r="Q15" s="13">
        <f t="shared" ref="Q15:S16" si="2">H15+K15+N15</f>
        <v>31</v>
      </c>
      <c r="R15" s="11">
        <f t="shared" si="2"/>
        <v>87</v>
      </c>
      <c r="S15" s="59">
        <f t="shared" si="2"/>
        <v>0</v>
      </c>
      <c r="T15" s="86">
        <f>VLOOKUP(H15,SJMS_normativy!$A$3:$B$334,2,0)</f>
        <v>23.711562030456854</v>
      </c>
      <c r="U15" s="17">
        <f>IF(I15=0,0,VLOOKUP(SUM(I15+J15),SJZS_normativy!$A$4:$C$1075,2,0))</f>
        <v>48.967344574028246</v>
      </c>
      <c r="V15" s="87">
        <f>IF(J15=0,0,VLOOKUP(SUM(I15+J15),SJZS_normativy!$A$4:$C$1075,2,0))</f>
        <v>0</v>
      </c>
      <c r="W15" s="86">
        <f>VLOOKUP(K15,SJMS_normativy!$A$3:$B$334,2,0)/0.6</f>
        <v>40.985657000000003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</row>
    <row r="16" spans="1:37" ht="20.100000000000001" customHeight="1" x14ac:dyDescent="0.2">
      <c r="A16" s="81">
        <v>13</v>
      </c>
      <c r="B16" s="417">
        <v>600099148</v>
      </c>
      <c r="C16" s="417">
        <v>5407</v>
      </c>
      <c r="D16" s="5" t="s">
        <v>168</v>
      </c>
      <c r="E16" s="71">
        <v>3141</v>
      </c>
      <c r="F16" s="403" t="s">
        <v>561</v>
      </c>
      <c r="G16" s="307">
        <v>26</v>
      </c>
      <c r="H16" s="13"/>
      <c r="I16" s="11"/>
      <c r="J16" s="253"/>
      <c r="K16" s="13"/>
      <c r="L16" s="11"/>
      <c r="M16" s="59"/>
      <c r="N16" s="5">
        <v>17</v>
      </c>
      <c r="O16" s="11"/>
      <c r="P16" s="59"/>
      <c r="Q16" s="13">
        <f t="shared" si="2"/>
        <v>17</v>
      </c>
      <c r="R16" s="11">
        <f t="shared" si="2"/>
        <v>0</v>
      </c>
      <c r="S16" s="59">
        <f t="shared" si="2"/>
        <v>0</v>
      </c>
      <c r="T16" s="86">
        <f>VLOOKUP(H16,SJMS_normativy!$A$3:$B$334,2,0)</f>
        <v>0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61.478485499999998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</row>
    <row r="17" spans="1:37" ht="20.100000000000001" customHeight="1" x14ac:dyDescent="0.2">
      <c r="A17" s="81">
        <v>14</v>
      </c>
      <c r="B17" s="417">
        <v>650034244</v>
      </c>
      <c r="C17" s="417">
        <v>5411</v>
      </c>
      <c r="D17" s="5" t="s">
        <v>169</v>
      </c>
      <c r="E17" s="71">
        <v>3141</v>
      </c>
      <c r="F17" s="253" t="s">
        <v>169</v>
      </c>
      <c r="G17" s="307">
        <v>90</v>
      </c>
      <c r="H17" s="13">
        <v>33</v>
      </c>
      <c r="I17" s="11">
        <v>43</v>
      </c>
      <c r="J17" s="253"/>
      <c r="K17" s="13"/>
      <c r="L17" s="11"/>
      <c r="M17" s="59"/>
      <c r="N17" s="5"/>
      <c r="O17" s="11"/>
      <c r="P17" s="59"/>
      <c r="Q17" s="13">
        <f t="shared" ref="Q17:S18" si="3">H17+K17+N17</f>
        <v>33</v>
      </c>
      <c r="R17" s="11">
        <f t="shared" si="3"/>
        <v>43</v>
      </c>
      <c r="S17" s="59">
        <f t="shared" si="3"/>
        <v>0</v>
      </c>
      <c r="T17" s="86">
        <f>VLOOKUP(H17,SJMS_normativy!$A$3:$B$334,2,0)</f>
        <v>28.647550679999998</v>
      </c>
      <c r="U17" s="17">
        <f>IF(I17=0,0,VLOOKUP(SUM(I17+J17),SJZS_normativy!$A$4:$C$1075,2,0))</f>
        <v>40.666961056027915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</row>
    <row r="18" spans="1:37" ht="20.100000000000001" customHeight="1" x14ac:dyDescent="0.2">
      <c r="A18" s="81">
        <v>15</v>
      </c>
      <c r="B18" s="417">
        <v>600099130</v>
      </c>
      <c r="C18" s="417">
        <v>5412</v>
      </c>
      <c r="D18" s="5" t="s">
        <v>170</v>
      </c>
      <c r="E18" s="71">
        <v>3141</v>
      </c>
      <c r="F18" s="253" t="s">
        <v>170</v>
      </c>
      <c r="G18" s="307">
        <v>95</v>
      </c>
      <c r="H18" s="13">
        <v>23</v>
      </c>
      <c r="I18" s="11">
        <v>27</v>
      </c>
      <c r="J18" s="253"/>
      <c r="K18" s="13"/>
      <c r="L18" s="11"/>
      <c r="M18" s="59"/>
      <c r="N18" s="5"/>
      <c r="O18" s="11"/>
      <c r="P18" s="59"/>
      <c r="Q18" s="13">
        <f t="shared" si="3"/>
        <v>23</v>
      </c>
      <c r="R18" s="11">
        <f t="shared" si="3"/>
        <v>27</v>
      </c>
      <c r="S18" s="59">
        <f t="shared" si="3"/>
        <v>0</v>
      </c>
      <c r="T18" s="86">
        <f>VLOOKUP(H18,SJMS_normativy!$A$3:$B$334,2,0)</f>
        <v>26.169185280000001</v>
      </c>
      <c r="U18" s="17">
        <f>IF(I18=0,0,VLOOKUP(SUM(I18+J18),SJZS_normativy!$A$4:$C$1075,2,0))</f>
        <v>36.857394517766494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</row>
    <row r="19" spans="1:37" ht="20.100000000000001" customHeight="1" x14ac:dyDescent="0.2">
      <c r="A19" s="81">
        <v>16</v>
      </c>
      <c r="B19" s="417">
        <v>600098508</v>
      </c>
      <c r="C19" s="417">
        <v>5418</v>
      </c>
      <c r="D19" s="5" t="s">
        <v>171</v>
      </c>
      <c r="E19" s="71">
        <v>3141</v>
      </c>
      <c r="F19" s="253" t="s">
        <v>171</v>
      </c>
      <c r="G19" s="307">
        <v>64</v>
      </c>
      <c r="H19" s="13">
        <v>57</v>
      </c>
      <c r="I19" s="11"/>
      <c r="J19" s="253"/>
      <c r="K19" s="13"/>
      <c r="L19" s="11"/>
      <c r="M19" s="59"/>
      <c r="N19" s="5"/>
      <c r="O19" s="11"/>
      <c r="P19" s="59"/>
      <c r="Q19" s="13">
        <f t="shared" ref="Q19:S20" si="4">H19+K19+N19</f>
        <v>57</v>
      </c>
      <c r="R19" s="11">
        <f t="shared" si="4"/>
        <v>0</v>
      </c>
      <c r="S19" s="59">
        <f t="shared" si="4"/>
        <v>0</v>
      </c>
      <c r="T19" s="86">
        <f>VLOOKUP(H19,SJMS_normativy!$A$3:$B$334,2,0)</f>
        <v>33.824066999999999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</row>
    <row r="20" spans="1:37" ht="20.100000000000001" customHeight="1" x14ac:dyDescent="0.2">
      <c r="A20" s="81">
        <v>17</v>
      </c>
      <c r="B20" s="417">
        <v>600099113</v>
      </c>
      <c r="C20" s="417">
        <v>5417</v>
      </c>
      <c r="D20" s="5" t="s">
        <v>172</v>
      </c>
      <c r="E20" s="71">
        <v>3141</v>
      </c>
      <c r="F20" s="253" t="s">
        <v>172</v>
      </c>
      <c r="G20" s="307">
        <v>145</v>
      </c>
      <c r="H20" s="13"/>
      <c r="I20" s="11">
        <v>73</v>
      </c>
      <c r="J20" s="253"/>
      <c r="K20" s="13"/>
      <c r="L20" s="11"/>
      <c r="M20" s="59"/>
      <c r="N20" s="5"/>
      <c r="O20" s="11"/>
      <c r="P20" s="59"/>
      <c r="Q20" s="13">
        <f t="shared" si="4"/>
        <v>0</v>
      </c>
      <c r="R20" s="11">
        <f t="shared" si="4"/>
        <v>73</v>
      </c>
      <c r="S20" s="59">
        <f t="shared" si="4"/>
        <v>0</v>
      </c>
      <c r="T20" s="86">
        <f>VLOOKUP(H20,SJMS_normativy!$A$3:$B$334,2,0)</f>
        <v>0</v>
      </c>
      <c r="U20" s="17">
        <f>IF(I20=0,0,VLOOKUP(SUM(I20+J20),SJZS_normativy!$A$4:$C$1075,2,0))</f>
        <v>46.884829351999571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</row>
    <row r="21" spans="1:37" ht="20.100000000000001" customHeight="1" x14ac:dyDescent="0.2">
      <c r="A21" s="81">
        <v>18</v>
      </c>
      <c r="B21" s="417">
        <v>600098745</v>
      </c>
      <c r="C21" s="417">
        <v>5420</v>
      </c>
      <c r="D21" s="5" t="s">
        <v>173</v>
      </c>
      <c r="E21" s="71">
        <v>3141</v>
      </c>
      <c r="F21" s="253" t="s">
        <v>173</v>
      </c>
      <c r="G21" s="307">
        <v>56</v>
      </c>
      <c r="H21" s="13">
        <v>40</v>
      </c>
      <c r="I21" s="11"/>
      <c r="J21" s="253"/>
      <c r="K21" s="13"/>
      <c r="L21" s="11"/>
      <c r="M21" s="59"/>
      <c r="N21" s="5"/>
      <c r="O21" s="11"/>
      <c r="P21" s="59"/>
      <c r="Q21" s="13">
        <f t="shared" ref="Q21:S22" si="5">H21+K21+N21</f>
        <v>40</v>
      </c>
      <c r="R21" s="11">
        <f t="shared" si="5"/>
        <v>0</v>
      </c>
      <c r="S21" s="59">
        <f t="shared" si="5"/>
        <v>0</v>
      </c>
      <c r="T21" s="86">
        <f>VLOOKUP(H21,SJMS_normativy!$A$3:$B$334,2,0)</f>
        <v>30.269887199999999</v>
      </c>
      <c r="U21" s="17">
        <f>IF(I21=0,0,VLOOKUP(SUM(I21+J21),SJZS_normativy!$A$4:$C$1075,2,0))</f>
        <v>0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</row>
    <row r="22" spans="1:37" ht="20.100000000000001" customHeight="1" x14ac:dyDescent="0.2">
      <c r="A22" s="81">
        <v>19</v>
      </c>
      <c r="B22" s="417">
        <v>600099261</v>
      </c>
      <c r="C22" s="417">
        <v>5419</v>
      </c>
      <c r="D22" s="5" t="s">
        <v>174</v>
      </c>
      <c r="E22" s="71">
        <v>3141</v>
      </c>
      <c r="F22" s="253" t="s">
        <v>174</v>
      </c>
      <c r="G22" s="307">
        <v>280</v>
      </c>
      <c r="H22" s="13"/>
      <c r="I22" s="11">
        <v>154</v>
      </c>
      <c r="J22" s="253"/>
      <c r="K22" s="13"/>
      <c r="L22" s="11"/>
      <c r="M22" s="59"/>
      <c r="N22" s="5"/>
      <c r="O22" s="11"/>
      <c r="P22" s="59"/>
      <c r="Q22" s="13">
        <f t="shared" si="5"/>
        <v>0</v>
      </c>
      <c r="R22" s="11">
        <f t="shared" si="5"/>
        <v>154</v>
      </c>
      <c r="S22" s="59">
        <f t="shared" si="5"/>
        <v>0</v>
      </c>
      <c r="T22" s="86">
        <f>VLOOKUP(H22,SJMS_normativy!$A$3:$B$334,2,0)</f>
        <v>0</v>
      </c>
      <c r="U22" s="17">
        <f>IF(I22=0,0,VLOOKUP(SUM(I22+J22),SJZS_normativy!$A$4:$C$1075,2,0))</f>
        <v>55.85803438223968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</row>
    <row r="23" spans="1:37" ht="20.100000000000001" customHeight="1" x14ac:dyDescent="0.2">
      <c r="A23" s="81">
        <v>21</v>
      </c>
      <c r="B23" s="417">
        <v>600098761</v>
      </c>
      <c r="C23" s="417">
        <v>5426</v>
      </c>
      <c r="D23" s="5" t="s">
        <v>558</v>
      </c>
      <c r="E23" s="71">
        <v>3141</v>
      </c>
      <c r="F23" s="253" t="s">
        <v>558</v>
      </c>
      <c r="G23" s="307">
        <v>96</v>
      </c>
      <c r="H23" s="13">
        <v>84</v>
      </c>
      <c r="I23" s="11"/>
      <c r="J23" s="253"/>
      <c r="K23" s="13"/>
      <c r="L23" s="11"/>
      <c r="M23" s="59"/>
      <c r="N23" s="5"/>
      <c r="O23" s="11"/>
      <c r="P23" s="59"/>
      <c r="Q23" s="13">
        <f t="shared" ref="Q23:S26" si="6">H23+K23+N23</f>
        <v>84</v>
      </c>
      <c r="R23" s="11">
        <f t="shared" si="6"/>
        <v>0</v>
      </c>
      <c r="S23" s="59">
        <f t="shared" si="6"/>
        <v>0</v>
      </c>
      <c r="T23" s="86">
        <f>VLOOKUP(H23,SJMS_normativy!$A$3:$B$334,2,0)</f>
        <v>38.345639280000007</v>
      </c>
      <c r="U23" s="17">
        <f>IF(I23=0,0,VLOOKUP(SUM(I23+J23),SJZS_normativy!$A$4:$C$1075,2,0))</f>
        <v>0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</row>
    <row r="24" spans="1:37" ht="20.100000000000001" customHeight="1" x14ac:dyDescent="0.2">
      <c r="A24" s="81">
        <v>22</v>
      </c>
      <c r="B24" s="417">
        <v>600098516</v>
      </c>
      <c r="C24" s="417">
        <v>5423</v>
      </c>
      <c r="D24" s="5" t="s">
        <v>163</v>
      </c>
      <c r="E24" s="71">
        <v>3141</v>
      </c>
      <c r="F24" s="253" t="s">
        <v>396</v>
      </c>
      <c r="G24" s="307">
        <v>50</v>
      </c>
      <c r="H24" s="13"/>
      <c r="I24" s="11"/>
      <c r="J24" s="253"/>
      <c r="K24" s="13"/>
      <c r="L24" s="11"/>
      <c r="M24" s="59"/>
      <c r="N24" s="5">
        <v>46</v>
      </c>
      <c r="O24" s="11"/>
      <c r="P24" s="59"/>
      <c r="Q24" s="13">
        <f t="shared" si="6"/>
        <v>46</v>
      </c>
      <c r="R24" s="11">
        <f t="shared" si="6"/>
        <v>0</v>
      </c>
      <c r="S24" s="59">
        <f t="shared" si="6"/>
        <v>0</v>
      </c>
      <c r="T24" s="86">
        <f>VLOOKUP(H24,SJMS_normativy!$A$3:$B$334,2,0)</f>
        <v>0</v>
      </c>
      <c r="U24" s="17">
        <f>IF(I24=0,0,VLOOKUP(SUM(I24+J24),SJZS_normativy!$A$4:$C$1075,2,0))</f>
        <v>0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78.966773099999997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</row>
    <row r="25" spans="1:37" ht="20.100000000000001" customHeight="1" x14ac:dyDescent="0.2">
      <c r="A25" s="81">
        <v>22</v>
      </c>
      <c r="B25" s="417">
        <v>600098516</v>
      </c>
      <c r="C25" s="417">
        <v>5423</v>
      </c>
      <c r="D25" s="5" t="s">
        <v>163</v>
      </c>
      <c r="E25" s="71">
        <v>3141</v>
      </c>
      <c r="F25" s="395" t="s">
        <v>591</v>
      </c>
      <c r="G25" s="307">
        <v>160</v>
      </c>
      <c r="H25" s="13">
        <v>88</v>
      </c>
      <c r="I25" s="11"/>
      <c r="J25" s="253"/>
      <c r="K25" s="13">
        <v>46</v>
      </c>
      <c r="L25" s="11"/>
      <c r="M25" s="59"/>
      <c r="N25" s="5"/>
      <c r="O25" s="11"/>
      <c r="P25" s="59"/>
      <c r="Q25" s="13">
        <f t="shared" si="6"/>
        <v>134</v>
      </c>
      <c r="R25" s="11">
        <f t="shared" si="6"/>
        <v>0</v>
      </c>
      <c r="S25" s="59">
        <f t="shared" si="6"/>
        <v>0</v>
      </c>
      <c r="T25" s="86">
        <f>VLOOKUP(H25,SJMS_normativy!$A$3:$B$334,2,0)</f>
        <v>38.898254880000003</v>
      </c>
      <c r="U25" s="17">
        <f>IF(I25=0,0,VLOOKUP(SUM(I25+J25),SJZS_normativy!$A$4:$C$1075,2,0))</f>
        <v>0</v>
      </c>
      <c r="V25" s="87">
        <f>IF(J25=0,0,VLOOKUP(SUM(I25+J25),SJZS_normativy!$A$4:$C$1075,2,0))</f>
        <v>0</v>
      </c>
      <c r="W25" s="86">
        <f>VLOOKUP(K25,SJMS_normativy!$A$3:$B$334,2,0)/0.6</f>
        <v>52.644515400000003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</row>
    <row r="26" spans="1:37" ht="20.100000000000001" customHeight="1" x14ac:dyDescent="0.2">
      <c r="A26" s="81">
        <v>23</v>
      </c>
      <c r="B26" s="417">
        <v>600099181</v>
      </c>
      <c r="C26" s="417">
        <v>5422</v>
      </c>
      <c r="D26" s="13" t="s">
        <v>437</v>
      </c>
      <c r="E26" s="71">
        <v>3141</v>
      </c>
      <c r="F26" s="253" t="s">
        <v>437</v>
      </c>
      <c r="G26" s="308">
        <v>1200</v>
      </c>
      <c r="H26" s="13"/>
      <c r="I26" s="11">
        <v>628</v>
      </c>
      <c r="J26" s="253"/>
      <c r="K26" s="13"/>
      <c r="L26" s="11"/>
      <c r="M26" s="59"/>
      <c r="N26" s="5"/>
      <c r="O26" s="11"/>
      <c r="P26" s="59"/>
      <c r="Q26" s="13">
        <f t="shared" si="6"/>
        <v>0</v>
      </c>
      <c r="R26" s="11">
        <f t="shared" si="6"/>
        <v>628</v>
      </c>
      <c r="S26" s="59">
        <f t="shared" si="6"/>
        <v>0</v>
      </c>
      <c r="T26" s="86">
        <f>VLOOKUP(H26,SJMS_normativy!$A$3:$B$334,2,0)</f>
        <v>0</v>
      </c>
      <c r="U26" s="17">
        <f>IF(I26=0,0,VLOOKUP(SUM(I26+J26),SJZS_normativy!$A$4:$C$1075,2,0))</f>
        <v>74.442621885218344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</row>
    <row r="27" spans="1:37" ht="20.100000000000001" customHeight="1" x14ac:dyDescent="0.2">
      <c r="A27" s="81">
        <v>26</v>
      </c>
      <c r="B27" s="417">
        <v>600099024</v>
      </c>
      <c r="C27" s="417">
        <v>5432</v>
      </c>
      <c r="D27" s="5" t="s">
        <v>351</v>
      </c>
      <c r="E27" s="71">
        <v>3141</v>
      </c>
      <c r="F27" s="253" t="s">
        <v>351</v>
      </c>
      <c r="G27" s="307">
        <v>100</v>
      </c>
      <c r="H27" s="13">
        <v>23</v>
      </c>
      <c r="I27" s="11">
        <v>33</v>
      </c>
      <c r="J27" s="253"/>
      <c r="K27" s="13"/>
      <c r="L27" s="11"/>
      <c r="M27" s="59"/>
      <c r="N27" s="5"/>
      <c r="O27" s="11"/>
      <c r="P27" s="59"/>
      <c r="Q27" s="13">
        <f t="shared" ref="Q27:S29" si="7">H27+K27+N27</f>
        <v>23</v>
      </c>
      <c r="R27" s="11">
        <f t="shared" si="7"/>
        <v>33</v>
      </c>
      <c r="S27" s="59">
        <f t="shared" si="7"/>
        <v>0</v>
      </c>
      <c r="T27" s="86">
        <f>VLOOKUP(H27,SJMS_normativy!$A$3:$B$334,2,0)</f>
        <v>26.169185280000001</v>
      </c>
      <c r="U27" s="17">
        <f>IF(I27=0,0,VLOOKUP(SUM(I27+J27),SJZS_normativy!$A$4:$C$1075,2,0))</f>
        <v>37.583571769591778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</row>
    <row r="28" spans="1:37" ht="20.100000000000001" customHeight="1" x14ac:dyDescent="0.2">
      <c r="A28" s="81">
        <v>27</v>
      </c>
      <c r="B28" s="417">
        <v>600099245</v>
      </c>
      <c r="C28" s="417">
        <v>5452</v>
      </c>
      <c r="D28" s="5" t="s">
        <v>175</v>
      </c>
      <c r="E28" s="71">
        <v>3141</v>
      </c>
      <c r="F28" s="254" t="s">
        <v>233</v>
      </c>
      <c r="G28" s="307">
        <v>65</v>
      </c>
      <c r="H28" s="13">
        <v>21</v>
      </c>
      <c r="I28" s="11">
        <v>32</v>
      </c>
      <c r="J28" s="253"/>
      <c r="K28" s="13"/>
      <c r="L28" s="11"/>
      <c r="M28" s="59"/>
      <c r="N28" s="5"/>
      <c r="O28" s="11"/>
      <c r="P28" s="59"/>
      <c r="Q28" s="13">
        <f t="shared" si="7"/>
        <v>21</v>
      </c>
      <c r="R28" s="11">
        <f t="shared" si="7"/>
        <v>32</v>
      </c>
      <c r="S28" s="59">
        <f t="shared" si="7"/>
        <v>0</v>
      </c>
      <c r="T28" s="86">
        <f>VLOOKUP(H28,SJMS_normativy!$A$3:$B$334,2,0)</f>
        <v>25.650819240000004</v>
      </c>
      <c r="U28" s="17">
        <f>IF(I28=0,0,VLOOKUP(SUM(I28+J28),SJZS_normativy!$A$4:$C$1075,2,0))</f>
        <v>37.225968218207683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0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</row>
    <row r="29" spans="1:37" ht="20.100000000000001" customHeight="1" x14ac:dyDescent="0.2">
      <c r="A29" s="81">
        <v>28</v>
      </c>
      <c r="B29" s="417">
        <v>600099059</v>
      </c>
      <c r="C29" s="417">
        <v>5428</v>
      </c>
      <c r="D29" s="5" t="s">
        <v>176</v>
      </c>
      <c r="E29" s="71">
        <v>3141</v>
      </c>
      <c r="F29" s="253" t="s">
        <v>176</v>
      </c>
      <c r="G29" s="307">
        <v>60</v>
      </c>
      <c r="H29" s="13">
        <v>21</v>
      </c>
      <c r="I29" s="11">
        <v>8</v>
      </c>
      <c r="J29" s="253"/>
      <c r="K29" s="13"/>
      <c r="L29" s="11"/>
      <c r="M29" s="59"/>
      <c r="N29" s="5"/>
      <c r="O29" s="11"/>
      <c r="P29" s="59"/>
      <c r="Q29" s="13">
        <f t="shared" si="7"/>
        <v>21</v>
      </c>
      <c r="R29" s="11">
        <f t="shared" si="7"/>
        <v>8</v>
      </c>
      <c r="S29" s="59">
        <f t="shared" si="7"/>
        <v>0</v>
      </c>
      <c r="T29" s="86">
        <f>VLOOKUP(H29,SJMS_normativy!$A$3:$B$334,2,0)</f>
        <v>25.650819240000004</v>
      </c>
      <c r="U29" s="17">
        <f>IF(I29=0,0,VLOOKUP(SUM(I29+J29),SJZS_normativy!$A$4:$C$1075,2,0))</f>
        <v>36.857394517766494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</row>
    <row r="30" spans="1:37" ht="20.100000000000001" customHeight="1" x14ac:dyDescent="0.2">
      <c r="A30" s="81">
        <v>29</v>
      </c>
      <c r="B30" s="417">
        <v>600098672</v>
      </c>
      <c r="C30" s="417">
        <v>5472</v>
      </c>
      <c r="D30" s="5" t="s">
        <v>164</v>
      </c>
      <c r="E30" s="71">
        <v>3141</v>
      </c>
      <c r="F30" s="253" t="s">
        <v>164</v>
      </c>
      <c r="G30" s="307">
        <v>75</v>
      </c>
      <c r="H30" s="13">
        <v>49</v>
      </c>
      <c r="I30" s="11"/>
      <c r="J30" s="253"/>
      <c r="K30" s="13"/>
      <c r="L30" s="11"/>
      <c r="M30" s="59"/>
      <c r="N30" s="5"/>
      <c r="O30" s="11"/>
      <c r="P30" s="59"/>
      <c r="Q30" s="13">
        <f t="shared" ref="Q30:S31" si="8">H30+K30+N30</f>
        <v>49</v>
      </c>
      <c r="R30" s="11">
        <f t="shared" si="8"/>
        <v>0</v>
      </c>
      <c r="S30" s="59">
        <f t="shared" si="8"/>
        <v>0</v>
      </c>
      <c r="T30" s="86">
        <f>VLOOKUP(H30,SJMS_normativy!$A$3:$B$334,2,0)</f>
        <v>32.219590680000003</v>
      </c>
      <c r="U30" s="17">
        <f>IF(I30=0,0,VLOOKUP(SUM(I30+J30),SJZS_normativy!$A$4:$C$1075,2,0))</f>
        <v>0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</row>
    <row r="31" spans="1:37" ht="20.100000000000001" customHeight="1" x14ac:dyDescent="0.2">
      <c r="A31" s="81">
        <v>30</v>
      </c>
      <c r="B31" s="417">
        <v>600099229</v>
      </c>
      <c r="C31" s="417">
        <v>5471</v>
      </c>
      <c r="D31" s="5" t="s">
        <v>165</v>
      </c>
      <c r="E31" s="71">
        <v>3141</v>
      </c>
      <c r="F31" s="253" t="s">
        <v>165</v>
      </c>
      <c r="G31" s="307">
        <v>250</v>
      </c>
      <c r="H31" s="13"/>
      <c r="I31" s="11">
        <v>170</v>
      </c>
      <c r="J31" s="253"/>
      <c r="K31" s="13"/>
      <c r="L31" s="11"/>
      <c r="M31" s="59"/>
      <c r="N31" s="5"/>
      <c r="O31" s="11"/>
      <c r="P31" s="59"/>
      <c r="Q31" s="13">
        <f t="shared" si="8"/>
        <v>0</v>
      </c>
      <c r="R31" s="11">
        <f t="shared" si="8"/>
        <v>170</v>
      </c>
      <c r="S31" s="59">
        <f t="shared" si="8"/>
        <v>0</v>
      </c>
      <c r="T31" s="86">
        <f>VLOOKUP(H31,SJMS_normativy!$A$3:$B$334,2,0)</f>
        <v>0</v>
      </c>
      <c r="U31" s="17">
        <f>IF(I31=0,0,VLOOKUP(SUM(I31+J31),SJZS_normativy!$A$4:$C$1075,2,0))</f>
        <v>57.073915563980584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0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</row>
    <row r="32" spans="1:37" ht="20.100000000000001" customHeight="1" thickBot="1" x14ac:dyDescent="0.25">
      <c r="A32" s="81">
        <v>31</v>
      </c>
      <c r="B32" s="417">
        <v>600098583</v>
      </c>
      <c r="C32" s="628">
        <v>5473</v>
      </c>
      <c r="D32" s="245" t="s">
        <v>177</v>
      </c>
      <c r="E32" s="227">
        <v>3141</v>
      </c>
      <c r="F32" s="291" t="s">
        <v>177</v>
      </c>
      <c r="G32" s="309">
        <v>70</v>
      </c>
      <c r="H32" s="21">
        <v>26</v>
      </c>
      <c r="I32" s="18"/>
      <c r="J32" s="291"/>
      <c r="K32" s="21"/>
      <c r="L32" s="18"/>
      <c r="M32" s="85"/>
      <c r="N32" s="245"/>
      <c r="O32" s="18"/>
      <c r="P32" s="85"/>
      <c r="Q32" s="21">
        <f>H32+K32+N32</f>
        <v>26</v>
      </c>
      <c r="R32" s="18">
        <f>I32+L32+O32</f>
        <v>0</v>
      </c>
      <c r="S32" s="85">
        <f>J32+M32+P32</f>
        <v>0</v>
      </c>
      <c r="T32" s="86">
        <f>VLOOKUP(H32,SJMS_normativy!$A$3:$B$334,2,0)</f>
        <v>26.932551240000002</v>
      </c>
      <c r="U32" s="17">
        <f>IF(I32=0,0,VLOOKUP(SUM(I32+J32),SJZS_normativy!$A$4:$C$1075,2,0))</f>
        <v>0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0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</row>
    <row r="33" spans="1:37" ht="20.100000000000001" customHeight="1" thickBot="1" x14ac:dyDescent="0.25">
      <c r="A33" s="520"/>
      <c r="B33" s="521"/>
      <c r="C33" s="522"/>
      <c r="D33" s="241" t="s">
        <v>43</v>
      </c>
      <c r="E33" s="293"/>
      <c r="F33" s="282"/>
      <c r="G33" s="324"/>
      <c r="H33" s="606">
        <f t="shared" ref="H33:S33" si="9">SUM(H6:H32)</f>
        <v>765</v>
      </c>
      <c r="I33" s="607">
        <f t="shared" si="9"/>
        <v>1829</v>
      </c>
      <c r="J33" s="608">
        <f t="shared" si="9"/>
        <v>120</v>
      </c>
      <c r="K33" s="609">
        <f t="shared" si="9"/>
        <v>86</v>
      </c>
      <c r="L33" s="607">
        <f t="shared" si="9"/>
        <v>211</v>
      </c>
      <c r="M33" s="610">
        <f t="shared" si="9"/>
        <v>0</v>
      </c>
      <c r="N33" s="606">
        <f t="shared" si="9"/>
        <v>86</v>
      </c>
      <c r="O33" s="607">
        <f t="shared" si="9"/>
        <v>211</v>
      </c>
      <c r="P33" s="285">
        <f t="shared" si="9"/>
        <v>0</v>
      </c>
      <c r="Q33" s="286">
        <f t="shared" si="9"/>
        <v>937</v>
      </c>
      <c r="R33" s="96">
        <f t="shared" si="9"/>
        <v>2251</v>
      </c>
      <c r="S33" s="148">
        <f t="shared" si="9"/>
        <v>120</v>
      </c>
      <c r="T33" s="133" t="s">
        <v>308</v>
      </c>
      <c r="U33" s="134" t="s">
        <v>308</v>
      </c>
      <c r="V33" s="355" t="s">
        <v>308</v>
      </c>
      <c r="W33" s="133" t="s">
        <v>308</v>
      </c>
      <c r="X33" s="134" t="s">
        <v>308</v>
      </c>
      <c r="Y33" s="135" t="s">
        <v>308</v>
      </c>
      <c r="Z33" s="346" t="s">
        <v>308</v>
      </c>
      <c r="AA33" s="134" t="s">
        <v>308</v>
      </c>
      <c r="AB33" s="355" t="s">
        <v>308</v>
      </c>
      <c r="AC33" s="133" t="s">
        <v>308</v>
      </c>
      <c r="AD33" s="134" t="s">
        <v>308</v>
      </c>
      <c r="AE33" s="135" t="s">
        <v>308</v>
      </c>
      <c r="AF33" s="356" t="s">
        <v>308</v>
      </c>
      <c r="AG33" s="137" t="s">
        <v>308</v>
      </c>
      <c r="AH33" s="273" t="s">
        <v>308</v>
      </c>
      <c r="AI33" s="136" t="s">
        <v>308</v>
      </c>
      <c r="AJ33" s="137" t="s">
        <v>308</v>
      </c>
      <c r="AK33" s="138" t="s">
        <v>308</v>
      </c>
    </row>
    <row r="34" spans="1:37" ht="20.100000000000001" customHeight="1" x14ac:dyDescent="0.2">
      <c r="E34" s="1"/>
      <c r="G34" s="1"/>
      <c r="Q34" s="30">
        <f>H33+K33+N33</f>
        <v>937</v>
      </c>
      <c r="R34" s="30">
        <f>I33+L33+O33</f>
        <v>2251</v>
      </c>
      <c r="S34" s="30">
        <f>J33+M33+P33</f>
        <v>120</v>
      </c>
    </row>
    <row r="35" spans="1:37" ht="20.100000000000001" customHeight="1" x14ac:dyDescent="0.2">
      <c r="E35" s="1"/>
      <c r="G35" s="1"/>
    </row>
    <row r="36" spans="1:37" ht="20.100000000000001" customHeight="1" x14ac:dyDescent="0.2">
      <c r="E36" s="1"/>
      <c r="G36" s="1"/>
    </row>
    <row r="37" spans="1:37" ht="20.100000000000001" customHeight="1" x14ac:dyDescent="0.2"/>
    <row r="38" spans="1:37" ht="20.100000000000001" customHeight="1" x14ac:dyDescent="0.2"/>
    <row r="39" spans="1:37" ht="20.100000000000001" customHeight="1" x14ac:dyDescent="0.2"/>
    <row r="40" spans="1:37" ht="20.100000000000001" customHeight="1" x14ac:dyDescent="0.2"/>
    <row r="41" spans="1:37" ht="20.100000000000001" customHeight="1" x14ac:dyDescent="0.2"/>
    <row r="42" spans="1:37" ht="20.100000000000001" customHeight="1" x14ac:dyDescent="0.2"/>
    <row r="43" spans="1:37" ht="20.100000000000001" customHeight="1" x14ac:dyDescent="0.2"/>
    <row r="44" spans="1:37" ht="20.100000000000001" customHeight="1" x14ac:dyDescent="0.2"/>
    <row r="45" spans="1:37" ht="20.100000000000001" customHeight="1" x14ac:dyDescent="0.2"/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</sheetData>
  <mergeCells count="11">
    <mergeCell ref="AI4:AK4"/>
    <mergeCell ref="H3:S3"/>
    <mergeCell ref="Z4:AB4"/>
    <mergeCell ref="AC4:AE4"/>
    <mergeCell ref="AF4:AH4"/>
    <mergeCell ref="W4:Y4"/>
    <mergeCell ref="T4:V4"/>
    <mergeCell ref="H4:J4"/>
    <mergeCell ref="K4:M4"/>
    <mergeCell ref="N4:P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111"/>
  <sheetViews>
    <sheetView workbookViewId="0">
      <pane xSplit="4" ySplit="5" topLeftCell="E12" activePane="bottomRight" state="frozen"/>
      <selection pane="topRight"/>
      <selection pane="bottomLeft"/>
      <selection pane="bottomRight" activeCell="K23" sqref="K23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609</v>
      </c>
      <c r="B1" s="22"/>
      <c r="C1" s="22"/>
    </row>
    <row r="2" spans="1:19" ht="24.95" customHeight="1" x14ac:dyDescent="0.3">
      <c r="A2" s="69" t="s">
        <v>282</v>
      </c>
      <c r="B2" s="69"/>
      <c r="C2" s="24"/>
    </row>
    <row r="3" spans="1:19" ht="27" customHeight="1" thickBot="1" x14ac:dyDescent="0.3">
      <c r="B3" s="38"/>
      <c r="C3" s="26"/>
    </row>
    <row r="4" spans="1:19" ht="27" customHeight="1" thickBot="1" x14ac:dyDescent="0.3">
      <c r="A4" s="23" t="s">
        <v>242</v>
      </c>
      <c r="C4" s="26"/>
      <c r="D4" s="194" t="s">
        <v>372</v>
      </c>
      <c r="E4" s="65"/>
      <c r="F4" s="658" t="s">
        <v>291</v>
      </c>
      <c r="G4" s="657"/>
      <c r="H4" s="659"/>
      <c r="I4" s="658" t="s">
        <v>292</v>
      </c>
      <c r="J4" s="657"/>
      <c r="K4" s="659"/>
      <c r="L4" s="658" t="s">
        <v>293</v>
      </c>
      <c r="M4" s="657"/>
      <c r="N4" s="659"/>
      <c r="O4" s="658" t="s">
        <v>269</v>
      </c>
      <c r="P4" s="657"/>
      <c r="Q4" s="657"/>
      <c r="R4" s="659"/>
      <c r="S4" s="30"/>
    </row>
    <row r="5" spans="1:19" ht="57" thickBot="1" x14ac:dyDescent="0.25">
      <c r="A5" s="98" t="s">
        <v>309</v>
      </c>
      <c r="B5" s="428" t="s">
        <v>587</v>
      </c>
      <c r="C5" s="4" t="s">
        <v>0</v>
      </c>
      <c r="D5" s="72" t="s">
        <v>1</v>
      </c>
      <c r="E5" s="78" t="s">
        <v>284</v>
      </c>
      <c r="F5" s="103" t="s">
        <v>294</v>
      </c>
      <c r="G5" s="74" t="s">
        <v>295</v>
      </c>
      <c r="H5" s="104" t="s">
        <v>296</v>
      </c>
      <c r="I5" s="103" t="s">
        <v>297</v>
      </c>
      <c r="J5" s="74" t="s">
        <v>298</v>
      </c>
      <c r="K5" s="104" t="s">
        <v>299</v>
      </c>
      <c r="L5" s="103" t="s">
        <v>300</v>
      </c>
      <c r="M5" s="74" t="s">
        <v>301</v>
      </c>
      <c r="N5" s="104" t="s">
        <v>302</v>
      </c>
      <c r="O5" s="103" t="s">
        <v>261</v>
      </c>
      <c r="P5" s="74" t="s">
        <v>268</v>
      </c>
      <c r="Q5" s="104" t="s">
        <v>267</v>
      </c>
      <c r="R5" s="149" t="s">
        <v>260</v>
      </c>
    </row>
    <row r="6" spans="1:19" ht="20.100000000000001" customHeight="1" x14ac:dyDescent="0.2">
      <c r="A6" s="474">
        <v>5451</v>
      </c>
      <c r="B6" s="290" t="s">
        <v>160</v>
      </c>
      <c r="C6" s="20">
        <v>3141</v>
      </c>
      <c r="D6" s="139" t="s">
        <v>160</v>
      </c>
      <c r="E6" s="100">
        <f>SJMS_normativy!$F$5</f>
        <v>25931</v>
      </c>
      <c r="F6" s="101">
        <f>IF(SM_stat!H6=0,0,(12*1.348*(1/SM_stat!T6*SM_rozp!$E6)+SM_stat!AC6))</f>
        <v>10470.273978936226</v>
      </c>
      <c r="G6" s="29">
        <f>IF(SM_stat!I6=0,0,(12*1.348*(1/SM_stat!U6*SM_rozp!$E6)+SM_stat!AD6))</f>
        <v>0</v>
      </c>
      <c r="H6" s="102">
        <f>IF(SM_stat!J6=0,0,(12*1.348*(1/SM_stat!V6*SM_rozp!$E6)+SM_stat!AE6))</f>
        <v>0</v>
      </c>
      <c r="I6" s="101">
        <f>IF(SM_stat!K6=0,0,(12*1.348*(1/SM_stat!W6*SM_rozp!$E6)+SM_stat!AF6))</f>
        <v>9651.2620930749908</v>
      </c>
      <c r="J6" s="29">
        <f>IF(SM_stat!L6=0,0,(12*1.348*(1/SM_stat!X6*SM_rozp!$E6)+SM_stat!AG6))</f>
        <v>0</v>
      </c>
      <c r="K6" s="102">
        <f>IF(SM_stat!M6=0,0,(12*1.348*(1/SM_stat!Y6*SM_rozp!$E6)+SM_stat!AH6))</f>
        <v>0</v>
      </c>
      <c r="L6" s="101">
        <f>IF(SM_stat!N6=0,0,(12*1.348*(1/SM_stat!Z6*SM_rozp!$E6)+SM_stat!AI6))</f>
        <v>0</v>
      </c>
      <c r="M6" s="29">
        <f>IF(SM_stat!O6=0,0,(12*1.348*(1/SM_stat!AA6*SM_rozp!$E6)+SM_stat!AJ6))</f>
        <v>0</v>
      </c>
      <c r="N6" s="102">
        <f>IF(SM_stat!P6=0,0,(12*1.348*(1/SM_stat!AB6*SM_rozp!$E6)+SM_stat!AK6))</f>
        <v>0</v>
      </c>
      <c r="O6" s="101">
        <f>F6*SM_stat!H6+I6*SM_stat!K6+L6*SM_stat!N6</f>
        <v>1258536.1520554111</v>
      </c>
      <c r="P6" s="29">
        <f>G6*SM_stat!I6+J6*SM_stat!L6+M6*SM_stat!O6</f>
        <v>0</v>
      </c>
      <c r="Q6" s="102">
        <f>H6*SM_stat!J6+K6*SM_stat!M6+N6*SM_stat!P6</f>
        <v>0</v>
      </c>
      <c r="R6" s="167">
        <f>SUM(O6:Q6)</f>
        <v>1258536.1520554111</v>
      </c>
    </row>
    <row r="7" spans="1:19" ht="20.100000000000001" customHeight="1" x14ac:dyDescent="0.2">
      <c r="A7" s="10">
        <v>5451</v>
      </c>
      <c r="B7" s="5" t="s">
        <v>160</v>
      </c>
      <c r="C7" s="11">
        <v>3141</v>
      </c>
      <c r="D7" s="181" t="s">
        <v>399</v>
      </c>
      <c r="E7" s="100">
        <f>SJMS_normativy!$F$5</f>
        <v>25931</v>
      </c>
      <c r="F7" s="101">
        <f>IF(SM_stat!H7=0,0,(12*1.348*(1/SM_stat!T7*SM_rozp!$E7)+SM_stat!AC7))</f>
        <v>0</v>
      </c>
      <c r="G7" s="29">
        <f>IF(SM_stat!I7=0,0,(12*1.348*(1/SM_stat!U7*SM_rozp!$E7)+SM_stat!AD7))</f>
        <v>0</v>
      </c>
      <c r="H7" s="102">
        <f>IF(SM_stat!J7=0,0,(12*1.348*(1/SM_stat!V7*SM_rozp!$E7)+SM_stat!AE7))</f>
        <v>0</v>
      </c>
      <c r="I7" s="101">
        <f>IF(SM_stat!K7=0,0,(12*1.348*(1/SM_stat!W7*SM_rozp!$E7)+SM_stat!AF7))</f>
        <v>0</v>
      </c>
      <c r="J7" s="29">
        <f>IF(SM_stat!L7=0,0,(12*1.348*(1/SM_stat!X7*SM_rozp!$E7)+SM_stat!AG7))</f>
        <v>0</v>
      </c>
      <c r="K7" s="102">
        <f>IF(SM_stat!M7=0,0,(12*1.348*(1/SM_stat!Y7*SM_rozp!$E7)+SM_stat!AH7))</f>
        <v>0</v>
      </c>
      <c r="L7" s="101">
        <f>IF(SM_stat!N7=0,0,(12*1.348*(1/SM_stat!Z7*SM_rozp!$E7)+SM_stat!AI7))</f>
        <v>6445.5080620499939</v>
      </c>
      <c r="M7" s="29">
        <f>IF(SM_stat!O7=0,0,(12*1.348*(1/SM_stat!AA7*SM_rozp!$E7)+SM_stat!AJ7))</f>
        <v>0</v>
      </c>
      <c r="N7" s="102">
        <f>IF(SM_stat!P7=0,0,(12*1.348*(1/SM_stat!AB7*SM_rozp!$E7)+SM_stat!AK7))</f>
        <v>0</v>
      </c>
      <c r="O7" s="101">
        <f>F7*SM_stat!H7+I7*SM_stat!K7+L7*SM_stat!N7</f>
        <v>148246.68542714987</v>
      </c>
      <c r="P7" s="29">
        <f>G7*SM_stat!I7+J7*SM_stat!L7+M7*SM_stat!O7</f>
        <v>0</v>
      </c>
      <c r="Q7" s="102">
        <f>H7*SM_stat!J7+K7*SM_stat!M7+N7*SM_stat!P7</f>
        <v>0</v>
      </c>
      <c r="R7" s="167">
        <f t="shared" ref="R7:R32" si="0">SUM(O7:Q7)</f>
        <v>148246.68542714987</v>
      </c>
    </row>
    <row r="8" spans="1:19" ht="20.100000000000001" customHeight="1" x14ac:dyDescent="0.2">
      <c r="A8" s="10">
        <v>5450</v>
      </c>
      <c r="B8" s="579" t="s">
        <v>595</v>
      </c>
      <c r="C8" s="71">
        <v>3141</v>
      </c>
      <c r="D8" s="579" t="s">
        <v>595</v>
      </c>
      <c r="E8" s="100">
        <f>SJMS_normativy!$F$5</f>
        <v>25931</v>
      </c>
      <c r="F8" s="101">
        <f>IF(SM_stat!H8=0,0,(12*1.348*(1/SM_stat!T8*SM_rozp!$E8)+SM_stat!AC8))</f>
        <v>10950.846123439995</v>
      </c>
      <c r="G8" s="29">
        <f>IF(SM_stat!I8=0,0,(12*1.348*(1/SM_stat!U8*SM_rozp!$E8)+SM_stat!AD8))</f>
        <v>0</v>
      </c>
      <c r="H8" s="102">
        <f>IF(SM_stat!J8=0,0,(12*1.348*(1/SM_stat!V8*SM_rozp!$E8)+SM_stat!AE8))</f>
        <v>0</v>
      </c>
      <c r="I8" s="101">
        <f>IF(SM_stat!K8=0,0,(12*1.348*(1/SM_stat!W8*SM_rozp!$E8)+SM_stat!AF8))</f>
        <v>0</v>
      </c>
      <c r="J8" s="29">
        <f>IF(SM_stat!L8=0,0,(12*1.348*(1/SM_stat!X8*SM_rozp!$E8)+SM_stat!AG8))</f>
        <v>0</v>
      </c>
      <c r="K8" s="102">
        <f>IF(SM_stat!M8=0,0,(12*1.348*(1/SM_stat!Y8*SM_rozp!$E8)+SM_stat!AH8))</f>
        <v>0</v>
      </c>
      <c r="L8" s="101">
        <f>IF(SM_stat!N8=0,0,(12*1.348*(1/SM_stat!Z8*SM_rozp!$E8)+SM_stat!AI8))</f>
        <v>0</v>
      </c>
      <c r="M8" s="29">
        <f>IF(SM_stat!O8=0,0,(12*1.348*(1/SM_stat!AA8*SM_rozp!$E8)+SM_stat!AJ8))</f>
        <v>0</v>
      </c>
      <c r="N8" s="102">
        <f>IF(SM_stat!P8=0,0,(12*1.348*(1/SM_stat!AB8*SM_rozp!$E8)+SM_stat!AK8))</f>
        <v>0</v>
      </c>
      <c r="O8" s="101">
        <f>F8*SM_stat!H8+I8*SM_stat!K8+L8*SM_stat!N8</f>
        <v>930821.9204923996</v>
      </c>
      <c r="P8" s="29">
        <f>G8*SM_stat!I8+J8*SM_stat!L8+M8*SM_stat!O8</f>
        <v>0</v>
      </c>
      <c r="Q8" s="102">
        <f>H8*SM_stat!J8+K8*SM_stat!M8+N8*SM_stat!P8</f>
        <v>0</v>
      </c>
      <c r="R8" s="167">
        <f t="shared" si="0"/>
        <v>930821.9204923996</v>
      </c>
    </row>
    <row r="9" spans="1:19" ht="20.100000000000001" customHeight="1" x14ac:dyDescent="0.2">
      <c r="A9" s="10">
        <v>5489</v>
      </c>
      <c r="B9" s="5" t="s">
        <v>486</v>
      </c>
      <c r="C9" s="11">
        <v>3141</v>
      </c>
      <c r="D9" s="59" t="s">
        <v>486</v>
      </c>
      <c r="E9" s="100">
        <f>SJMS_normativy!$F$5</f>
        <v>25931</v>
      </c>
      <c r="F9" s="101">
        <f>IF(SM_stat!H9=0,0,(12*1.348*(1/SM_stat!T9*SM_rozp!$E9)+SM_stat!AC9))</f>
        <v>13515.501019732967</v>
      </c>
      <c r="G9" s="29">
        <f>IF(SM_stat!I9=0,0,(12*1.348*(1/SM_stat!U9*SM_rozp!$E9)+SM_stat!AD9))</f>
        <v>0</v>
      </c>
      <c r="H9" s="102">
        <f>IF(SM_stat!J9=0,0,(12*1.348*(1/SM_stat!V9*SM_rozp!$E9)+SM_stat!AE9))</f>
        <v>0</v>
      </c>
      <c r="I9" s="101">
        <f>IF(SM_stat!K9=0,0,(12*1.348*(1/SM_stat!W9*SM_rozp!$E9)+SM_stat!AF9))</f>
        <v>0</v>
      </c>
      <c r="J9" s="29">
        <f>IF(SM_stat!L9=0,0,(12*1.348*(1/SM_stat!X9*SM_rozp!$E9)+SM_stat!AG9))</f>
        <v>0</v>
      </c>
      <c r="K9" s="102">
        <f>IF(SM_stat!M9=0,0,(12*1.348*(1/SM_stat!Y9*SM_rozp!$E9)+SM_stat!AH9))</f>
        <v>0</v>
      </c>
      <c r="L9" s="101">
        <f>IF(SM_stat!N9=0,0,(12*1.348*(1/SM_stat!Z9*SM_rozp!$E9)+SM_stat!AI9))</f>
        <v>0</v>
      </c>
      <c r="M9" s="29">
        <f>IF(SM_stat!O9=0,0,(12*1.348*(1/SM_stat!AA9*SM_rozp!$E9)+SM_stat!AJ9))</f>
        <v>0</v>
      </c>
      <c r="N9" s="102">
        <f>IF(SM_stat!P9=0,0,(12*1.348*(1/SM_stat!AB9*SM_rozp!$E9)+SM_stat!AK9))</f>
        <v>0</v>
      </c>
      <c r="O9" s="101">
        <f>F9*SM_stat!H9+I9*SM_stat!K9+L9*SM_stat!N9</f>
        <v>594682.04486825049</v>
      </c>
      <c r="P9" s="29">
        <f>G9*SM_stat!I9+J9*SM_stat!L9+M9*SM_stat!O9</f>
        <v>0</v>
      </c>
      <c r="Q9" s="102">
        <f>H9*SM_stat!J9+K9*SM_stat!M9+N9*SM_stat!P9</f>
        <v>0</v>
      </c>
      <c r="R9" s="167">
        <f t="shared" si="0"/>
        <v>594682.04486825049</v>
      </c>
    </row>
    <row r="10" spans="1:19" ht="20.100000000000001" customHeight="1" x14ac:dyDescent="0.2">
      <c r="A10" s="10">
        <v>5443</v>
      </c>
      <c r="B10" s="5" t="s">
        <v>161</v>
      </c>
      <c r="C10" s="11">
        <v>3141</v>
      </c>
      <c r="D10" s="59" t="s">
        <v>161</v>
      </c>
      <c r="E10" s="100">
        <f>SJMS_normativy!$F$5</f>
        <v>25931</v>
      </c>
      <c r="F10" s="101">
        <f>IF(SM_stat!H10=0,0,(12*1.348*(1/SM_stat!T10*SM_rozp!$E10)+SM_stat!AC10))</f>
        <v>0</v>
      </c>
      <c r="G10" s="29">
        <f>IF(SM_stat!I10=0,0,(12*1.348*(1/SM_stat!U10*SM_rozp!$E10)+SM_stat!AD10))</f>
        <v>6057.6663648652766</v>
      </c>
      <c r="H10" s="102">
        <f>IF(SM_stat!J10=0,0,(12*1.348*(1/SM_stat!V10*SM_rozp!$E10)+SM_stat!AE10))</f>
        <v>6057.6663648652766</v>
      </c>
      <c r="I10" s="101">
        <f>IF(SM_stat!K10=0,0,(12*1.348*(1/SM_stat!W10*SM_rozp!$E10)+SM_stat!AF10))</f>
        <v>0</v>
      </c>
      <c r="J10" s="29">
        <f>IF(SM_stat!L10=0,0,(12*1.348*(1/SM_stat!X10*SM_rozp!$E10)+SM_stat!AG10))</f>
        <v>4245.2133528838922</v>
      </c>
      <c r="K10" s="102">
        <f>IF(SM_stat!M10=0,0,(12*1.348*(1/SM_stat!Y10*SM_rozp!$E10)+SM_stat!AH10))</f>
        <v>0</v>
      </c>
      <c r="L10" s="101">
        <f>IF(SM_stat!N10=0,0,(12*1.348*(1/SM_stat!Z10*SM_rozp!$E10)+SM_stat!AI10))</f>
        <v>0</v>
      </c>
      <c r="M10" s="29">
        <f>IF(SM_stat!O10=0,0,(12*1.348*(1/SM_stat!AA10*SM_rozp!$E10)+SM_stat!AJ10))</f>
        <v>0</v>
      </c>
      <c r="N10" s="102">
        <f>IF(SM_stat!P10=0,0,(12*1.348*(1/SM_stat!AB10*SM_rozp!$E10)+SM_stat!AK10))</f>
        <v>0</v>
      </c>
      <c r="O10" s="101">
        <f>F10*SM_stat!H10+I10*SM_stat!K10+L10*SM_stat!N10</f>
        <v>0</v>
      </c>
      <c r="P10" s="29">
        <f>G10*SM_stat!I10+J10*SM_stat!L10+M10*SM_stat!O10</f>
        <v>2925058.2496883692</v>
      </c>
      <c r="Q10" s="102">
        <f>H10*SM_stat!J10+K10*SM_stat!M10+N10*SM_stat!P10</f>
        <v>726919.9637838332</v>
      </c>
      <c r="R10" s="167">
        <f t="shared" si="0"/>
        <v>3651978.2134722024</v>
      </c>
    </row>
    <row r="11" spans="1:19" ht="20.100000000000001" customHeight="1" x14ac:dyDescent="0.2">
      <c r="A11" s="10">
        <v>5445</v>
      </c>
      <c r="B11" s="5" t="s">
        <v>162</v>
      </c>
      <c r="C11" s="11">
        <v>3141</v>
      </c>
      <c r="D11" s="181" t="s">
        <v>275</v>
      </c>
      <c r="E11" s="100">
        <f>SJMS_normativy!$F$5</f>
        <v>25931</v>
      </c>
      <c r="F11" s="101">
        <f>IF(SM_stat!H11=0,0,(12*1.348*(1/SM_stat!T11*SM_rozp!$E11)+SM_stat!AC11))</f>
        <v>0</v>
      </c>
      <c r="G11" s="29">
        <f>IF(SM_stat!I11=0,0,(12*1.348*(1/SM_stat!U11*SM_rozp!$E11)+SM_stat!AD11))</f>
        <v>7346.6241509281845</v>
      </c>
      <c r="H11" s="102">
        <f>IF(SM_stat!J11=0,0,(12*1.348*(1/SM_stat!V11*SM_rozp!$E11)+SM_stat!AE11))</f>
        <v>0</v>
      </c>
      <c r="I11" s="101">
        <f>IF(SM_stat!K11=0,0,(12*1.348*(1/SM_stat!W11*SM_rozp!$E11)+SM_stat!AF11))</f>
        <v>0</v>
      </c>
      <c r="J11" s="29">
        <f>IF(SM_stat!L11=0,0,(12*1.348*(1/SM_stat!X11*SM_rozp!$E11)+SM_stat!AG11))</f>
        <v>0</v>
      </c>
      <c r="K11" s="102">
        <f>IF(SM_stat!M11=0,0,(12*1.348*(1/SM_stat!Y11*SM_rozp!$E11)+SM_stat!AH11))</f>
        <v>0</v>
      </c>
      <c r="L11" s="101">
        <f>IF(SM_stat!N11=0,0,(12*1.348*(1/SM_stat!Z11*SM_rozp!$E11)+SM_stat!AI11))</f>
        <v>0</v>
      </c>
      <c r="M11" s="29">
        <f>IF(SM_stat!O11=0,0,(12*1.348*(1/SM_stat!AA11*SM_rozp!$E11)+SM_stat!AJ11))</f>
        <v>0</v>
      </c>
      <c r="N11" s="102">
        <f>IF(SM_stat!P11=0,0,(12*1.348*(1/SM_stat!AB11*SM_rozp!$E11)+SM_stat!AK11))</f>
        <v>0</v>
      </c>
      <c r="O11" s="101">
        <f>F11*SM_stat!H11+I11*SM_stat!K11+L11*SM_stat!N11</f>
        <v>0</v>
      </c>
      <c r="P11" s="29">
        <f>G11*SM_stat!I11+J11*SM_stat!L11+M11*SM_stat!O11</f>
        <v>1293005.8505633604</v>
      </c>
      <c r="Q11" s="102">
        <f>H11*SM_stat!J11+K11*SM_stat!M11+N11*SM_stat!P11</f>
        <v>0</v>
      </c>
      <c r="R11" s="167">
        <f t="shared" si="0"/>
        <v>1293005.8505633604</v>
      </c>
    </row>
    <row r="12" spans="1:19" ht="20.100000000000001" customHeight="1" x14ac:dyDescent="0.2">
      <c r="A12" s="10">
        <v>5444</v>
      </c>
      <c r="B12" s="5" t="s">
        <v>397</v>
      </c>
      <c r="C12" s="11">
        <v>3141</v>
      </c>
      <c r="D12" s="59" t="s">
        <v>398</v>
      </c>
      <c r="E12" s="100">
        <f>SJMS_normativy!$F$5</f>
        <v>25931</v>
      </c>
      <c r="F12" s="101">
        <f>IF(SM_stat!H12=0,0,(12*1.348*(1/SM_stat!T12*SM_rozp!$E12)+SM_stat!AC12))</f>
        <v>0</v>
      </c>
      <c r="G12" s="29">
        <f>IF(SM_stat!I12=0,0,(12*1.348*(1/SM_stat!U12*SM_rozp!$E12)+SM_stat!AD12))</f>
        <v>0</v>
      </c>
      <c r="H12" s="102">
        <f>IF(SM_stat!J12=0,0,(12*1.348*(1/SM_stat!V12*SM_rozp!$E12)+SM_stat!AE12))</f>
        <v>0</v>
      </c>
      <c r="I12" s="101">
        <f>IF(SM_stat!K12=0,0,(12*1.348*(1/SM_stat!W12*SM_rozp!$E12)+SM_stat!AF12))</f>
        <v>0</v>
      </c>
      <c r="J12" s="29">
        <f>IF(SM_stat!L12=0,0,(12*1.348*(1/SM_stat!X12*SM_rozp!$E12)+SM_stat!AG12))</f>
        <v>0</v>
      </c>
      <c r="K12" s="102">
        <f>IF(SM_stat!M12=0,0,(12*1.348*(1/SM_stat!Y12*SM_rozp!$E12)+SM_stat!AH12))</f>
        <v>0</v>
      </c>
      <c r="L12" s="101">
        <f>IF(SM_stat!N12=0,0,(12*1.348*(1/SM_stat!Z12*SM_rozp!$E12)+SM_stat!AI12))</f>
        <v>0</v>
      </c>
      <c r="M12" s="29">
        <f>IF(SM_stat!O12=0,0,(12*1.348*(1/SM_stat!AA12*SM_rozp!$E12)+SM_stat!AJ12))</f>
        <v>2841.4755685892624</v>
      </c>
      <c r="N12" s="102">
        <f>IF(SM_stat!P12=0,0,(12*1.348*(1/SM_stat!AB12*SM_rozp!$E12)+SM_stat!AK12))</f>
        <v>0</v>
      </c>
      <c r="O12" s="101">
        <f>F12*SM_stat!H12+I12*SM_stat!K12+L12*SM_stat!N12</f>
        <v>0</v>
      </c>
      <c r="P12" s="29">
        <f>G12*SM_stat!I12+J12*SM_stat!L12+M12*SM_stat!O12</f>
        <v>599551.34497233434</v>
      </c>
      <c r="Q12" s="102">
        <f>H12*SM_stat!J12+K12*SM_stat!M12+N12*SM_stat!P12</f>
        <v>0</v>
      </c>
      <c r="R12" s="167">
        <f t="shared" si="0"/>
        <v>599551.34497233434</v>
      </c>
    </row>
    <row r="13" spans="1:19" ht="20.100000000000001" customHeight="1" x14ac:dyDescent="0.2">
      <c r="A13" s="10">
        <v>5403</v>
      </c>
      <c r="B13" s="5" t="s">
        <v>349</v>
      </c>
      <c r="C13" s="11">
        <v>3141</v>
      </c>
      <c r="D13" s="59" t="s">
        <v>350</v>
      </c>
      <c r="E13" s="100">
        <f>SJMS_normativy!$F$5</f>
        <v>25931</v>
      </c>
      <c r="F13" s="101">
        <f>IF(SM_stat!H13=0,0,(12*1.348*(1/SM_stat!T13*SM_rozp!$E13)+SM_stat!AC13))</f>
        <v>15073.536929153741</v>
      </c>
      <c r="G13" s="29">
        <f>IF(SM_stat!I13=0,0,(12*1.348*(1/SM_stat!U13*SM_rozp!$E13)+SM_stat!AD13))</f>
        <v>10745.616850548538</v>
      </c>
      <c r="H13" s="102">
        <f>IF(SM_stat!J13=0,0,(12*1.348*(1/SM_stat!V13*SM_rozp!$E13)+SM_stat!AE13))</f>
        <v>0</v>
      </c>
      <c r="I13" s="101">
        <f>IF(SM_stat!K13=0,0,(12*1.348*(1/SM_stat!W13*SM_rozp!$E13)+SM_stat!AF13))</f>
        <v>0</v>
      </c>
      <c r="J13" s="29">
        <f>IF(SM_stat!L13=0,0,(12*1.348*(1/SM_stat!X13*SM_rozp!$E13)+SM_stat!AG13))</f>
        <v>0</v>
      </c>
      <c r="K13" s="102">
        <f>IF(SM_stat!M13=0,0,(12*1.348*(1/SM_stat!Y13*SM_rozp!$E13)+SM_stat!AH13))</f>
        <v>0</v>
      </c>
      <c r="L13" s="101">
        <f>IF(SM_stat!N13=0,0,(12*1.348*(1/SM_stat!Z13*SM_rozp!$E13)+SM_stat!AI13))</f>
        <v>0</v>
      </c>
      <c r="M13" s="29">
        <f>IF(SM_stat!O13=0,0,(12*1.348*(1/SM_stat!AA13*SM_rozp!$E13)+SM_stat!AJ13))</f>
        <v>0</v>
      </c>
      <c r="N13" s="102">
        <f>IF(SM_stat!P13=0,0,(12*1.348*(1/SM_stat!AB13*SM_rozp!$E13)+SM_stat!AK13))</f>
        <v>0</v>
      </c>
      <c r="O13" s="101">
        <f>F13*SM_stat!H13+I13*SM_stat!K13+L13*SM_stat!N13</f>
        <v>452206.10787461221</v>
      </c>
      <c r="P13" s="29">
        <f>G13*SM_stat!I13+J13*SM_stat!L13+M13*SM_stat!O13</f>
        <v>408333.44032084447</v>
      </c>
      <c r="Q13" s="102">
        <f>H13*SM_stat!J13+K13*SM_stat!M13+N13*SM_stat!P13</f>
        <v>0</v>
      </c>
      <c r="R13" s="167">
        <f t="shared" si="0"/>
        <v>860539.54819545662</v>
      </c>
    </row>
    <row r="14" spans="1:19" ht="20.100000000000001" customHeight="1" x14ac:dyDescent="0.2">
      <c r="A14" s="10">
        <v>5404</v>
      </c>
      <c r="B14" s="5" t="s">
        <v>166</v>
      </c>
      <c r="C14" s="11">
        <v>3141</v>
      </c>
      <c r="D14" s="59" t="s">
        <v>167</v>
      </c>
      <c r="E14" s="100">
        <f>SJMS_normativy!$F$5</f>
        <v>25931</v>
      </c>
      <c r="F14" s="101">
        <f>IF(SM_stat!H14=0,0,(12*1.348*(1/SM_stat!T14*SM_rozp!$E14)+SM_stat!AC14))</f>
        <v>15342.892275992202</v>
      </c>
      <c r="G14" s="29">
        <f>IF(SM_stat!I14=0,0,(12*1.348*(1/SM_stat!U14*SM_rozp!$E14)+SM_stat!AD14))</f>
        <v>11432.616060579281</v>
      </c>
      <c r="H14" s="102">
        <f>IF(SM_stat!J14=0,0,(12*1.348*(1/SM_stat!V14*SM_rozp!$E14)+SM_stat!AE14))</f>
        <v>0</v>
      </c>
      <c r="I14" s="101">
        <f>IF(SM_stat!K14=0,0,(12*1.348*(1/SM_stat!W14*SM_rozp!$E14)+SM_stat!AF14))</f>
        <v>0</v>
      </c>
      <c r="J14" s="29">
        <f>IF(SM_stat!L14=0,0,(12*1.348*(1/SM_stat!X14*SM_rozp!$E14)+SM_stat!AG14))</f>
        <v>0</v>
      </c>
      <c r="K14" s="102">
        <f>IF(SM_stat!M14=0,0,(12*1.348*(1/SM_stat!Y14*SM_rozp!$E14)+SM_stat!AH14))</f>
        <v>0</v>
      </c>
      <c r="L14" s="101">
        <f>IF(SM_stat!N14=0,0,(12*1.348*(1/SM_stat!Z14*SM_rozp!$E14)+SM_stat!AI14))</f>
        <v>0</v>
      </c>
      <c r="M14" s="29">
        <f>IF(SM_stat!O14=0,0,(12*1.348*(1/SM_stat!AA14*SM_rozp!$E14)+SM_stat!AJ14))</f>
        <v>0</v>
      </c>
      <c r="N14" s="102">
        <f>IF(SM_stat!P14=0,0,(12*1.348*(1/SM_stat!AB14*SM_rozp!$E14)+SM_stat!AK14))</f>
        <v>0</v>
      </c>
      <c r="O14" s="101">
        <f>F14*SM_stat!H14+I14*SM_stat!K14+L14*SM_stat!N14</f>
        <v>429600.98372778168</v>
      </c>
      <c r="P14" s="29">
        <f>G14*SM_stat!I14+J14*SM_stat!L14+M14*SM_stat!O14</f>
        <v>285815.40151448204</v>
      </c>
      <c r="Q14" s="102">
        <f>H14*SM_stat!J14+K14*SM_stat!M14+N14*SM_stat!P14</f>
        <v>0</v>
      </c>
      <c r="R14" s="167">
        <f t="shared" si="0"/>
        <v>715416.38524226379</v>
      </c>
    </row>
    <row r="15" spans="1:19" ht="20.100000000000001" customHeight="1" x14ac:dyDescent="0.2">
      <c r="A15" s="10">
        <v>5407</v>
      </c>
      <c r="B15" s="5" t="s">
        <v>168</v>
      </c>
      <c r="C15" s="11">
        <v>3141</v>
      </c>
      <c r="D15" s="59" t="s">
        <v>168</v>
      </c>
      <c r="E15" s="100">
        <f>SJMS_normativy!$F$5</f>
        <v>25931</v>
      </c>
      <c r="F15" s="101">
        <f>IF(SM_stat!H15=0,0,(12*1.348*(1/SM_stat!T15*SM_rozp!$E15)+SM_stat!AC15))</f>
        <v>17742.097997812853</v>
      </c>
      <c r="G15" s="29">
        <f>IF(SM_stat!I15=0,0,(12*1.348*(1/SM_stat!U15*SM_rozp!$E15)+SM_stat!AD15))</f>
        <v>8618.1140020747025</v>
      </c>
      <c r="H15" s="102">
        <f>IF(SM_stat!J15=0,0,(12*1.348*(1/SM_stat!V15*SM_rozp!$E15)+SM_stat!AE15))</f>
        <v>0</v>
      </c>
      <c r="I15" s="101">
        <f>IF(SM_stat!K15=0,0,(12*1.348*(1/SM_stat!W15*SM_rozp!$E15)+SM_stat!AF15))</f>
        <v>10268.308455760513</v>
      </c>
      <c r="J15" s="29">
        <f>IF(SM_stat!L15=0,0,(12*1.348*(1/SM_stat!X15*SM_rozp!$E15)+SM_stat!AG15))</f>
        <v>0</v>
      </c>
      <c r="K15" s="102">
        <f>IF(SM_stat!M15=0,0,(12*1.348*(1/SM_stat!Y15*SM_rozp!$E15)+SM_stat!AH15))</f>
        <v>0</v>
      </c>
      <c r="L15" s="101">
        <f>IF(SM_stat!N15=0,0,(12*1.348*(1/SM_stat!Z15*SM_rozp!$E15)+SM_stat!AI15))</f>
        <v>0</v>
      </c>
      <c r="M15" s="29">
        <f>IF(SM_stat!O15=0,0,(12*1.348*(1/SM_stat!AA15*SM_rozp!$E15)+SM_stat!AJ15))</f>
        <v>0</v>
      </c>
      <c r="N15" s="102">
        <f>IF(SM_stat!P15=0,0,(12*1.348*(1/SM_stat!AB15*SM_rozp!$E15)+SM_stat!AK15))</f>
        <v>0</v>
      </c>
      <c r="O15" s="101">
        <f>F15*SM_stat!H15+I15*SM_stat!K15+L15*SM_stat!N15</f>
        <v>422950.61571730865</v>
      </c>
      <c r="P15" s="29">
        <f>G15*SM_stat!I15+J15*SM_stat!L15+M15*SM_stat!O15</f>
        <v>749775.91818049911</v>
      </c>
      <c r="Q15" s="102">
        <f>H15*SM_stat!J15+K15*SM_stat!M15+N15*SM_stat!P15</f>
        <v>0</v>
      </c>
      <c r="R15" s="167">
        <f t="shared" si="0"/>
        <v>1172726.5338978078</v>
      </c>
    </row>
    <row r="16" spans="1:19" ht="20.100000000000001" customHeight="1" x14ac:dyDescent="0.2">
      <c r="A16" s="10">
        <v>5407</v>
      </c>
      <c r="B16" s="5" t="s">
        <v>168</v>
      </c>
      <c r="C16" s="71">
        <v>3141</v>
      </c>
      <c r="D16" s="403" t="s">
        <v>561</v>
      </c>
      <c r="E16" s="100">
        <f>SJMS_normativy!$F$5</f>
        <v>25931</v>
      </c>
      <c r="F16" s="101">
        <f>IF(SM_stat!H16=0,0,(12*1.348*(1/SM_stat!T16*SM_rozp!$E16)+SM_stat!AC16))</f>
        <v>0</v>
      </c>
      <c r="G16" s="29">
        <f>IF(SM_stat!I16=0,0,(12*1.348*(1/SM_stat!U16*SM_rozp!$E16)+SM_stat!AD16))</f>
        <v>0</v>
      </c>
      <c r="H16" s="102">
        <f>IF(SM_stat!J16=0,0,(12*1.348*(1/SM_stat!V16*SM_rozp!$E16)+SM_stat!AE16))</f>
        <v>0</v>
      </c>
      <c r="I16" s="101">
        <f>IF(SM_stat!K16=0,0,(12*1.348*(1/SM_stat!W16*SM_rozp!$E16)+SM_stat!AF16))</f>
        <v>0</v>
      </c>
      <c r="J16" s="29">
        <f>IF(SM_stat!L16=0,0,(12*1.348*(1/SM_stat!X16*SM_rozp!$E16)+SM_stat!AG16))</f>
        <v>0</v>
      </c>
      <c r="K16" s="102">
        <f>IF(SM_stat!M16=0,0,(12*1.348*(1/SM_stat!Y16*SM_rozp!$E16)+SM_stat!AH16))</f>
        <v>0</v>
      </c>
      <c r="L16" s="101">
        <f>IF(SM_stat!N16=0,0,(12*1.348*(1/SM_stat!Z16*SM_rozp!$E16)+SM_stat!AI16))</f>
        <v>6856.8723038403414</v>
      </c>
      <c r="M16" s="29">
        <f>IF(SM_stat!O16=0,0,(12*1.348*(1/SM_stat!AA16*SM_rozp!$E16)+SM_stat!AJ16))</f>
        <v>0</v>
      </c>
      <c r="N16" s="102">
        <f>IF(SM_stat!P16=0,0,(12*1.348*(1/SM_stat!AB16*SM_rozp!$E16)+SM_stat!AK16))</f>
        <v>0</v>
      </c>
      <c r="O16" s="101">
        <f>F16*SM_stat!H16+I16*SM_stat!K16+L16*SM_stat!N16</f>
        <v>116566.8291652858</v>
      </c>
      <c r="P16" s="29">
        <f>G16*SM_stat!I16+J16*SM_stat!L16+M16*SM_stat!O16</f>
        <v>0</v>
      </c>
      <c r="Q16" s="102">
        <f>H16*SM_stat!J16+K16*SM_stat!M16+N16*SM_stat!P16</f>
        <v>0</v>
      </c>
      <c r="R16" s="167">
        <f t="shared" si="0"/>
        <v>116566.8291652858</v>
      </c>
    </row>
    <row r="17" spans="1:18" ht="20.100000000000001" customHeight="1" x14ac:dyDescent="0.2">
      <c r="A17" s="10">
        <v>5411</v>
      </c>
      <c r="B17" s="5" t="s">
        <v>169</v>
      </c>
      <c r="C17" s="11">
        <v>3141</v>
      </c>
      <c r="D17" s="59" t="s">
        <v>169</v>
      </c>
      <c r="E17" s="100">
        <f>SJMS_normativy!$F$5</f>
        <v>25931</v>
      </c>
      <c r="F17" s="101">
        <f>IF(SM_stat!H17=0,0,(12*1.348*(1/SM_stat!T17*SM_rozp!$E17)+SM_stat!AC17))</f>
        <v>14694.084438054306</v>
      </c>
      <c r="G17" s="29">
        <f>IF(SM_stat!I17=0,0,(12*1.348*(1/SM_stat!U17*SM_rozp!$E17)+SM_stat!AD17))</f>
        <v>10366.511955346245</v>
      </c>
      <c r="H17" s="102">
        <f>IF(SM_stat!J17=0,0,(12*1.348*(1/SM_stat!V17*SM_rozp!$E17)+SM_stat!AE17))</f>
        <v>0</v>
      </c>
      <c r="I17" s="101">
        <f>IF(SM_stat!K17=0,0,(12*1.348*(1/SM_stat!W17*SM_rozp!$E17)+SM_stat!AF17))</f>
        <v>0</v>
      </c>
      <c r="J17" s="29">
        <f>IF(SM_stat!L17=0,0,(12*1.348*(1/SM_stat!X17*SM_rozp!$E17)+SM_stat!AG17))</f>
        <v>0</v>
      </c>
      <c r="K17" s="102">
        <f>IF(SM_stat!M17=0,0,(12*1.348*(1/SM_stat!Y17*SM_rozp!$E17)+SM_stat!AH17))</f>
        <v>0</v>
      </c>
      <c r="L17" s="101">
        <f>IF(SM_stat!N17=0,0,(12*1.348*(1/SM_stat!Z17*SM_rozp!$E17)+SM_stat!AI17))</f>
        <v>0</v>
      </c>
      <c r="M17" s="29">
        <f>IF(SM_stat!O17=0,0,(12*1.348*(1/SM_stat!AA17*SM_rozp!$E17)+SM_stat!AJ17))</f>
        <v>0</v>
      </c>
      <c r="N17" s="102">
        <f>IF(SM_stat!P17=0,0,(12*1.348*(1/SM_stat!AB17*SM_rozp!$E17)+SM_stat!AK17))</f>
        <v>0</v>
      </c>
      <c r="O17" s="101">
        <f>F17*SM_stat!H17+I17*SM_stat!K17+L17*SM_stat!N17</f>
        <v>484904.78645579208</v>
      </c>
      <c r="P17" s="29">
        <f>G17*SM_stat!I17+J17*SM_stat!L17+M17*SM_stat!O17</f>
        <v>445760.01407988853</v>
      </c>
      <c r="Q17" s="102">
        <f>H17*SM_stat!J17+K17*SM_stat!M17+N17*SM_stat!P17</f>
        <v>0</v>
      </c>
      <c r="R17" s="167">
        <f t="shared" si="0"/>
        <v>930664.80053568061</v>
      </c>
    </row>
    <row r="18" spans="1:18" ht="20.100000000000001" customHeight="1" x14ac:dyDescent="0.2">
      <c r="A18" s="10">
        <v>5412</v>
      </c>
      <c r="B18" s="5" t="s">
        <v>170</v>
      </c>
      <c r="C18" s="11">
        <v>3141</v>
      </c>
      <c r="D18" s="59" t="s">
        <v>170</v>
      </c>
      <c r="E18" s="100">
        <f>SJMS_normativy!$F$5</f>
        <v>25931</v>
      </c>
      <c r="F18" s="101">
        <f>IF(SM_stat!H18=0,0,(12*1.348*(1/SM_stat!T18*SM_rozp!$E18)+SM_stat!AC18))</f>
        <v>16080.770155124985</v>
      </c>
      <c r="G18" s="29">
        <f>IF(SM_stat!I18=0,0,(12*1.348*(1/SM_stat!U18*SM_rozp!$E18)+SM_stat!AD18))</f>
        <v>11432.616060579281</v>
      </c>
      <c r="H18" s="102">
        <f>IF(SM_stat!J18=0,0,(12*1.348*(1/SM_stat!V18*SM_rozp!$E18)+SM_stat!AE18))</f>
        <v>0</v>
      </c>
      <c r="I18" s="101">
        <f>IF(SM_stat!K18=0,0,(12*1.348*(1/SM_stat!W18*SM_rozp!$E18)+SM_stat!AF18))</f>
        <v>0</v>
      </c>
      <c r="J18" s="29">
        <f>IF(SM_stat!L18=0,0,(12*1.348*(1/SM_stat!X18*SM_rozp!$E18)+SM_stat!AG18))</f>
        <v>0</v>
      </c>
      <c r="K18" s="102">
        <f>IF(SM_stat!M18=0,0,(12*1.348*(1/SM_stat!Y18*SM_rozp!$E18)+SM_stat!AH18))</f>
        <v>0</v>
      </c>
      <c r="L18" s="101">
        <f>IF(SM_stat!N18=0,0,(12*1.348*(1/SM_stat!Z18*SM_rozp!$E18)+SM_stat!AI18))</f>
        <v>0</v>
      </c>
      <c r="M18" s="29">
        <f>IF(SM_stat!O18=0,0,(12*1.348*(1/SM_stat!AA18*SM_rozp!$E18)+SM_stat!AJ18))</f>
        <v>0</v>
      </c>
      <c r="N18" s="102">
        <f>IF(SM_stat!P18=0,0,(12*1.348*(1/SM_stat!AB18*SM_rozp!$E18)+SM_stat!AK18))</f>
        <v>0</v>
      </c>
      <c r="O18" s="101">
        <f>F18*SM_stat!H18+I18*SM_stat!K18+L18*SM_stat!N18</f>
        <v>369857.71356787463</v>
      </c>
      <c r="P18" s="29">
        <f>G18*SM_stat!I18+J18*SM_stat!L18+M18*SM_stat!O18</f>
        <v>308680.63363564061</v>
      </c>
      <c r="Q18" s="102">
        <f>H18*SM_stat!J18+K18*SM_stat!M18+N18*SM_stat!P18</f>
        <v>0</v>
      </c>
      <c r="R18" s="167">
        <f t="shared" si="0"/>
        <v>678538.34720351524</v>
      </c>
    </row>
    <row r="19" spans="1:18" ht="20.100000000000001" customHeight="1" x14ac:dyDescent="0.2">
      <c r="A19" s="10">
        <v>5418</v>
      </c>
      <c r="B19" s="5" t="s">
        <v>171</v>
      </c>
      <c r="C19" s="11">
        <v>3141</v>
      </c>
      <c r="D19" s="59" t="s">
        <v>171</v>
      </c>
      <c r="E19" s="100">
        <f>SJMS_normativy!$F$5</f>
        <v>25931</v>
      </c>
      <c r="F19" s="101">
        <f>IF(SM_stat!H19=0,0,(12*1.348*(1/SM_stat!T19*SM_rozp!$E19)+SM_stat!AC19))</f>
        <v>12453.224725577798</v>
      </c>
      <c r="G19" s="29">
        <f>IF(SM_stat!I19=0,0,(12*1.348*(1/SM_stat!U19*SM_rozp!$E19)+SM_stat!AD19))</f>
        <v>0</v>
      </c>
      <c r="H19" s="102">
        <f>IF(SM_stat!J19=0,0,(12*1.348*(1/SM_stat!V19*SM_rozp!$E19)+SM_stat!AE19))</f>
        <v>0</v>
      </c>
      <c r="I19" s="101">
        <f>IF(SM_stat!K19=0,0,(12*1.348*(1/SM_stat!W19*SM_rozp!$E19)+SM_stat!AF19))</f>
        <v>0</v>
      </c>
      <c r="J19" s="29">
        <f>IF(SM_stat!L19=0,0,(12*1.348*(1/SM_stat!X19*SM_rozp!$E19)+SM_stat!AG19))</f>
        <v>0</v>
      </c>
      <c r="K19" s="102">
        <f>IF(SM_stat!M19=0,0,(12*1.348*(1/SM_stat!Y19*SM_rozp!$E19)+SM_stat!AH19))</f>
        <v>0</v>
      </c>
      <c r="L19" s="101">
        <f>IF(SM_stat!N19=0,0,(12*1.348*(1/SM_stat!Z19*SM_rozp!$E19)+SM_stat!AI19))</f>
        <v>0</v>
      </c>
      <c r="M19" s="29">
        <f>IF(SM_stat!O19=0,0,(12*1.348*(1/SM_stat!AA19*SM_rozp!$E19)+SM_stat!AJ19))</f>
        <v>0</v>
      </c>
      <c r="N19" s="102">
        <f>IF(SM_stat!P19=0,0,(12*1.348*(1/SM_stat!AB19*SM_rozp!$E19)+SM_stat!AK19))</f>
        <v>0</v>
      </c>
      <c r="O19" s="101">
        <f>F19*SM_stat!H19+I19*SM_stat!K19+L19*SM_stat!N19</f>
        <v>709833.80935793451</v>
      </c>
      <c r="P19" s="29">
        <f>G19*SM_stat!I19+J19*SM_stat!L19+M19*SM_stat!O19</f>
        <v>0</v>
      </c>
      <c r="Q19" s="102">
        <f>H19*SM_stat!J19+K19*SM_stat!M19+N19*SM_stat!P19</f>
        <v>0</v>
      </c>
      <c r="R19" s="167">
        <f t="shared" si="0"/>
        <v>709833.80935793451</v>
      </c>
    </row>
    <row r="20" spans="1:18" ht="20.100000000000001" customHeight="1" x14ac:dyDescent="0.2">
      <c r="A20" s="10">
        <v>5417</v>
      </c>
      <c r="B20" s="5" t="s">
        <v>172</v>
      </c>
      <c r="C20" s="11">
        <v>3141</v>
      </c>
      <c r="D20" s="59" t="s">
        <v>172</v>
      </c>
      <c r="E20" s="100">
        <f>SJMS_normativy!$F$5</f>
        <v>25931</v>
      </c>
      <c r="F20" s="101">
        <f>IF(SM_stat!H20=0,0,(12*1.348*(1/SM_stat!T20*SM_rozp!$E20)+SM_stat!AC20))</f>
        <v>0</v>
      </c>
      <c r="G20" s="29">
        <f>IF(SM_stat!I20=0,0,(12*1.348*(1/SM_stat!U20*SM_rozp!$E20)+SM_stat!AD20))</f>
        <v>8998.6008898272921</v>
      </c>
      <c r="H20" s="102">
        <f>IF(SM_stat!J20=0,0,(12*1.348*(1/SM_stat!V20*SM_rozp!$E20)+SM_stat!AE20))</f>
        <v>0</v>
      </c>
      <c r="I20" s="101">
        <f>IF(SM_stat!K20=0,0,(12*1.348*(1/SM_stat!W20*SM_rozp!$E20)+SM_stat!AF20))</f>
        <v>0</v>
      </c>
      <c r="J20" s="29">
        <f>IF(SM_stat!L20=0,0,(12*1.348*(1/SM_stat!X20*SM_rozp!$E20)+SM_stat!AG20))</f>
        <v>0</v>
      </c>
      <c r="K20" s="102">
        <f>IF(SM_stat!M20=0,0,(12*1.348*(1/SM_stat!Y20*SM_rozp!$E20)+SM_stat!AH20))</f>
        <v>0</v>
      </c>
      <c r="L20" s="101">
        <f>IF(SM_stat!N20=0,0,(12*1.348*(1/SM_stat!Z20*SM_rozp!$E20)+SM_stat!AI20))</f>
        <v>0</v>
      </c>
      <c r="M20" s="29">
        <f>IF(SM_stat!O20=0,0,(12*1.348*(1/SM_stat!AA20*SM_rozp!$E20)+SM_stat!AJ20))</f>
        <v>0</v>
      </c>
      <c r="N20" s="102">
        <f>IF(SM_stat!P20=0,0,(12*1.348*(1/SM_stat!AB20*SM_rozp!$E20)+SM_stat!AK20))</f>
        <v>0</v>
      </c>
      <c r="O20" s="101">
        <f>F20*SM_stat!H20+I20*SM_stat!K20+L20*SM_stat!N20</f>
        <v>0</v>
      </c>
      <c r="P20" s="29">
        <f>G20*SM_stat!I20+J20*SM_stat!L20+M20*SM_stat!O20</f>
        <v>656897.86495739233</v>
      </c>
      <c r="Q20" s="102">
        <f>H20*SM_stat!J20+K20*SM_stat!M20+N20*SM_stat!P20</f>
        <v>0</v>
      </c>
      <c r="R20" s="167">
        <f t="shared" si="0"/>
        <v>656897.86495739233</v>
      </c>
    </row>
    <row r="21" spans="1:18" ht="20.100000000000001" customHeight="1" x14ac:dyDescent="0.2">
      <c r="A21" s="10">
        <v>5420</v>
      </c>
      <c r="B21" s="5" t="s">
        <v>173</v>
      </c>
      <c r="C21" s="11">
        <v>3141</v>
      </c>
      <c r="D21" s="59" t="s">
        <v>173</v>
      </c>
      <c r="E21" s="100">
        <f>SJMS_normativy!$F$5</f>
        <v>25931</v>
      </c>
      <c r="F21" s="101">
        <f>IF(SM_stat!H21=0,0,(12*1.348*(1/SM_stat!T21*SM_rozp!$E21)+SM_stat!AC21))</f>
        <v>13909.331321670736</v>
      </c>
      <c r="G21" s="29">
        <f>IF(SM_stat!I21=0,0,(12*1.348*(1/SM_stat!U21*SM_rozp!$E21)+SM_stat!AD21))</f>
        <v>0</v>
      </c>
      <c r="H21" s="102">
        <f>IF(SM_stat!J21=0,0,(12*1.348*(1/SM_stat!V21*SM_rozp!$E21)+SM_stat!AE21))</f>
        <v>0</v>
      </c>
      <c r="I21" s="101">
        <f>IF(SM_stat!K21=0,0,(12*1.348*(1/SM_stat!W21*SM_rozp!$E21)+SM_stat!AF21))</f>
        <v>0</v>
      </c>
      <c r="J21" s="29">
        <f>IF(SM_stat!L21=0,0,(12*1.348*(1/SM_stat!X21*SM_rozp!$E21)+SM_stat!AG21))</f>
        <v>0</v>
      </c>
      <c r="K21" s="102">
        <f>IF(SM_stat!M21=0,0,(12*1.348*(1/SM_stat!Y21*SM_rozp!$E21)+SM_stat!AH21))</f>
        <v>0</v>
      </c>
      <c r="L21" s="101">
        <f>IF(SM_stat!N21=0,0,(12*1.348*(1/SM_stat!Z21*SM_rozp!$E21)+SM_stat!AI21))</f>
        <v>0</v>
      </c>
      <c r="M21" s="29">
        <f>IF(SM_stat!O21=0,0,(12*1.348*(1/SM_stat!AA21*SM_rozp!$E21)+SM_stat!AJ21))</f>
        <v>0</v>
      </c>
      <c r="N21" s="102">
        <f>IF(SM_stat!P21=0,0,(12*1.348*(1/SM_stat!AB21*SM_rozp!$E21)+SM_stat!AK21))</f>
        <v>0</v>
      </c>
      <c r="O21" s="101">
        <f>F21*SM_stat!H21+I21*SM_stat!K21+L21*SM_stat!N21</f>
        <v>556373.2528668294</v>
      </c>
      <c r="P21" s="29">
        <f>G21*SM_stat!I21+J21*SM_stat!L21+M21*SM_stat!O21</f>
        <v>0</v>
      </c>
      <c r="Q21" s="102">
        <f>H21*SM_stat!J21+K21*SM_stat!M21+N21*SM_stat!P21</f>
        <v>0</v>
      </c>
      <c r="R21" s="167">
        <f t="shared" si="0"/>
        <v>556373.2528668294</v>
      </c>
    </row>
    <row r="22" spans="1:18" ht="20.100000000000001" customHeight="1" x14ac:dyDescent="0.2">
      <c r="A22" s="10">
        <v>5419</v>
      </c>
      <c r="B22" s="5" t="s">
        <v>174</v>
      </c>
      <c r="C22" s="11">
        <v>3141</v>
      </c>
      <c r="D22" s="59" t="s">
        <v>174</v>
      </c>
      <c r="E22" s="100">
        <f>SJMS_normativy!$F$5</f>
        <v>25931</v>
      </c>
      <c r="F22" s="101">
        <f>IF(SM_stat!H22=0,0,(12*1.348*(1/SM_stat!T22*SM_rozp!$E22)+SM_stat!AC22))</f>
        <v>0</v>
      </c>
      <c r="G22" s="29">
        <f>IF(SM_stat!I22=0,0,(12*1.348*(1/SM_stat!U22*SM_rozp!$E22)+SM_stat!AD22))</f>
        <v>7561.3916325378123</v>
      </c>
      <c r="H22" s="102">
        <f>IF(SM_stat!J22=0,0,(12*1.348*(1/SM_stat!V22*SM_rozp!$E22)+SM_stat!AE22))</f>
        <v>0</v>
      </c>
      <c r="I22" s="101">
        <f>IF(SM_stat!K22=0,0,(12*1.348*(1/SM_stat!W22*SM_rozp!$E22)+SM_stat!AF22))</f>
        <v>0</v>
      </c>
      <c r="J22" s="29">
        <f>IF(SM_stat!L22=0,0,(12*1.348*(1/SM_stat!X22*SM_rozp!$E22)+SM_stat!AG22))</f>
        <v>0</v>
      </c>
      <c r="K22" s="102">
        <f>IF(SM_stat!M22=0,0,(12*1.348*(1/SM_stat!Y22*SM_rozp!$E22)+SM_stat!AH22))</f>
        <v>0</v>
      </c>
      <c r="L22" s="101">
        <f>IF(SM_stat!N22=0,0,(12*1.348*(1/SM_stat!Z22*SM_rozp!$E22)+SM_stat!AI22))</f>
        <v>0</v>
      </c>
      <c r="M22" s="29">
        <f>IF(SM_stat!O22=0,0,(12*1.348*(1/SM_stat!AA22*SM_rozp!$E22)+SM_stat!AJ22))</f>
        <v>0</v>
      </c>
      <c r="N22" s="102">
        <f>IF(SM_stat!P22=0,0,(12*1.348*(1/SM_stat!AB22*SM_rozp!$E22)+SM_stat!AK22))</f>
        <v>0</v>
      </c>
      <c r="O22" s="101">
        <f>F22*SM_stat!H22+I22*SM_stat!K22+L22*SM_stat!N22</f>
        <v>0</v>
      </c>
      <c r="P22" s="29">
        <f>G22*SM_stat!I22+J22*SM_stat!L22+M22*SM_stat!O22</f>
        <v>1164454.3114108231</v>
      </c>
      <c r="Q22" s="102">
        <f>H22*SM_stat!J22+K22*SM_stat!M22+N22*SM_stat!P22</f>
        <v>0</v>
      </c>
      <c r="R22" s="167">
        <f t="shared" si="0"/>
        <v>1164454.3114108231</v>
      </c>
    </row>
    <row r="23" spans="1:18" ht="20.100000000000001" customHeight="1" x14ac:dyDescent="0.2">
      <c r="A23" s="10">
        <v>5426</v>
      </c>
      <c r="B23" s="5" t="s">
        <v>558</v>
      </c>
      <c r="C23" s="11">
        <v>3141</v>
      </c>
      <c r="D23" s="59" t="s">
        <v>558</v>
      </c>
      <c r="E23" s="100">
        <f>SJMS_normativy!$F$5</f>
        <v>25931</v>
      </c>
      <c r="F23" s="101">
        <f>IF(SM_stat!H23=0,0,(12*1.348*(1/SM_stat!T23*SM_rozp!$E23)+SM_stat!AC23))</f>
        <v>10990.919362827739</v>
      </c>
      <c r="G23" s="29">
        <f>IF(SM_stat!I23=0,0,(12*1.348*(1/SM_stat!U23*SM_rozp!$E23)+SM_stat!AD23))</f>
        <v>0</v>
      </c>
      <c r="H23" s="102">
        <f>IF(SM_stat!J23=0,0,(12*1.348*(1/SM_stat!V23*SM_rozp!$E23)+SM_stat!AE23))</f>
        <v>0</v>
      </c>
      <c r="I23" s="101">
        <f>IF(SM_stat!K23=0,0,(12*1.348*(1/SM_stat!W23*SM_rozp!$E23)+SM_stat!AF23))</f>
        <v>0</v>
      </c>
      <c r="J23" s="29">
        <f>IF(SM_stat!L23=0,0,(12*1.348*(1/SM_stat!X23*SM_rozp!$E23)+SM_stat!AG23))</f>
        <v>0</v>
      </c>
      <c r="K23" s="102">
        <f>IF(SM_stat!M23=0,0,(12*1.348*(1/SM_stat!Y23*SM_rozp!$E23)+SM_stat!AH23))</f>
        <v>0</v>
      </c>
      <c r="L23" s="101">
        <f>IF(SM_stat!N23=0,0,(12*1.348*(1/SM_stat!Z23*SM_rozp!$E23)+SM_stat!AI23))</f>
        <v>0</v>
      </c>
      <c r="M23" s="29">
        <f>IF(SM_stat!O23=0,0,(12*1.348*(1/SM_stat!AA23*SM_rozp!$E23)+SM_stat!AJ23))</f>
        <v>0</v>
      </c>
      <c r="N23" s="102">
        <f>IF(SM_stat!P23=0,0,(12*1.348*(1/SM_stat!AB23*SM_rozp!$E23)+SM_stat!AK23))</f>
        <v>0</v>
      </c>
      <c r="O23" s="101">
        <f>F23*SM_stat!H23+I23*SM_stat!K23+L23*SM_stat!N23</f>
        <v>923237.22647753009</v>
      </c>
      <c r="P23" s="29">
        <f>G23*SM_stat!I23+J23*SM_stat!L23+M23*SM_stat!O23</f>
        <v>0</v>
      </c>
      <c r="Q23" s="102">
        <f>H23*SM_stat!J23+K23*SM_stat!M23+N23*SM_stat!P23</f>
        <v>0</v>
      </c>
      <c r="R23" s="167">
        <f t="shared" si="0"/>
        <v>923237.22647753009</v>
      </c>
    </row>
    <row r="24" spans="1:18" ht="20.100000000000001" customHeight="1" x14ac:dyDescent="0.2">
      <c r="A24" s="10">
        <v>5423</v>
      </c>
      <c r="B24" s="5" t="s">
        <v>163</v>
      </c>
      <c r="C24" s="11">
        <v>3141</v>
      </c>
      <c r="D24" s="59" t="s">
        <v>396</v>
      </c>
      <c r="E24" s="100">
        <f>SJMS_normativy!$F$5</f>
        <v>25931</v>
      </c>
      <c r="F24" s="101">
        <f>IF(SM_stat!H24=0,0,(12*1.348*(1/SM_stat!T24*SM_rozp!$E24)+SM_stat!AC24))</f>
        <v>0</v>
      </c>
      <c r="G24" s="29">
        <f>IF(SM_stat!I24=0,0,(12*1.348*(1/SM_stat!U24*SM_rozp!$E24)+SM_stat!AD24))</f>
        <v>0</v>
      </c>
      <c r="H24" s="102">
        <f>IF(SM_stat!J24=0,0,(12*1.348*(1/SM_stat!V24*SM_rozp!$E24)+SM_stat!AE24))</f>
        <v>0</v>
      </c>
      <c r="I24" s="101">
        <f>IF(SM_stat!K24=0,0,(12*1.348*(1/SM_stat!W24*SM_rozp!$E24)+SM_stat!AF24))</f>
        <v>0</v>
      </c>
      <c r="J24" s="29">
        <f>IF(SM_stat!L24=0,0,(12*1.348*(1/SM_stat!X24*SM_rozp!$E24)+SM_stat!AG24))</f>
        <v>0</v>
      </c>
      <c r="K24" s="102">
        <f>IF(SM_stat!M24=0,0,(12*1.348*(1/SM_stat!Y24*SM_rozp!$E24)+SM_stat!AH24))</f>
        <v>0</v>
      </c>
      <c r="L24" s="101">
        <f>IF(SM_stat!N24=0,0,(12*1.348*(1/SM_stat!Z24*SM_rozp!$E24)+SM_stat!AI24))</f>
        <v>5345.8525619479824</v>
      </c>
      <c r="M24" s="29">
        <f>IF(SM_stat!O24=0,0,(12*1.348*(1/SM_stat!AA24*SM_rozp!$E24)+SM_stat!AJ24))</f>
        <v>0</v>
      </c>
      <c r="N24" s="102">
        <f>IF(SM_stat!P24=0,0,(12*1.348*(1/SM_stat!AB24*SM_rozp!$E24)+SM_stat!AK24))</f>
        <v>0</v>
      </c>
      <c r="O24" s="101">
        <f>F24*SM_stat!H24+I24*SM_stat!K24+L24*SM_stat!N24</f>
        <v>245909.2178496072</v>
      </c>
      <c r="P24" s="29">
        <f>G24*SM_stat!I24+J24*SM_stat!L24+M24*SM_stat!O24</f>
        <v>0</v>
      </c>
      <c r="Q24" s="102">
        <f>H24*SM_stat!J24+K24*SM_stat!M24+N24*SM_stat!P24</f>
        <v>0</v>
      </c>
      <c r="R24" s="167">
        <f t="shared" si="0"/>
        <v>245909.2178496072</v>
      </c>
    </row>
    <row r="25" spans="1:18" ht="20.100000000000001" customHeight="1" x14ac:dyDescent="0.2">
      <c r="A25" s="10">
        <v>5423</v>
      </c>
      <c r="B25" s="5" t="s">
        <v>163</v>
      </c>
      <c r="C25" s="11">
        <v>3141</v>
      </c>
      <c r="D25" s="59" t="s">
        <v>494</v>
      </c>
      <c r="E25" s="100">
        <f>SJMS_normativy!$F$5</f>
        <v>25931</v>
      </c>
      <c r="F25" s="101">
        <f>IF(SM_stat!H25=0,0,(12*1.348*(1/SM_stat!T25*SM_rozp!$E25)+SM_stat!AC25))</f>
        <v>10835.513483934476</v>
      </c>
      <c r="G25" s="29">
        <f>IF(SM_stat!I25=0,0,(12*1.348*(1/SM_stat!U25*SM_rozp!$E25)+SM_stat!AD25))</f>
        <v>0</v>
      </c>
      <c r="H25" s="102">
        <f>IF(SM_stat!J25=0,0,(12*1.348*(1/SM_stat!V25*SM_rozp!$E25)+SM_stat!AE25))</f>
        <v>0</v>
      </c>
      <c r="I25" s="101">
        <f>IF(SM_stat!K25=0,0,(12*1.348*(1/SM_stat!W25*SM_rozp!$E25)+SM_stat!AF25))</f>
        <v>8001.7788429219745</v>
      </c>
      <c r="J25" s="29">
        <f>IF(SM_stat!L25=0,0,(12*1.348*(1/SM_stat!X25*SM_rozp!$E25)+SM_stat!AG25))</f>
        <v>0</v>
      </c>
      <c r="K25" s="102">
        <f>IF(SM_stat!M25=0,0,(12*1.348*(1/SM_stat!Y25*SM_rozp!$E25)+SM_stat!AH25))</f>
        <v>0</v>
      </c>
      <c r="L25" s="101">
        <f>IF(SM_stat!N25=0,0,(12*1.348*(1/SM_stat!Z25*SM_rozp!$E25)+SM_stat!AI25))</f>
        <v>0</v>
      </c>
      <c r="M25" s="29">
        <f>IF(SM_stat!O25=0,0,(12*1.348*(1/SM_stat!AA25*SM_rozp!$E25)+SM_stat!AJ25))</f>
        <v>0</v>
      </c>
      <c r="N25" s="102">
        <f>IF(SM_stat!P25=0,0,(12*1.348*(1/SM_stat!AB25*SM_rozp!$E25)+SM_stat!AK25))</f>
        <v>0</v>
      </c>
      <c r="O25" s="101">
        <f>F25*SM_stat!H25+I25*SM_stat!K25+L25*SM_stat!N25</f>
        <v>1321607.0133606447</v>
      </c>
      <c r="P25" s="29">
        <f>G25*SM_stat!I25+J25*SM_stat!L25+M25*SM_stat!O25</f>
        <v>0</v>
      </c>
      <c r="Q25" s="102">
        <f>H25*SM_stat!J25+K25*SM_stat!M25+N25*SM_stat!P25</f>
        <v>0</v>
      </c>
      <c r="R25" s="167">
        <f t="shared" si="0"/>
        <v>1321607.0133606447</v>
      </c>
    </row>
    <row r="26" spans="1:18" ht="20.100000000000001" customHeight="1" x14ac:dyDescent="0.2">
      <c r="A26" s="10">
        <v>5422</v>
      </c>
      <c r="B26" s="5" t="s">
        <v>437</v>
      </c>
      <c r="C26" s="11">
        <v>3141</v>
      </c>
      <c r="D26" s="59" t="s">
        <v>437</v>
      </c>
      <c r="E26" s="100">
        <f>SJMS_normativy!$F$5</f>
        <v>25931</v>
      </c>
      <c r="F26" s="101">
        <f>IF(SM_stat!H26=0,0,(12*1.348*(1/SM_stat!T26*SM_rozp!$E26)+SM_stat!AC26))</f>
        <v>0</v>
      </c>
      <c r="G26" s="29">
        <f>IF(SM_stat!I26=0,0,(12*1.348*(1/SM_stat!U26*SM_rozp!$E26)+SM_stat!AD26))</f>
        <v>5686.6733279593127</v>
      </c>
      <c r="H26" s="102">
        <f>IF(SM_stat!J26=0,0,(12*1.348*(1/SM_stat!V26*SM_rozp!$E26)+SM_stat!AE26))</f>
        <v>0</v>
      </c>
      <c r="I26" s="101">
        <f>IF(SM_stat!K26=0,0,(12*1.348*(1/SM_stat!W26*SM_rozp!$E26)+SM_stat!AF26))</f>
        <v>0</v>
      </c>
      <c r="J26" s="29">
        <f>IF(SM_stat!L26=0,0,(12*1.348*(1/SM_stat!X26*SM_rozp!$E26)+SM_stat!AG26))</f>
        <v>0</v>
      </c>
      <c r="K26" s="102">
        <f>IF(SM_stat!M26=0,0,(12*1.348*(1/SM_stat!Y26*SM_rozp!$E26)+SM_stat!AH26))</f>
        <v>0</v>
      </c>
      <c r="L26" s="101">
        <f>IF(SM_stat!N26=0,0,(12*1.348*(1/SM_stat!Z26*SM_rozp!$E26)+SM_stat!AI26))</f>
        <v>0</v>
      </c>
      <c r="M26" s="29">
        <f>IF(SM_stat!O26=0,0,(12*1.348*(1/SM_stat!AA26*SM_rozp!$E26)+SM_stat!AJ26))</f>
        <v>0</v>
      </c>
      <c r="N26" s="102">
        <f>IF(SM_stat!P26=0,0,(12*1.348*(1/SM_stat!AB26*SM_rozp!$E26)+SM_stat!AK26))</f>
        <v>0</v>
      </c>
      <c r="O26" s="101">
        <f>F26*SM_stat!H26+I26*SM_stat!K26+L26*SM_stat!N26</f>
        <v>0</v>
      </c>
      <c r="P26" s="29">
        <f>G26*SM_stat!I26+J26*SM_stat!L26+M26*SM_stat!O26</f>
        <v>3571230.8499584482</v>
      </c>
      <c r="Q26" s="102">
        <f>H26*SM_stat!J26+K26*SM_stat!M26+N26*SM_stat!P26</f>
        <v>0</v>
      </c>
      <c r="R26" s="167">
        <f t="shared" si="0"/>
        <v>3571230.8499584482</v>
      </c>
    </row>
    <row r="27" spans="1:18" ht="20.100000000000001" customHeight="1" x14ac:dyDescent="0.2">
      <c r="A27" s="10">
        <v>5432</v>
      </c>
      <c r="B27" s="5" t="s">
        <v>351</v>
      </c>
      <c r="C27" s="11">
        <v>3141</v>
      </c>
      <c r="D27" s="59" t="s">
        <v>351</v>
      </c>
      <c r="E27" s="100">
        <f>SJMS_normativy!$F$5</f>
        <v>25931</v>
      </c>
      <c r="F27" s="101">
        <f>IF(SM_stat!H27=0,0,(12*1.348*(1/SM_stat!T27*SM_rozp!$E27)+SM_stat!AC27))</f>
        <v>16080.770155124985</v>
      </c>
      <c r="G27" s="29">
        <f>IF(SM_stat!I27=0,0,(12*1.348*(1/SM_stat!U27*SM_rozp!$E27)+SM_stat!AD27))</f>
        <v>11212.723588793597</v>
      </c>
      <c r="H27" s="102">
        <f>IF(SM_stat!J27=0,0,(12*1.348*(1/SM_stat!V27*SM_rozp!$E27)+SM_stat!AE27))</f>
        <v>0</v>
      </c>
      <c r="I27" s="101">
        <f>IF(SM_stat!K27=0,0,(12*1.348*(1/SM_stat!W27*SM_rozp!$E27)+SM_stat!AF27))</f>
        <v>0</v>
      </c>
      <c r="J27" s="29">
        <f>IF(SM_stat!L27=0,0,(12*1.348*(1/SM_stat!X27*SM_rozp!$E27)+SM_stat!AG27))</f>
        <v>0</v>
      </c>
      <c r="K27" s="102">
        <f>IF(SM_stat!M27=0,0,(12*1.348*(1/SM_stat!Y27*SM_rozp!$E27)+SM_stat!AH27))</f>
        <v>0</v>
      </c>
      <c r="L27" s="101">
        <f>IF(SM_stat!N27=0,0,(12*1.348*(1/SM_stat!Z27*SM_rozp!$E27)+SM_stat!AI27))</f>
        <v>0</v>
      </c>
      <c r="M27" s="29">
        <f>IF(SM_stat!O27=0,0,(12*1.348*(1/SM_stat!AA27*SM_rozp!$E27)+SM_stat!AJ27))</f>
        <v>0</v>
      </c>
      <c r="N27" s="102">
        <f>IF(SM_stat!P27=0,0,(12*1.348*(1/SM_stat!AB27*SM_rozp!$E27)+SM_stat!AK27))</f>
        <v>0</v>
      </c>
      <c r="O27" s="101">
        <f>F27*SM_stat!H27+I27*SM_stat!K27+L27*SM_stat!N27</f>
        <v>369857.71356787463</v>
      </c>
      <c r="P27" s="29">
        <f>G27*SM_stat!I27+J27*SM_stat!L27+M27*SM_stat!O27</f>
        <v>370019.87843018869</v>
      </c>
      <c r="Q27" s="102">
        <f>H27*SM_stat!J27+K27*SM_stat!M27+N27*SM_stat!P27</f>
        <v>0</v>
      </c>
      <c r="R27" s="167">
        <f t="shared" si="0"/>
        <v>739877.59199806326</v>
      </c>
    </row>
    <row r="28" spans="1:18" ht="20.100000000000001" customHeight="1" x14ac:dyDescent="0.2">
      <c r="A28" s="10">
        <v>5452</v>
      </c>
      <c r="B28" s="5" t="s">
        <v>175</v>
      </c>
      <c r="C28" s="11">
        <v>3141</v>
      </c>
      <c r="D28" s="181" t="s">
        <v>233</v>
      </c>
      <c r="E28" s="100">
        <f>SJMS_normativy!$F$5</f>
        <v>25931</v>
      </c>
      <c r="F28" s="101">
        <f>IF(SM_stat!H28=0,0,(12*1.348*(1/SM_stat!T28*SM_rozp!$E28)+SM_stat!AC28))</f>
        <v>16404.688468752393</v>
      </c>
      <c r="G28" s="29">
        <f>IF(SM_stat!I28=0,0,(12*1.348*(1/SM_stat!U28*SM_rozp!$E28)+SM_stat!AD28))</f>
        <v>11319.936767722189</v>
      </c>
      <c r="H28" s="102">
        <f>IF(SM_stat!J28=0,0,(12*1.348*(1/SM_stat!V28*SM_rozp!$E28)+SM_stat!AE28))</f>
        <v>0</v>
      </c>
      <c r="I28" s="101">
        <f>IF(SM_stat!K28=0,0,(12*1.348*(1/SM_stat!W28*SM_rozp!$E28)+SM_stat!AF28))</f>
        <v>0</v>
      </c>
      <c r="J28" s="29">
        <f>IF(SM_stat!L28=0,0,(12*1.348*(1/SM_stat!X28*SM_rozp!$E28)+SM_stat!AG28))</f>
        <v>0</v>
      </c>
      <c r="K28" s="102">
        <f>IF(SM_stat!M28=0,0,(12*1.348*(1/SM_stat!Y28*SM_rozp!$E28)+SM_stat!AH28))</f>
        <v>0</v>
      </c>
      <c r="L28" s="101">
        <f>IF(SM_stat!N28=0,0,(12*1.348*(1/SM_stat!Z28*SM_rozp!$E28)+SM_stat!AI28))</f>
        <v>0</v>
      </c>
      <c r="M28" s="29">
        <f>IF(SM_stat!O28=0,0,(12*1.348*(1/SM_stat!AA28*SM_rozp!$E28)+SM_stat!AJ28))</f>
        <v>0</v>
      </c>
      <c r="N28" s="102">
        <f>IF(SM_stat!P28=0,0,(12*1.348*(1/SM_stat!AB28*SM_rozp!$E28)+SM_stat!AK28))</f>
        <v>0</v>
      </c>
      <c r="O28" s="101">
        <f>F28*SM_stat!H28+I28*SM_stat!K28+L28*SM_stat!N28</f>
        <v>344498.45784380025</v>
      </c>
      <c r="P28" s="29">
        <f>G28*SM_stat!I28+J28*SM_stat!L28+M28*SM_stat!O28</f>
        <v>362237.97656711005</v>
      </c>
      <c r="Q28" s="102">
        <f>H28*SM_stat!J28+K28*SM_stat!M28+N28*SM_stat!P28</f>
        <v>0</v>
      </c>
      <c r="R28" s="167">
        <f t="shared" si="0"/>
        <v>706736.43441091035</v>
      </c>
    </row>
    <row r="29" spans="1:18" ht="20.100000000000001" customHeight="1" x14ac:dyDescent="0.2">
      <c r="A29" s="10">
        <v>5428</v>
      </c>
      <c r="B29" s="5" t="s">
        <v>176</v>
      </c>
      <c r="C29" s="11">
        <v>3141</v>
      </c>
      <c r="D29" s="59" t="s">
        <v>176</v>
      </c>
      <c r="E29" s="100">
        <f>SJMS_normativy!$F$5</f>
        <v>25931</v>
      </c>
      <c r="F29" s="101">
        <f>IF(SM_stat!H29=0,0,(12*1.348*(1/SM_stat!T29*SM_rozp!$E29)+SM_stat!AC29))</f>
        <v>16404.688468752393</v>
      </c>
      <c r="G29" s="29">
        <f>IF(SM_stat!I29=0,0,(12*1.348*(1/SM_stat!U29*SM_rozp!$E29)+SM_stat!AD29))</f>
        <v>11432.616060579281</v>
      </c>
      <c r="H29" s="102">
        <f>IF(SM_stat!J29=0,0,(12*1.348*(1/SM_stat!V29*SM_rozp!$E29)+SM_stat!AE29))</f>
        <v>0</v>
      </c>
      <c r="I29" s="101">
        <f>IF(SM_stat!K29=0,0,(12*1.348*(1/SM_stat!W29*SM_rozp!$E29)+SM_stat!AF29))</f>
        <v>0</v>
      </c>
      <c r="J29" s="29">
        <f>IF(SM_stat!L29=0,0,(12*1.348*(1/SM_stat!X29*SM_rozp!$E29)+SM_stat!AG29))</f>
        <v>0</v>
      </c>
      <c r="K29" s="102">
        <f>IF(SM_stat!M29=0,0,(12*1.348*(1/SM_stat!Y29*SM_rozp!$E29)+SM_stat!AH29))</f>
        <v>0</v>
      </c>
      <c r="L29" s="101">
        <f>IF(SM_stat!N29=0,0,(12*1.348*(1/SM_stat!Z29*SM_rozp!$E29)+SM_stat!AI29))</f>
        <v>0</v>
      </c>
      <c r="M29" s="29">
        <f>IF(SM_stat!O29=0,0,(12*1.348*(1/SM_stat!AA29*SM_rozp!$E29)+SM_stat!AJ29))</f>
        <v>0</v>
      </c>
      <c r="N29" s="102">
        <f>IF(SM_stat!P29=0,0,(12*1.348*(1/SM_stat!AB29*SM_rozp!$E29)+SM_stat!AK29))</f>
        <v>0</v>
      </c>
      <c r="O29" s="101">
        <f>F29*SM_stat!H29+I29*SM_stat!K29+L29*SM_stat!N29</f>
        <v>344498.45784380025</v>
      </c>
      <c r="P29" s="29">
        <f>G29*SM_stat!I29+J29*SM_stat!L29+M29*SM_stat!O29</f>
        <v>91460.928484634249</v>
      </c>
      <c r="Q29" s="102">
        <f>H29*SM_stat!J29+K29*SM_stat!M29+N29*SM_stat!P29</f>
        <v>0</v>
      </c>
      <c r="R29" s="167">
        <f t="shared" si="0"/>
        <v>435959.38632843451</v>
      </c>
    </row>
    <row r="30" spans="1:18" ht="20.100000000000001" customHeight="1" x14ac:dyDescent="0.2">
      <c r="A30" s="10">
        <v>5472</v>
      </c>
      <c r="B30" s="5" t="s">
        <v>164</v>
      </c>
      <c r="C30" s="11">
        <v>3141</v>
      </c>
      <c r="D30" s="59" t="s">
        <v>164</v>
      </c>
      <c r="E30" s="100">
        <f>SJMS_normativy!$F$5</f>
        <v>25931</v>
      </c>
      <c r="F30" s="101">
        <f>IF(SM_stat!H30=0,0,(12*1.348*(1/SM_stat!T30*SM_rozp!$E30)+SM_stat!AC30))</f>
        <v>13070.78289410969</v>
      </c>
      <c r="G30" s="29">
        <f>IF(SM_stat!I30=0,0,(12*1.348*(1/SM_stat!U30*SM_rozp!$E30)+SM_stat!AD30))</f>
        <v>0</v>
      </c>
      <c r="H30" s="102">
        <f>IF(SM_stat!J30=0,0,(12*1.348*(1/SM_stat!V30*SM_rozp!$E30)+SM_stat!AE30))</f>
        <v>0</v>
      </c>
      <c r="I30" s="101">
        <f>IF(SM_stat!K30=0,0,(12*1.348*(1/SM_stat!W30*SM_rozp!$E30)+SM_stat!AF30))</f>
        <v>0</v>
      </c>
      <c r="J30" s="29">
        <f>IF(SM_stat!L30=0,0,(12*1.348*(1/SM_stat!X30*SM_rozp!$E30)+SM_stat!AG30))</f>
        <v>0</v>
      </c>
      <c r="K30" s="102">
        <f>IF(SM_stat!M30=0,0,(12*1.348*(1/SM_stat!Y30*SM_rozp!$E30)+SM_stat!AH30))</f>
        <v>0</v>
      </c>
      <c r="L30" s="101">
        <f>IF(SM_stat!N30=0,0,(12*1.348*(1/SM_stat!Z30*SM_rozp!$E30)+SM_stat!AI30))</f>
        <v>0</v>
      </c>
      <c r="M30" s="29">
        <f>IF(SM_stat!O30=0,0,(12*1.348*(1/SM_stat!AA30*SM_rozp!$E30)+SM_stat!AJ30))</f>
        <v>0</v>
      </c>
      <c r="N30" s="102">
        <f>IF(SM_stat!P30=0,0,(12*1.348*(1/SM_stat!AB30*SM_rozp!$E30)+SM_stat!AK30))</f>
        <v>0</v>
      </c>
      <c r="O30" s="101">
        <f>F30*SM_stat!H30+I30*SM_stat!K30+L30*SM_stat!N30</f>
        <v>640468.36181137478</v>
      </c>
      <c r="P30" s="29">
        <f>G30*SM_stat!I30+J30*SM_stat!L30+M30*SM_stat!O30</f>
        <v>0</v>
      </c>
      <c r="Q30" s="102">
        <f>H30*SM_stat!J30+K30*SM_stat!M30+N30*SM_stat!P30</f>
        <v>0</v>
      </c>
      <c r="R30" s="167">
        <f t="shared" si="0"/>
        <v>640468.36181137478</v>
      </c>
    </row>
    <row r="31" spans="1:18" ht="20.100000000000001" customHeight="1" x14ac:dyDescent="0.2">
      <c r="A31" s="10">
        <v>5471</v>
      </c>
      <c r="B31" s="5" t="s">
        <v>165</v>
      </c>
      <c r="C31" s="11">
        <v>3141</v>
      </c>
      <c r="D31" s="59" t="s">
        <v>165</v>
      </c>
      <c r="E31" s="100">
        <f>SJMS_normativy!$F$5</f>
        <v>25931</v>
      </c>
      <c r="F31" s="101">
        <f>IF(SM_stat!H31=0,0,(12*1.348*(1/SM_stat!T31*SM_rozp!$E31)+SM_stat!AC31))</f>
        <v>0</v>
      </c>
      <c r="G31" s="29">
        <f>IF(SM_stat!I31=0,0,(12*1.348*(1/SM_stat!U31*SM_rozp!$E31)+SM_stat!AD31))</f>
        <v>7401.4143840504557</v>
      </c>
      <c r="H31" s="102">
        <f>IF(SM_stat!J31=0,0,(12*1.348*(1/SM_stat!V31*SM_rozp!$E31)+SM_stat!AE31))</f>
        <v>0</v>
      </c>
      <c r="I31" s="101">
        <f>IF(SM_stat!K31=0,0,(12*1.348*(1/SM_stat!W31*SM_rozp!$E31)+SM_stat!AF31))</f>
        <v>0</v>
      </c>
      <c r="J31" s="29">
        <f>IF(SM_stat!L31=0,0,(12*1.348*(1/SM_stat!X31*SM_rozp!$E31)+SM_stat!AG31))</f>
        <v>0</v>
      </c>
      <c r="K31" s="102">
        <f>IF(SM_stat!M31=0,0,(12*1.348*(1/SM_stat!Y31*SM_rozp!$E31)+SM_stat!AH31))</f>
        <v>0</v>
      </c>
      <c r="L31" s="101">
        <f>IF(SM_stat!N31=0,0,(12*1.348*(1/SM_stat!Z31*SM_rozp!$E31)+SM_stat!AI31))</f>
        <v>0</v>
      </c>
      <c r="M31" s="29">
        <f>IF(SM_stat!O31=0,0,(12*1.348*(1/SM_stat!AA31*SM_rozp!$E31)+SM_stat!AJ31))</f>
        <v>0</v>
      </c>
      <c r="N31" s="102">
        <f>IF(SM_stat!P31=0,0,(12*1.348*(1/SM_stat!AB31*SM_rozp!$E31)+SM_stat!AK31))</f>
        <v>0</v>
      </c>
      <c r="O31" s="101">
        <f>F31*SM_stat!H31+I31*SM_stat!K31+L31*SM_stat!N31</f>
        <v>0</v>
      </c>
      <c r="P31" s="29">
        <f>G31*SM_stat!I31+J31*SM_stat!L31+M31*SM_stat!O31</f>
        <v>1258240.4452885776</v>
      </c>
      <c r="Q31" s="102">
        <f>H31*SM_stat!J31+K31*SM_stat!M31+N31*SM_stat!P31</f>
        <v>0</v>
      </c>
      <c r="R31" s="167">
        <f t="shared" si="0"/>
        <v>1258240.4452885776</v>
      </c>
    </row>
    <row r="32" spans="1:18" ht="20.100000000000001" customHeight="1" thickBot="1" x14ac:dyDescent="0.25">
      <c r="A32" s="262">
        <v>5473</v>
      </c>
      <c r="B32" s="247" t="s">
        <v>177</v>
      </c>
      <c r="C32" s="41">
        <v>3141</v>
      </c>
      <c r="D32" s="140" t="s">
        <v>177</v>
      </c>
      <c r="E32" s="100">
        <f>SJMS_normativy!$F$5</f>
        <v>25931</v>
      </c>
      <c r="F32" s="101">
        <f>IF(SM_stat!H32=0,0,(12*1.348*(1/SM_stat!T32*SM_rozp!$E32)+SM_stat!AC32))</f>
        <v>15626.45680738265</v>
      </c>
      <c r="G32" s="29">
        <f>IF(SM_stat!I32=0,0,(12*1.348*(1/SM_stat!U32*SM_rozp!$E32)+SM_stat!AD32))</f>
        <v>0</v>
      </c>
      <c r="H32" s="102">
        <f>IF(SM_stat!J32=0,0,(12*1.348*(1/SM_stat!V32*SM_rozp!$E32)+SM_stat!AE32))</f>
        <v>0</v>
      </c>
      <c r="I32" s="101">
        <f>IF(SM_stat!K32=0,0,(12*1.348*(1/SM_stat!W32*SM_rozp!$E32)+SM_stat!AF32))</f>
        <v>0</v>
      </c>
      <c r="J32" s="29">
        <f>IF(SM_stat!L32=0,0,(12*1.348*(1/SM_stat!X32*SM_rozp!$E32)+SM_stat!AG32))</f>
        <v>0</v>
      </c>
      <c r="K32" s="102">
        <f>IF(SM_stat!M32=0,0,(12*1.348*(1/SM_stat!Y32*SM_rozp!$E32)+SM_stat!AH32))</f>
        <v>0</v>
      </c>
      <c r="L32" s="101">
        <f>IF(SM_stat!N32=0,0,(12*1.348*(1/SM_stat!Z32*SM_rozp!$E32)+SM_stat!AI32))</f>
        <v>0</v>
      </c>
      <c r="M32" s="29">
        <f>IF(SM_stat!O32=0,0,(12*1.348*(1/SM_stat!AA32*SM_rozp!$E32)+SM_stat!AJ32))</f>
        <v>0</v>
      </c>
      <c r="N32" s="102">
        <f>IF(SM_stat!P32=0,0,(12*1.348*(1/SM_stat!AB32*SM_rozp!$E32)+SM_stat!AK32))</f>
        <v>0</v>
      </c>
      <c r="O32" s="101">
        <f>F32*SM_stat!H32+I32*SM_stat!K32+L32*SM_stat!N32</f>
        <v>406287.87699194893</v>
      </c>
      <c r="P32" s="29">
        <f>G32*SM_stat!I32+J32*SM_stat!L32+M32*SM_stat!O32</f>
        <v>0</v>
      </c>
      <c r="Q32" s="102">
        <f>H32*SM_stat!J32+K32*SM_stat!M32+N32*SM_stat!P32</f>
        <v>0</v>
      </c>
      <c r="R32" s="167">
        <f t="shared" si="0"/>
        <v>406287.87699194893</v>
      </c>
    </row>
    <row r="33" spans="1:18" ht="20.100000000000001" customHeight="1" thickBot="1" x14ac:dyDescent="0.25">
      <c r="A33" s="47"/>
      <c r="B33" s="53" t="s">
        <v>43</v>
      </c>
      <c r="C33" s="242"/>
      <c r="D33" s="131"/>
      <c r="E33" s="162" t="s">
        <v>308</v>
      </c>
      <c r="F33" s="110" t="s">
        <v>308</v>
      </c>
      <c r="G33" s="111" t="s">
        <v>308</v>
      </c>
      <c r="H33" s="112" t="s">
        <v>308</v>
      </c>
      <c r="I33" s="110" t="s">
        <v>308</v>
      </c>
      <c r="J33" s="111" t="s">
        <v>308</v>
      </c>
      <c r="K33" s="112" t="s">
        <v>308</v>
      </c>
      <c r="L33" s="110" t="s">
        <v>308</v>
      </c>
      <c r="M33" s="111" t="s">
        <v>308</v>
      </c>
      <c r="N33" s="112" t="s">
        <v>308</v>
      </c>
      <c r="O33" s="132">
        <f>SUM(O6:O32)</f>
        <v>11070945.227323212</v>
      </c>
      <c r="P33" s="108">
        <f>SUM(P6:P32)</f>
        <v>14490523.108052593</v>
      </c>
      <c r="Q33" s="150">
        <f>SUM(Q6:Q32)</f>
        <v>726919.9637838332</v>
      </c>
      <c r="R33" s="141">
        <f>SUM(R6:R32)</f>
        <v>26288388.299159639</v>
      </c>
    </row>
    <row r="34" spans="1:18" ht="20.100000000000001" customHeight="1" x14ac:dyDescent="0.2">
      <c r="E34" s="27"/>
      <c r="F34" s="28"/>
      <c r="G34" s="28"/>
      <c r="H34" s="28"/>
      <c r="I34" s="28"/>
      <c r="J34" s="28"/>
      <c r="R34" s="30">
        <f>SUM(O33:Q33)</f>
        <v>26288388.299159639</v>
      </c>
    </row>
    <row r="35" spans="1:18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1:18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1:18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1:18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1:18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1:18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1:18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1:18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1:18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1:18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11" ht="20.100000000000001" customHeight="1" x14ac:dyDescent="0.2">
      <c r="E65" s="27"/>
    </row>
    <row r="66" spans="5:11" ht="20.100000000000001" customHeight="1" x14ac:dyDescent="0.2">
      <c r="E66" s="27"/>
      <c r="F66" s="1"/>
      <c r="G66" s="1"/>
      <c r="H66" s="1"/>
      <c r="I66" s="1"/>
      <c r="J66" s="1"/>
      <c r="K66" s="1"/>
    </row>
    <row r="67" spans="5:11" ht="20.100000000000001" customHeight="1" x14ac:dyDescent="0.2">
      <c r="E67" s="27"/>
      <c r="F67" s="1"/>
      <c r="G67" s="1"/>
      <c r="H67" s="1"/>
      <c r="I67" s="1"/>
      <c r="J67" s="1"/>
      <c r="K67" s="1"/>
    </row>
    <row r="68" spans="5:11" ht="20.100000000000001" customHeight="1" x14ac:dyDescent="0.2">
      <c r="E68" s="27"/>
      <c r="F68" s="1"/>
      <c r="G68" s="1"/>
      <c r="H68" s="1"/>
      <c r="I68" s="1"/>
      <c r="J68" s="1"/>
      <c r="K68" s="1"/>
    </row>
    <row r="69" spans="5:11" ht="20.100000000000001" customHeight="1" x14ac:dyDescent="0.2">
      <c r="E69" s="27"/>
      <c r="F69" s="1"/>
      <c r="G69" s="1"/>
      <c r="H69" s="1"/>
      <c r="I69" s="1"/>
      <c r="J69" s="1"/>
      <c r="K69" s="1"/>
    </row>
    <row r="70" spans="5:11" ht="20.100000000000001" customHeight="1" x14ac:dyDescent="0.2">
      <c r="E70" s="27"/>
      <c r="F70" s="1"/>
      <c r="G70" s="1"/>
      <c r="H70" s="1"/>
      <c r="I70" s="1"/>
      <c r="J70" s="1"/>
      <c r="K70" s="1"/>
    </row>
    <row r="71" spans="5:11" ht="20.100000000000001" customHeight="1" x14ac:dyDescent="0.2">
      <c r="E71" s="27"/>
      <c r="F71" s="1"/>
      <c r="G71" s="1"/>
      <c r="H71" s="1"/>
      <c r="I71" s="1"/>
      <c r="J71" s="1"/>
      <c r="K71" s="1"/>
    </row>
    <row r="72" spans="5:11" ht="20.100000000000001" customHeight="1" x14ac:dyDescent="0.2">
      <c r="E72" s="27"/>
      <c r="F72" s="1"/>
      <c r="G72" s="1"/>
      <c r="H72" s="1"/>
      <c r="I72" s="1"/>
      <c r="J72" s="1"/>
      <c r="K72" s="1"/>
    </row>
    <row r="73" spans="5:11" ht="20.100000000000001" customHeight="1" x14ac:dyDescent="0.2">
      <c r="E73" s="27"/>
      <c r="F73" s="1"/>
      <c r="G73" s="1"/>
      <c r="H73" s="1"/>
      <c r="I73" s="1"/>
      <c r="J73" s="1"/>
      <c r="K73" s="1"/>
    </row>
    <row r="74" spans="5:11" ht="20.100000000000001" customHeight="1" x14ac:dyDescent="0.2">
      <c r="E74" s="27"/>
      <c r="F74" s="1"/>
      <c r="G74" s="1"/>
      <c r="H74" s="1"/>
      <c r="I74" s="1"/>
      <c r="J74" s="1"/>
      <c r="K74" s="1"/>
    </row>
    <row r="75" spans="5:11" ht="20.100000000000001" customHeight="1" x14ac:dyDescent="0.2">
      <c r="E75" s="27"/>
      <c r="F75" s="1"/>
      <c r="G75" s="1"/>
      <c r="H75" s="1"/>
      <c r="I75" s="1"/>
      <c r="J75" s="1"/>
      <c r="K75" s="1"/>
    </row>
    <row r="76" spans="5:11" ht="20.100000000000001" customHeight="1" x14ac:dyDescent="0.2">
      <c r="E76" s="27"/>
      <c r="F76" s="1"/>
      <c r="G76" s="1"/>
      <c r="H76" s="1"/>
      <c r="I76" s="1"/>
      <c r="J76" s="1"/>
      <c r="K76" s="1"/>
    </row>
    <row r="77" spans="5:11" ht="20.100000000000001" customHeight="1" x14ac:dyDescent="0.2">
      <c r="E77" s="27"/>
      <c r="F77" s="1"/>
      <c r="G77" s="1"/>
      <c r="H77" s="1"/>
      <c r="I77" s="1"/>
      <c r="J77" s="1"/>
      <c r="K77" s="1"/>
    </row>
    <row r="78" spans="5:11" ht="20.100000000000001" customHeight="1" x14ac:dyDescent="0.2">
      <c r="E78" s="27"/>
      <c r="F78" s="1"/>
      <c r="G78" s="1"/>
      <c r="H78" s="1"/>
      <c r="I78" s="1"/>
      <c r="J78" s="1"/>
      <c r="K78" s="1"/>
    </row>
    <row r="79" spans="5:11" ht="20.100000000000001" customHeight="1" x14ac:dyDescent="0.2">
      <c r="E79" s="27"/>
      <c r="F79" s="1"/>
      <c r="G79" s="1"/>
      <c r="H79" s="1"/>
      <c r="I79" s="1"/>
      <c r="J79" s="1"/>
      <c r="K79" s="1"/>
    </row>
    <row r="80" spans="5:11" ht="20.100000000000001" customHeight="1" x14ac:dyDescent="0.2">
      <c r="E80" s="27"/>
      <c r="F80" s="1"/>
      <c r="G80" s="1"/>
      <c r="H80" s="1"/>
      <c r="I80" s="1"/>
      <c r="J80" s="1"/>
      <c r="K80" s="1"/>
    </row>
    <row r="81" spans="5:11" ht="20.100000000000001" customHeight="1" x14ac:dyDescent="0.2">
      <c r="E81" s="27"/>
      <c r="F81" s="1"/>
      <c r="G81" s="1"/>
      <c r="H81" s="1"/>
      <c r="I81" s="1"/>
      <c r="J81" s="1"/>
      <c r="K81" s="1"/>
    </row>
    <row r="82" spans="5:11" ht="20.100000000000001" customHeight="1" x14ac:dyDescent="0.2">
      <c r="E82" s="27"/>
      <c r="F82" s="1"/>
      <c r="G82" s="1"/>
      <c r="H82" s="1"/>
      <c r="I82" s="1"/>
      <c r="J82" s="1"/>
      <c r="K82" s="1"/>
    </row>
    <row r="83" spans="5:11" ht="20.100000000000001" customHeight="1" x14ac:dyDescent="0.2">
      <c r="E83" s="27"/>
      <c r="F83" s="1"/>
      <c r="G83" s="1"/>
      <c r="H83" s="1"/>
      <c r="I83" s="1"/>
      <c r="J83" s="1"/>
      <c r="K83" s="1"/>
    </row>
    <row r="84" spans="5:11" ht="20.100000000000001" customHeight="1" x14ac:dyDescent="0.2">
      <c r="E84" s="27"/>
      <c r="F84" s="1"/>
      <c r="G84" s="1"/>
      <c r="H84" s="1"/>
      <c r="I84" s="1"/>
      <c r="J84" s="1"/>
      <c r="K84" s="1"/>
    </row>
    <row r="85" spans="5:11" ht="20.100000000000001" customHeight="1" x14ac:dyDescent="0.2">
      <c r="E85" s="27"/>
      <c r="F85" s="1"/>
      <c r="G85" s="1"/>
      <c r="H85" s="1"/>
      <c r="I85" s="1"/>
      <c r="J85" s="1"/>
      <c r="K85" s="1"/>
    </row>
    <row r="86" spans="5:11" ht="20.100000000000001" customHeight="1" x14ac:dyDescent="0.2">
      <c r="E86" s="27"/>
      <c r="F86" s="1"/>
      <c r="G86" s="1"/>
      <c r="H86" s="1"/>
      <c r="I86" s="1"/>
      <c r="J86" s="1"/>
      <c r="K86" s="1"/>
    </row>
    <row r="87" spans="5:11" ht="20.100000000000001" customHeight="1" x14ac:dyDescent="0.2">
      <c r="E87" s="27"/>
      <c r="F87" s="1"/>
      <c r="G87" s="1"/>
      <c r="H87" s="1"/>
      <c r="I87" s="1"/>
      <c r="J87" s="1"/>
      <c r="K87" s="1"/>
    </row>
    <row r="88" spans="5:11" ht="20.100000000000001" customHeight="1" x14ac:dyDescent="0.2">
      <c r="E88" s="27"/>
      <c r="F88" s="1"/>
      <c r="G88" s="1"/>
      <c r="H88" s="1"/>
      <c r="I88" s="1"/>
      <c r="J88" s="1"/>
      <c r="K88" s="1"/>
    </row>
    <row r="89" spans="5:11" ht="20.100000000000001" customHeight="1" x14ac:dyDescent="0.2">
      <c r="E89" s="27"/>
      <c r="F89" s="1"/>
      <c r="G89" s="1"/>
      <c r="H89" s="1"/>
      <c r="I89" s="1"/>
      <c r="J89" s="1"/>
      <c r="K89" s="1"/>
    </row>
    <row r="90" spans="5:11" ht="20.100000000000001" customHeight="1" x14ac:dyDescent="0.2">
      <c r="E90" s="27"/>
      <c r="F90" s="1"/>
      <c r="G90" s="1"/>
      <c r="H90" s="1"/>
      <c r="I90" s="1"/>
      <c r="J90" s="1"/>
      <c r="K90" s="1"/>
    </row>
    <row r="91" spans="5:11" ht="20.100000000000001" customHeight="1" x14ac:dyDescent="0.2">
      <c r="E91" s="27"/>
      <c r="F91" s="1"/>
      <c r="G91" s="1"/>
      <c r="H91" s="1"/>
      <c r="I91" s="1"/>
      <c r="J91" s="1"/>
      <c r="K91" s="1"/>
    </row>
    <row r="92" spans="5:11" ht="20.100000000000001" customHeight="1" x14ac:dyDescent="0.2">
      <c r="E92" s="27"/>
      <c r="F92" s="1"/>
      <c r="G92" s="1"/>
      <c r="H92" s="1"/>
      <c r="I92" s="1"/>
      <c r="J92" s="1"/>
      <c r="K92" s="1"/>
    </row>
    <row r="93" spans="5:11" ht="20.100000000000001" customHeight="1" x14ac:dyDescent="0.2">
      <c r="E93" s="27"/>
      <c r="F93" s="1"/>
      <c r="G93" s="1"/>
      <c r="H93" s="1"/>
      <c r="I93" s="1"/>
      <c r="J93" s="1"/>
      <c r="K93" s="1"/>
    </row>
    <row r="94" spans="5:11" ht="20.100000000000001" customHeight="1" x14ac:dyDescent="0.2">
      <c r="E94" s="27"/>
      <c r="F94" s="1"/>
      <c r="G94" s="1"/>
      <c r="H94" s="1"/>
      <c r="I94" s="1"/>
      <c r="J94" s="1"/>
      <c r="K94" s="1"/>
    </row>
    <row r="95" spans="5:11" ht="20.100000000000001" customHeight="1" x14ac:dyDescent="0.2">
      <c r="E95" s="27"/>
      <c r="F95" s="1"/>
      <c r="G95" s="1"/>
      <c r="H95" s="1"/>
      <c r="I95" s="1"/>
      <c r="J95" s="1"/>
      <c r="K95" s="1"/>
    </row>
    <row r="96" spans="5:11" ht="20.100000000000001" customHeight="1" x14ac:dyDescent="0.2">
      <c r="E96" s="27"/>
      <c r="F96" s="1"/>
      <c r="G96" s="1"/>
      <c r="H96" s="1"/>
      <c r="I96" s="1"/>
      <c r="J96" s="1"/>
      <c r="K96" s="1"/>
    </row>
    <row r="97" spans="5:11" ht="20.100000000000001" customHeight="1" x14ac:dyDescent="0.2">
      <c r="E97" s="27"/>
      <c r="F97" s="1"/>
      <c r="G97" s="1"/>
      <c r="H97" s="1"/>
      <c r="I97" s="1"/>
      <c r="J97" s="1"/>
      <c r="K97" s="1"/>
    </row>
    <row r="98" spans="5:11" ht="20.100000000000001" customHeight="1" x14ac:dyDescent="0.2">
      <c r="E98" s="27"/>
      <c r="F98" s="1"/>
      <c r="G98" s="1"/>
      <c r="H98" s="1"/>
      <c r="I98" s="1"/>
      <c r="J98" s="1"/>
      <c r="K98" s="1"/>
    </row>
    <row r="99" spans="5:11" ht="20.100000000000001" customHeight="1" x14ac:dyDescent="0.2"/>
    <row r="100" spans="5:11" ht="20.100000000000001" customHeight="1" x14ac:dyDescent="0.2"/>
    <row r="101" spans="5:11" ht="20.100000000000001" customHeight="1" x14ac:dyDescent="0.2"/>
    <row r="102" spans="5:11" ht="20.100000000000001" customHeight="1" x14ac:dyDescent="0.2"/>
    <row r="103" spans="5:11" ht="20.100000000000001" customHeight="1" x14ac:dyDescent="0.2"/>
    <row r="104" spans="5:11" ht="20.100000000000001" customHeight="1" x14ac:dyDescent="0.2"/>
    <row r="105" spans="5:11" ht="20.100000000000001" customHeight="1" x14ac:dyDescent="0.2"/>
    <row r="106" spans="5:11" ht="20.100000000000001" customHeight="1" x14ac:dyDescent="0.2"/>
    <row r="107" spans="5:11" ht="20.100000000000001" customHeight="1" x14ac:dyDescent="0.2"/>
    <row r="108" spans="5:11" ht="20.100000000000001" customHeight="1" x14ac:dyDescent="0.2"/>
    <row r="109" spans="5:11" ht="20.100000000000001" customHeight="1" x14ac:dyDescent="0.2"/>
    <row r="110" spans="5:11" ht="20.100000000000001" customHeight="1" x14ac:dyDescent="0.2"/>
    <row r="111" spans="5:11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119"/>
  <sheetViews>
    <sheetView workbookViewId="0">
      <pane xSplit="6" ySplit="5" topLeftCell="G12" activePane="bottomRight" state="frozen"/>
      <selection pane="topRight"/>
      <selection pane="bottomLeft"/>
      <selection pane="bottomRight" activeCell="L5" sqref="L5"/>
    </sheetView>
  </sheetViews>
  <sheetFormatPr defaultRowHeight="12.75" x14ac:dyDescent="0.2"/>
  <cols>
    <col min="1" max="1" width="6.5703125" style="46" customWidth="1"/>
    <col min="2" max="2" width="8.42578125" style="46" customWidth="1"/>
    <col min="3" max="3" width="5.85546875" style="46" customWidth="1"/>
    <col min="4" max="4" width="27.5703125" customWidth="1"/>
    <col min="5" max="5" width="4.42578125" bestFit="1" customWidth="1"/>
    <col min="6" max="6" width="29.5703125" customWidth="1"/>
    <col min="7" max="10" width="10.85546875" customWidth="1"/>
    <col min="11" max="11" width="10.140625" customWidth="1"/>
    <col min="12" max="12" width="10.85546875" customWidth="1"/>
    <col min="13" max="21" width="7.140625" customWidth="1"/>
    <col min="22" max="22" width="8.28515625" bestFit="1" customWidth="1"/>
    <col min="23" max="23" width="8.7109375" bestFit="1" customWidth="1"/>
    <col min="24" max="24" width="7.140625" customWidth="1"/>
    <col min="25" max="25" width="8.7109375" bestFit="1" customWidth="1"/>
    <col min="26" max="30" width="7.140625" customWidth="1"/>
  </cols>
  <sheetData>
    <row r="1" spans="1:29" ht="27.75" customHeight="1" x14ac:dyDescent="0.3">
      <c r="A1" s="507" t="s">
        <v>609</v>
      </c>
      <c r="B1" s="507"/>
      <c r="C1" s="507"/>
      <c r="D1" s="507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26.25" customHeight="1" x14ac:dyDescent="0.3">
      <c r="A2" s="508" t="s">
        <v>585</v>
      </c>
      <c r="B2" s="507"/>
      <c r="C2" s="508"/>
      <c r="D2" s="507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24" customHeight="1" thickBot="1" x14ac:dyDescent="0.25">
      <c r="A3" s="8"/>
      <c r="B3" s="25"/>
      <c r="C3" s="8"/>
      <c r="D3" s="25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35.25" thickBot="1" x14ac:dyDescent="0.3">
      <c r="A4" s="510" t="s">
        <v>242</v>
      </c>
      <c r="B4" s="424"/>
      <c r="C4" s="510"/>
      <c r="D4" s="424"/>
      <c r="E4" s="26"/>
      <c r="F4" s="194" t="s">
        <v>372</v>
      </c>
      <c r="G4" s="116"/>
      <c r="H4" s="116"/>
      <c r="I4" s="116"/>
      <c r="J4" s="116"/>
      <c r="K4" s="116"/>
      <c r="L4" s="117"/>
      <c r="M4" s="660" t="s">
        <v>262</v>
      </c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2"/>
    </row>
    <row r="5" spans="1:29" ht="48" customHeight="1" thickBot="1" x14ac:dyDescent="0.25">
      <c r="A5" s="98" t="s">
        <v>571</v>
      </c>
      <c r="B5" s="416" t="s">
        <v>572</v>
      </c>
      <c r="C5" s="98" t="s">
        <v>309</v>
      </c>
      <c r="D5" s="428" t="s">
        <v>587</v>
      </c>
      <c r="E5" s="4" t="s">
        <v>0</v>
      </c>
      <c r="F5" s="72" t="s">
        <v>1</v>
      </c>
      <c r="G5" s="113" t="s">
        <v>307</v>
      </c>
      <c r="H5" s="114" t="s">
        <v>467</v>
      </c>
      <c r="I5" s="114" t="s">
        <v>245</v>
      </c>
      <c r="J5" s="114" t="s">
        <v>257</v>
      </c>
      <c r="K5" s="326" t="s">
        <v>246</v>
      </c>
      <c r="L5" s="115" t="s">
        <v>633</v>
      </c>
      <c r="M5" s="118" t="s">
        <v>576</v>
      </c>
      <c r="N5" s="119" t="s">
        <v>577</v>
      </c>
      <c r="O5" s="119" t="s">
        <v>578</v>
      </c>
      <c r="P5" s="119" t="s">
        <v>579</v>
      </c>
      <c r="Q5" s="119" t="s">
        <v>580</v>
      </c>
      <c r="R5" s="119" t="s">
        <v>581</v>
      </c>
      <c r="S5" s="119" t="s">
        <v>582</v>
      </c>
      <c r="T5" s="119" t="s">
        <v>583</v>
      </c>
      <c r="U5" s="119" t="s">
        <v>584</v>
      </c>
      <c r="V5" s="120" t="s">
        <v>303</v>
      </c>
      <c r="W5" s="120" t="s">
        <v>304</v>
      </c>
      <c r="X5" s="120" t="s">
        <v>305</v>
      </c>
      <c r="Y5" s="107" t="s">
        <v>306</v>
      </c>
      <c r="Z5" s="121" t="s">
        <v>234</v>
      </c>
      <c r="AA5" s="121" t="s">
        <v>235</v>
      </c>
      <c r="AB5" s="121" t="s">
        <v>236</v>
      </c>
      <c r="AC5" s="122" t="s">
        <v>270</v>
      </c>
    </row>
    <row r="6" spans="1:29" ht="20.100000000000001" customHeight="1" x14ac:dyDescent="0.2">
      <c r="A6" s="519">
        <v>2</v>
      </c>
      <c r="B6" s="477">
        <v>600098893</v>
      </c>
      <c r="C6" s="459">
        <v>5451</v>
      </c>
      <c r="D6" s="290" t="s">
        <v>160</v>
      </c>
      <c r="E6" s="20">
        <v>3141</v>
      </c>
      <c r="F6" s="139" t="s">
        <v>160</v>
      </c>
      <c r="G6" s="128">
        <f>ROUND(SM_rozp!R6,0)</f>
        <v>1258536</v>
      </c>
      <c r="H6" s="37">
        <f>ROUND((G6-K6)/1.348,0)</f>
        <v>929233</v>
      </c>
      <c r="I6" s="29">
        <f>ROUND(G6-H6-J6-K6,0)</f>
        <v>314081</v>
      </c>
      <c r="J6" s="37">
        <f>ROUND(H6*0.01,0)</f>
        <v>9292</v>
      </c>
      <c r="K6" s="37">
        <f>SM_stat!H6*SM_stat!AC6+SM_stat!I6*SM_stat!AD6+SM_stat!J6*SM_stat!AE6+SM_stat!K6*SM_stat!AF6+SM_stat!L6*SM_stat!AG6+SM_stat!M6*SM_stat!AH6+SM_stat!N6*SM_stat!AI6+SM_stat!O6*SM_stat!AJ6+SM_stat!P6*SM_stat!AK6</f>
        <v>5930</v>
      </c>
      <c r="L6" s="644">
        <f>ROUND(Y6/SM_rozp!E6/12,2)</f>
        <v>2.99</v>
      </c>
      <c r="M6" s="645">
        <f>IF(SM_stat!H6=0,0,12*1.348*1/SM_stat!T6*SM_rozp!$E6)</f>
        <v>10418.273978936228</v>
      </c>
      <c r="N6" s="646">
        <f>IF(SM_stat!I6=0,0,12*1.348*1/SM_stat!U6*SM_rozp!$E6)</f>
        <v>0</v>
      </c>
      <c r="O6" s="646">
        <f>IF(SM_stat!J6=0,0,12*1.348*1/SM_stat!V6*SM_rozp!$E6)</f>
        <v>0</v>
      </c>
      <c r="P6" s="646">
        <f>IF(SM_stat!K6=0,0,12*1.348*1/SM_stat!W6*SM_rozp!$E6)</f>
        <v>9617.2620930749908</v>
      </c>
      <c r="Q6" s="646">
        <f>IF(SM_stat!L6=0,0,12*1.348*1/SM_stat!X6*SM_rozp!$E6)</f>
        <v>0</v>
      </c>
      <c r="R6" s="646">
        <f>IF(SM_stat!M6=0,0,12*1.348*1/SM_stat!Y6*SM_rozp!$E6)</f>
        <v>0</v>
      </c>
      <c r="S6" s="646">
        <f>IF(SM_stat!N6=0,0,12*1.348*1/SM_stat!Z6*SM_rozp!$E6)</f>
        <v>0</v>
      </c>
      <c r="T6" s="646">
        <f>IF(SM_stat!O6=0,0,12*1.348*1/SM_stat!AA6*SM_rozp!$E6)</f>
        <v>0</v>
      </c>
      <c r="U6" s="646">
        <f>IF(SM_stat!P6=0,0,12*1.348*1/SM_stat!AB6*SM_rozp!$E6)</f>
        <v>0</v>
      </c>
      <c r="V6" s="37">
        <f>ROUND((M6*SM_stat!H6+P6*SM_stat!K6+S6*SM_stat!N6)/1.348,0)</f>
        <v>929233</v>
      </c>
      <c r="W6" s="37">
        <f>ROUND((N6*SM_stat!I6+Q6*SM_stat!L6+T6*SM_stat!O6)/1.348,0)</f>
        <v>0</v>
      </c>
      <c r="X6" s="37">
        <f>ROUND((O6*SM_stat!J6+R6*SM_stat!M6+U6*SM_stat!P6)/1.348,0)</f>
        <v>0</v>
      </c>
      <c r="Y6" s="37">
        <f>SUM(V6:X6)</f>
        <v>929233</v>
      </c>
      <c r="Z6" s="647">
        <f>IF(SM_stat!T6=0,0,SM_stat!H6/SM_stat!T6)+IF(SM_stat!W6=0,0,SM_stat!K6/SM_stat!W6)+IF(SM_stat!Z6=0,0,SM_stat!N6/SM_stat!Z6)</f>
        <v>2.9862360703604756</v>
      </c>
      <c r="AA6" s="647">
        <f>IF(SM_stat!U6=0,0,SM_stat!I6/SM_stat!U6)+IF(SM_stat!X6=0,0,SM_stat!L6/SM_stat!X6)+IF(SM_stat!AA6=0,0,SM_stat!O6/SM_stat!AA6)</f>
        <v>0</v>
      </c>
      <c r="AB6" s="647">
        <f>IF(SM_stat!V6=0,0,SM_stat!J6/SM_stat!V6)+IF(SM_stat!Y6=0,0,SM_stat!M6/SM_stat!Y6)+IF(SM_stat!AB6=0,0,SM_stat!P6/SM_stat!AB6)</f>
        <v>0</v>
      </c>
      <c r="AC6" s="130">
        <f>SUM(Z6:AB6)</f>
        <v>2.9862360703604756</v>
      </c>
    </row>
    <row r="7" spans="1:29" ht="20.100000000000001" customHeight="1" x14ac:dyDescent="0.2">
      <c r="A7" s="411">
        <v>2</v>
      </c>
      <c r="B7" s="417">
        <v>600098893</v>
      </c>
      <c r="C7" s="81">
        <v>5451</v>
      </c>
      <c r="D7" s="5" t="s">
        <v>160</v>
      </c>
      <c r="E7" s="11">
        <v>3141</v>
      </c>
      <c r="F7" s="181" t="s">
        <v>399</v>
      </c>
      <c r="G7" s="128">
        <f>ROUND(SM_rozp!R7,0)</f>
        <v>148247</v>
      </c>
      <c r="H7" s="37">
        <f t="shared" ref="H7:H32" si="0">ROUND((G7-K7)/1.348,0)</f>
        <v>109395</v>
      </c>
      <c r="I7" s="29">
        <f t="shared" ref="I7:I32" si="1">ROUND(G7-H7-J7-K7,0)</f>
        <v>36976</v>
      </c>
      <c r="J7" s="37">
        <f t="shared" ref="J7:J32" si="2">ROUND(H7*0.01,0)</f>
        <v>1094</v>
      </c>
      <c r="K7" s="37">
        <f>SM_stat!H7*SM_stat!AC7+SM_stat!I7*SM_stat!AD7+SM_stat!J7*SM_stat!AE7+SM_stat!K7*SM_stat!AF7+SM_stat!L7*SM_stat!AG7+SM_stat!M7*SM_stat!AH7+SM_stat!N7*SM_stat!AI7+SM_stat!O7*SM_stat!AJ7+SM_stat!P7*SM_stat!AK7</f>
        <v>782</v>
      </c>
      <c r="L7" s="644">
        <f>ROUND(Y7/SM_rozp!E7/12,2)</f>
        <v>0.35</v>
      </c>
      <c r="M7" s="645">
        <f>IF(SM_stat!H7=0,0,12*1.348*1/SM_stat!T7*SM_rozp!$E7)</f>
        <v>0</v>
      </c>
      <c r="N7" s="646">
        <f>IF(SM_stat!I7=0,0,12*1.348*1/SM_stat!U7*SM_rozp!$E7)</f>
        <v>0</v>
      </c>
      <c r="O7" s="646">
        <f>IF(SM_stat!J7=0,0,12*1.348*1/SM_stat!V7*SM_rozp!$E7)</f>
        <v>0</v>
      </c>
      <c r="P7" s="646">
        <f>IF(SM_stat!K7=0,0,12*1.348*1/SM_stat!W7*SM_rozp!$E7)</f>
        <v>0</v>
      </c>
      <c r="Q7" s="646">
        <f>IF(SM_stat!L7=0,0,12*1.348*1/SM_stat!X7*SM_rozp!$E7)</f>
        <v>0</v>
      </c>
      <c r="R7" s="646">
        <f>IF(SM_stat!M7=0,0,12*1.348*1/SM_stat!Y7*SM_rozp!$E7)</f>
        <v>0</v>
      </c>
      <c r="S7" s="646">
        <f>IF(SM_stat!N7=0,0,12*1.348*1/SM_stat!Z7*SM_rozp!$E7)</f>
        <v>6411.5080620499939</v>
      </c>
      <c r="T7" s="646">
        <f>IF(SM_stat!O7=0,0,12*1.348*1/SM_stat!AA7*SM_rozp!$E7)</f>
        <v>0</v>
      </c>
      <c r="U7" s="646">
        <f>IF(SM_stat!P7=0,0,12*1.348*1/SM_stat!AB7*SM_rozp!$E7)</f>
        <v>0</v>
      </c>
      <c r="V7" s="37">
        <f>ROUND((M7*SM_stat!H7+P7*SM_stat!K7+S7*SM_stat!N7)/1.348,0)</f>
        <v>109395</v>
      </c>
      <c r="W7" s="37">
        <f>ROUND((N7*SM_stat!I7+Q7*SM_stat!L7+T7*SM_stat!O7)/1.348,0)</f>
        <v>0</v>
      </c>
      <c r="X7" s="37">
        <f>ROUND((O7*SM_stat!J7+R7*SM_stat!M7+U7*SM_stat!P7)/1.348,0)</f>
        <v>0</v>
      </c>
      <c r="Y7" s="37">
        <f t="shared" ref="Y7:Y32" si="3">SUM(V7:X7)</f>
        <v>109395</v>
      </c>
      <c r="Z7" s="647">
        <f>IF(SM_stat!T7=0,0,SM_stat!H7/SM_stat!T7)+IF(SM_stat!W7=0,0,SM_stat!K7/SM_stat!W7)+IF(SM_stat!Z7=0,0,SM_stat!N7/SM_stat!Z7)</f>
        <v>0.35155851821765238</v>
      </c>
      <c r="AA7" s="647">
        <f>IF(SM_stat!U7=0,0,SM_stat!I7/SM_stat!U7)+IF(SM_stat!X7=0,0,SM_stat!L7/SM_stat!X7)+IF(SM_stat!AA7=0,0,SM_stat!O7/SM_stat!AA7)</f>
        <v>0</v>
      </c>
      <c r="AB7" s="647">
        <f>IF(SM_stat!V7=0,0,SM_stat!J7/SM_stat!V7)+IF(SM_stat!Y7=0,0,SM_stat!M7/SM_stat!Y7)+IF(SM_stat!AB7=0,0,SM_stat!P7/SM_stat!AB7)</f>
        <v>0</v>
      </c>
      <c r="AC7" s="130">
        <f t="shared" ref="AC7:AC32" si="4">SUM(Z7:AB7)</f>
        <v>0.35155851821765238</v>
      </c>
    </row>
    <row r="8" spans="1:29" ht="20.100000000000001" customHeight="1" x14ac:dyDescent="0.2">
      <c r="A8" s="411">
        <v>3</v>
      </c>
      <c r="B8" s="417">
        <v>600098834</v>
      </c>
      <c r="C8" s="10">
        <v>5450</v>
      </c>
      <c r="D8" s="579" t="s">
        <v>595</v>
      </c>
      <c r="E8" s="71">
        <v>3141</v>
      </c>
      <c r="F8" s="579" t="s">
        <v>595</v>
      </c>
      <c r="G8" s="128">
        <f>ROUND(SM_rozp!R8,0)</f>
        <v>930822</v>
      </c>
      <c r="H8" s="37">
        <f t="shared" si="0"/>
        <v>687242</v>
      </c>
      <c r="I8" s="29">
        <f t="shared" si="1"/>
        <v>232288</v>
      </c>
      <c r="J8" s="37">
        <f t="shared" si="2"/>
        <v>6872</v>
      </c>
      <c r="K8" s="37">
        <f>SM_stat!H8*SM_stat!AC8+SM_stat!I8*SM_stat!AD8+SM_stat!J8*SM_stat!AE8+SM_stat!K8*SM_stat!AF8+SM_stat!L8*SM_stat!AG8+SM_stat!M8*SM_stat!AH8+SM_stat!N8*SM_stat!AI8+SM_stat!O8*SM_stat!AJ8+SM_stat!P8*SM_stat!AK8</f>
        <v>4420</v>
      </c>
      <c r="L8" s="644">
        <f>ROUND(Y8/SM_rozp!E8/12,2)</f>
        <v>2.21</v>
      </c>
      <c r="M8" s="645">
        <f>IF(SM_stat!H8=0,0,12*1.348*1/SM_stat!T8*SM_rozp!$E8)</f>
        <v>10898.846123439995</v>
      </c>
      <c r="N8" s="646">
        <f>IF(SM_stat!I8=0,0,12*1.348*1/SM_stat!U8*SM_rozp!$E8)</f>
        <v>0</v>
      </c>
      <c r="O8" s="646">
        <f>IF(SM_stat!J8=0,0,12*1.348*1/SM_stat!V8*SM_rozp!$E8)</f>
        <v>0</v>
      </c>
      <c r="P8" s="646">
        <f>IF(SM_stat!K8=0,0,12*1.348*1/SM_stat!W8*SM_rozp!$E8)</f>
        <v>0</v>
      </c>
      <c r="Q8" s="646">
        <f>IF(SM_stat!L8=0,0,12*1.348*1/SM_stat!X8*SM_rozp!$E8)</f>
        <v>0</v>
      </c>
      <c r="R8" s="646">
        <f>IF(SM_stat!M8=0,0,12*1.348*1/SM_stat!Y8*SM_rozp!$E8)</f>
        <v>0</v>
      </c>
      <c r="S8" s="646">
        <f>IF(SM_stat!N8=0,0,12*1.348*1/SM_stat!Z8*SM_rozp!$E8)</f>
        <v>0</v>
      </c>
      <c r="T8" s="646">
        <f>IF(SM_stat!O8=0,0,12*1.348*1/SM_stat!AA8*SM_rozp!$E8)</f>
        <v>0</v>
      </c>
      <c r="U8" s="646">
        <f>IF(SM_stat!P8=0,0,12*1.348*1/SM_stat!AB8*SM_rozp!$E8)</f>
        <v>0</v>
      </c>
      <c r="V8" s="37">
        <f>ROUND((M8*SM_stat!H8+P8*SM_stat!K8+S8*SM_stat!N8)/1.348,0)</f>
        <v>687242</v>
      </c>
      <c r="W8" s="37">
        <f>ROUND((N8*SM_stat!I8+Q8*SM_stat!L8+T8*SM_stat!O8)/1.348,0)</f>
        <v>0</v>
      </c>
      <c r="X8" s="37">
        <f>ROUND((O8*SM_stat!J8+R8*SM_stat!M8+U8*SM_stat!P8)/1.348,0)</f>
        <v>0</v>
      </c>
      <c r="Y8" s="37">
        <f t="shared" si="3"/>
        <v>687242</v>
      </c>
      <c r="Z8" s="647">
        <f>IF(SM_stat!T8=0,0,SM_stat!H8/SM_stat!T8)+IF(SM_stat!W8=0,0,SM_stat!K8/SM_stat!W8)+IF(SM_stat!Z8=0,0,SM_stat!N8/SM_stat!Z8)</f>
        <v>2.208559191639067</v>
      </c>
      <c r="AA8" s="647">
        <f>IF(SM_stat!U8=0,0,SM_stat!I8/SM_stat!U8)+IF(SM_stat!X8=0,0,SM_stat!L8/SM_stat!X8)+IF(SM_stat!AA8=0,0,SM_stat!O8/SM_stat!AA8)</f>
        <v>0</v>
      </c>
      <c r="AB8" s="647">
        <f>IF(SM_stat!V8=0,0,SM_stat!J8/SM_stat!V8)+IF(SM_stat!Y8=0,0,SM_stat!M8/SM_stat!Y8)+IF(SM_stat!AB8=0,0,SM_stat!P8/SM_stat!AB8)</f>
        <v>0</v>
      </c>
      <c r="AC8" s="130">
        <f t="shared" si="4"/>
        <v>2.208559191639067</v>
      </c>
    </row>
    <row r="9" spans="1:29" ht="20.100000000000001" customHeight="1" x14ac:dyDescent="0.2">
      <c r="A9" s="411">
        <v>1</v>
      </c>
      <c r="B9" s="417">
        <v>600099482</v>
      </c>
      <c r="C9" s="81">
        <v>5489</v>
      </c>
      <c r="D9" s="5" t="s">
        <v>486</v>
      </c>
      <c r="E9" s="11">
        <v>3141</v>
      </c>
      <c r="F9" s="59" t="s">
        <v>486</v>
      </c>
      <c r="G9" s="128">
        <f>ROUND(SM_rozp!R9,0)</f>
        <v>594682</v>
      </c>
      <c r="H9" s="37">
        <f t="shared" si="0"/>
        <v>439461</v>
      </c>
      <c r="I9" s="29">
        <f t="shared" si="1"/>
        <v>148538</v>
      </c>
      <c r="J9" s="37">
        <f t="shared" si="2"/>
        <v>4395</v>
      </c>
      <c r="K9" s="37">
        <f>SM_stat!H9*SM_stat!AC9+SM_stat!I9*SM_stat!AD9+SM_stat!J9*SM_stat!AE9+SM_stat!K9*SM_stat!AF9+SM_stat!L9*SM_stat!AG9+SM_stat!M9*SM_stat!AH9+SM_stat!N9*SM_stat!AI9+SM_stat!O9*SM_stat!AJ9+SM_stat!P9*SM_stat!AK9</f>
        <v>2288</v>
      </c>
      <c r="L9" s="644">
        <f>ROUND(Y9/SM_rozp!E9/12,2)</f>
        <v>1.41</v>
      </c>
      <c r="M9" s="645">
        <f>IF(SM_stat!H9=0,0,12*1.348*1/SM_stat!T9*SM_rozp!$E9)</f>
        <v>13463.501019732967</v>
      </c>
      <c r="N9" s="646">
        <f>IF(SM_stat!I9=0,0,12*1.348*1/SM_stat!U9*SM_rozp!$E9)</f>
        <v>0</v>
      </c>
      <c r="O9" s="646">
        <f>IF(SM_stat!J9=0,0,12*1.348*1/SM_stat!V9*SM_rozp!$E9)</f>
        <v>0</v>
      </c>
      <c r="P9" s="646">
        <f>IF(SM_stat!K9=0,0,12*1.348*1/SM_stat!W9*SM_rozp!$E9)</f>
        <v>0</v>
      </c>
      <c r="Q9" s="646">
        <f>IF(SM_stat!L9=0,0,12*1.348*1/SM_stat!X9*SM_rozp!$E9)</f>
        <v>0</v>
      </c>
      <c r="R9" s="646">
        <f>IF(SM_stat!M9=0,0,12*1.348*1/SM_stat!Y9*SM_rozp!$E9)</f>
        <v>0</v>
      </c>
      <c r="S9" s="646">
        <f>IF(SM_stat!N9=0,0,12*1.348*1/SM_stat!Z9*SM_rozp!$E9)</f>
        <v>0</v>
      </c>
      <c r="T9" s="646">
        <f>IF(SM_stat!O9=0,0,12*1.348*1/SM_stat!AA9*SM_rozp!$E9)</f>
        <v>0</v>
      </c>
      <c r="U9" s="646">
        <f>IF(SM_stat!P9=0,0,12*1.348*1/SM_stat!AB9*SM_rozp!$E9)</f>
        <v>0</v>
      </c>
      <c r="V9" s="37">
        <f>ROUND((M9*SM_stat!H9+P9*SM_stat!K9+S9*SM_stat!N9)/1.348,0)</f>
        <v>439461</v>
      </c>
      <c r="W9" s="37">
        <f>ROUND((N9*SM_stat!I9+Q9*SM_stat!L9+T9*SM_stat!O9)/1.348,0)</f>
        <v>0</v>
      </c>
      <c r="X9" s="37">
        <f>ROUND((O9*SM_stat!J9+R9*SM_stat!M9+U9*SM_stat!P9)/1.348,0)</f>
        <v>0</v>
      </c>
      <c r="Y9" s="37">
        <f t="shared" si="3"/>
        <v>439461</v>
      </c>
      <c r="Z9" s="647">
        <f>IF(SM_stat!T9=0,0,SM_stat!H9/SM_stat!T9)+IF(SM_stat!W9=0,0,SM_stat!K9/SM_stat!W9)+IF(SM_stat!Z9=0,0,SM_stat!N9/SM_stat!Z9)</f>
        <v>1.4122782821635509</v>
      </c>
      <c r="AA9" s="647">
        <f>IF(SM_stat!U9=0,0,SM_stat!I9/SM_stat!U9)+IF(SM_stat!X9=0,0,SM_stat!L9/SM_stat!X9)+IF(SM_stat!AA9=0,0,SM_stat!O9/SM_stat!AA9)</f>
        <v>0</v>
      </c>
      <c r="AB9" s="647">
        <f>IF(SM_stat!V9=0,0,SM_stat!J9/SM_stat!V9)+IF(SM_stat!Y9=0,0,SM_stat!M9/SM_stat!Y9)+IF(SM_stat!AB9=0,0,SM_stat!P9/SM_stat!AB9)</f>
        <v>0</v>
      </c>
      <c r="AC9" s="130">
        <f t="shared" si="4"/>
        <v>1.4122782821635509</v>
      </c>
    </row>
    <row r="10" spans="1:29" ht="20.100000000000001" customHeight="1" x14ac:dyDescent="0.2">
      <c r="A10" s="411">
        <v>8</v>
      </c>
      <c r="B10" s="417">
        <v>600099237</v>
      </c>
      <c r="C10" s="81">
        <v>5443</v>
      </c>
      <c r="D10" s="5" t="s">
        <v>161</v>
      </c>
      <c r="E10" s="11">
        <v>3141</v>
      </c>
      <c r="F10" s="59" t="s">
        <v>161</v>
      </c>
      <c r="G10" s="128">
        <f>ROUND(SM_rozp!R10,0)</f>
        <v>3651978</v>
      </c>
      <c r="H10" s="37">
        <f t="shared" si="0"/>
        <v>2686309</v>
      </c>
      <c r="I10" s="29">
        <f t="shared" si="1"/>
        <v>907972</v>
      </c>
      <c r="J10" s="37">
        <f t="shared" si="2"/>
        <v>26863</v>
      </c>
      <c r="K10" s="37">
        <f>SM_stat!H10*SM_stat!AC10+SM_stat!I10*SM_stat!AD10+SM_stat!J10*SM_stat!AE10+SM_stat!K10*SM_stat!AF10+SM_stat!L10*SM_stat!AG10+SM_stat!M10*SM_stat!AH10+SM_stat!N10*SM_stat!AI10+SM_stat!O10*SM_stat!AJ10+SM_stat!P10*SM_stat!AK10</f>
        <v>30834</v>
      </c>
      <c r="L10" s="644">
        <f>ROUND(Y10/SM_rozp!E10/12,2)</f>
        <v>8.6300000000000008</v>
      </c>
      <c r="M10" s="645">
        <f>IF(SM_stat!H10=0,0,12*1.348*1/SM_stat!T10*SM_rozp!$E10)</f>
        <v>0</v>
      </c>
      <c r="N10" s="646">
        <f>IF(SM_stat!I10=0,0,12*1.348*1/SM_stat!U10*SM_rozp!$E10)</f>
        <v>6005.6663648652766</v>
      </c>
      <c r="O10" s="646">
        <f>IF(SM_stat!J10=0,0,12*1.348*1/SM_stat!V10*SM_rozp!$E10)</f>
        <v>6005.6663648652766</v>
      </c>
      <c r="P10" s="646">
        <f>IF(SM_stat!K10=0,0,12*1.348*1/SM_stat!W10*SM_rozp!$E10)</f>
        <v>0</v>
      </c>
      <c r="Q10" s="646">
        <f>IF(SM_stat!L10=0,0,12*1.348*1/SM_stat!X10*SM_rozp!$E10)</f>
        <v>4211.2133528838931</v>
      </c>
      <c r="R10" s="646">
        <f>IF(SM_stat!M10=0,0,12*1.348*1/SM_stat!Y10*SM_rozp!$E10)</f>
        <v>0</v>
      </c>
      <c r="S10" s="646">
        <f>IF(SM_stat!N10=0,0,12*1.348*1/SM_stat!Z10*SM_rozp!$E10)</f>
        <v>0</v>
      </c>
      <c r="T10" s="646">
        <f>IF(SM_stat!O10=0,0,12*1.348*1/SM_stat!AA10*SM_rozp!$E10)</f>
        <v>0</v>
      </c>
      <c r="U10" s="646">
        <f>IF(SM_stat!P10=0,0,12*1.348*1/SM_stat!AB10*SM_rozp!$E10)</f>
        <v>0</v>
      </c>
      <c r="V10" s="37">
        <f>ROUND((M10*SM_stat!H10+P10*SM_stat!K10+S10*SM_stat!N10)/1.348,0)</f>
        <v>0</v>
      </c>
      <c r="W10" s="37">
        <f>ROUND((N10*SM_stat!I10+Q10*SM_stat!L10+T10*SM_stat!O10)/1.348,0)</f>
        <v>2151680</v>
      </c>
      <c r="X10" s="37">
        <f>ROUND((O10*SM_stat!J10+R10*SM_stat!M10+U10*SM_stat!P10)/1.348,0)</f>
        <v>534629</v>
      </c>
      <c r="Y10" s="37">
        <f t="shared" si="3"/>
        <v>2686309</v>
      </c>
      <c r="Z10" s="647">
        <f>IF(SM_stat!T10=0,0,SM_stat!H10/SM_stat!T10)+IF(SM_stat!W10=0,0,SM_stat!K10/SM_stat!W10)+IF(SM_stat!Z10=0,0,SM_stat!N10/SM_stat!Z10)</f>
        <v>0</v>
      </c>
      <c r="AA10" s="647">
        <f>IF(SM_stat!U10=0,0,SM_stat!I10/SM_stat!U10)+IF(SM_stat!X10=0,0,SM_stat!L10/SM_stat!X10)+IF(SM_stat!AA10=0,0,SM_stat!O10/SM_stat!AA10)</f>
        <v>6.914760037700411</v>
      </c>
      <c r="AB10" s="647">
        <f>IF(SM_stat!V10=0,0,SM_stat!J10/SM_stat!V10)+IF(SM_stat!Y10=0,0,SM_stat!M10/SM_stat!Y10)+IF(SM_stat!AB10=0,0,SM_stat!P10/SM_stat!AB10)</f>
        <v>1.7181142688034328</v>
      </c>
      <c r="AC10" s="130">
        <f t="shared" si="4"/>
        <v>8.6328743065038438</v>
      </c>
    </row>
    <row r="11" spans="1:29" ht="20.100000000000001" customHeight="1" x14ac:dyDescent="0.2">
      <c r="A11" s="411">
        <v>9</v>
      </c>
      <c r="B11" s="417">
        <v>600099351</v>
      </c>
      <c r="C11" s="81">
        <v>5445</v>
      </c>
      <c r="D11" s="5" t="s">
        <v>162</v>
      </c>
      <c r="E11" s="11">
        <v>3141</v>
      </c>
      <c r="F11" s="181" t="s">
        <v>275</v>
      </c>
      <c r="G11" s="128">
        <f>ROUND(SM_rozp!R11,0)</f>
        <v>1293006</v>
      </c>
      <c r="H11" s="37">
        <f t="shared" si="0"/>
        <v>952414</v>
      </c>
      <c r="I11" s="29">
        <f t="shared" si="1"/>
        <v>321916</v>
      </c>
      <c r="J11" s="37">
        <f t="shared" si="2"/>
        <v>9524</v>
      </c>
      <c r="K11" s="37">
        <f>SM_stat!H11*SM_stat!AC11+SM_stat!I11*SM_stat!AD11+SM_stat!J11*SM_stat!AE11+SM_stat!K11*SM_stat!AF11+SM_stat!L11*SM_stat!AG11+SM_stat!M11*SM_stat!AH11+SM_stat!N11*SM_stat!AI11+SM_stat!O11*SM_stat!AJ11+SM_stat!P11*SM_stat!AK11</f>
        <v>9152</v>
      </c>
      <c r="L11" s="644">
        <f>ROUND(Y11/SM_rozp!E11/12,2)</f>
        <v>3.06</v>
      </c>
      <c r="M11" s="645">
        <f>IF(SM_stat!H11=0,0,12*1.348*1/SM_stat!T11*SM_rozp!$E11)</f>
        <v>0</v>
      </c>
      <c r="N11" s="646">
        <f>IF(SM_stat!I11=0,0,12*1.348*1/SM_stat!U11*SM_rozp!$E11)</f>
        <v>7294.6241509281845</v>
      </c>
      <c r="O11" s="646">
        <f>IF(SM_stat!J11=0,0,12*1.348*1/SM_stat!V11*SM_rozp!$E11)</f>
        <v>0</v>
      </c>
      <c r="P11" s="646">
        <f>IF(SM_stat!K11=0,0,12*1.348*1/SM_stat!W11*SM_rozp!$E11)</f>
        <v>0</v>
      </c>
      <c r="Q11" s="646">
        <f>IF(SM_stat!L11=0,0,12*1.348*1/SM_stat!X11*SM_rozp!$E11)</f>
        <v>0</v>
      </c>
      <c r="R11" s="646">
        <f>IF(SM_stat!M11=0,0,12*1.348*1/SM_stat!Y11*SM_rozp!$E11)</f>
        <v>0</v>
      </c>
      <c r="S11" s="646">
        <f>IF(SM_stat!N11=0,0,12*1.348*1/SM_stat!Z11*SM_rozp!$E11)</f>
        <v>0</v>
      </c>
      <c r="T11" s="646">
        <f>IF(SM_stat!O11=0,0,12*1.348*1/SM_stat!AA11*SM_rozp!$E11)</f>
        <v>0</v>
      </c>
      <c r="U11" s="646">
        <f>IF(SM_stat!P11=0,0,12*1.348*1/SM_stat!AB11*SM_rozp!$E11)</f>
        <v>0</v>
      </c>
      <c r="V11" s="37">
        <f>ROUND((M11*SM_stat!H11+P11*SM_stat!K11+S11*SM_stat!N11)/1.348,0)</f>
        <v>0</v>
      </c>
      <c r="W11" s="37">
        <f>ROUND((N11*SM_stat!I11+Q11*SM_stat!L11+T11*SM_stat!O11)/1.348,0)</f>
        <v>952414</v>
      </c>
      <c r="X11" s="37">
        <f>ROUND((O11*SM_stat!J11+R11*SM_stat!M11+U11*SM_stat!P11)/1.348,0)</f>
        <v>0</v>
      </c>
      <c r="Y11" s="37">
        <f t="shared" si="3"/>
        <v>952414</v>
      </c>
      <c r="Z11" s="647">
        <f>IF(SM_stat!T11=0,0,SM_stat!H11/SM_stat!T11)+IF(SM_stat!W11=0,0,SM_stat!K11/SM_stat!W11)+IF(SM_stat!Z11=0,0,SM_stat!N11/SM_stat!Z11)</f>
        <v>0</v>
      </c>
      <c r="AA11" s="647">
        <f>IF(SM_stat!U11=0,0,SM_stat!I11/SM_stat!U11)+IF(SM_stat!X11=0,0,SM_stat!L11/SM_stat!X11)+IF(SM_stat!AA11=0,0,SM_stat!O11/SM_stat!AA11)</f>
        <v>3.0607311574611336</v>
      </c>
      <c r="AB11" s="647">
        <f>IF(SM_stat!V11=0,0,SM_stat!J11/SM_stat!V11)+IF(SM_stat!Y11=0,0,SM_stat!M11/SM_stat!Y11)+IF(SM_stat!AB11=0,0,SM_stat!P11/SM_stat!AB11)</f>
        <v>0</v>
      </c>
      <c r="AC11" s="130">
        <f t="shared" si="4"/>
        <v>3.0607311574611336</v>
      </c>
    </row>
    <row r="12" spans="1:29" ht="20.100000000000001" customHeight="1" x14ac:dyDescent="0.2">
      <c r="A12" s="411">
        <v>6</v>
      </c>
      <c r="B12" s="417">
        <v>600099296</v>
      </c>
      <c r="C12" s="81">
        <v>5444</v>
      </c>
      <c r="D12" s="5" t="s">
        <v>397</v>
      </c>
      <c r="E12" s="11">
        <v>3141</v>
      </c>
      <c r="F12" s="59" t="s">
        <v>398</v>
      </c>
      <c r="G12" s="128">
        <f>ROUND(SM_rozp!R12,0)</f>
        <v>599551</v>
      </c>
      <c r="H12" s="37">
        <f t="shared" si="0"/>
        <v>439449</v>
      </c>
      <c r="I12" s="29">
        <f t="shared" si="1"/>
        <v>148534</v>
      </c>
      <c r="J12" s="37">
        <f t="shared" si="2"/>
        <v>4394</v>
      </c>
      <c r="K12" s="37">
        <f>SM_stat!H12*SM_stat!AC12+SM_stat!I12*SM_stat!AD12+SM_stat!J12*SM_stat!AE12+SM_stat!K12*SM_stat!AF12+SM_stat!L12*SM_stat!AG12+SM_stat!M12*SM_stat!AH12+SM_stat!N12*SM_stat!AI12+SM_stat!O12*SM_stat!AJ12+SM_stat!P12*SM_stat!AK12</f>
        <v>7174</v>
      </c>
      <c r="L12" s="644">
        <f>ROUND(Y12/SM_rozp!E12/12,2)</f>
        <v>1.41</v>
      </c>
      <c r="M12" s="645">
        <f>IF(SM_stat!H12=0,0,12*1.348*1/SM_stat!T12*SM_rozp!$E12)</f>
        <v>0</v>
      </c>
      <c r="N12" s="646">
        <f>IF(SM_stat!I12=0,0,12*1.348*1/SM_stat!U12*SM_rozp!$E12)</f>
        <v>0</v>
      </c>
      <c r="O12" s="646">
        <f>IF(SM_stat!J12=0,0,12*1.348*1/SM_stat!V12*SM_rozp!$E12)</f>
        <v>0</v>
      </c>
      <c r="P12" s="646">
        <f>IF(SM_stat!K12=0,0,12*1.348*1/SM_stat!W12*SM_rozp!$E12)</f>
        <v>0</v>
      </c>
      <c r="Q12" s="646">
        <f>IF(SM_stat!L12=0,0,12*1.348*1/SM_stat!X12*SM_rozp!$E12)</f>
        <v>0</v>
      </c>
      <c r="R12" s="646">
        <f>IF(SM_stat!M12=0,0,12*1.348*1/SM_stat!Y12*SM_rozp!$E12)</f>
        <v>0</v>
      </c>
      <c r="S12" s="646">
        <f>IF(SM_stat!N12=0,0,12*1.348*1/SM_stat!Z12*SM_rozp!$E12)</f>
        <v>0</v>
      </c>
      <c r="T12" s="646">
        <f>IF(SM_stat!O12=0,0,12*1.348*1/SM_stat!AA12*SM_rozp!$E12)</f>
        <v>2807.4755685892624</v>
      </c>
      <c r="U12" s="646">
        <f>IF(SM_stat!P12=0,0,12*1.348*1/SM_stat!AB12*SM_rozp!$E12)</f>
        <v>0</v>
      </c>
      <c r="V12" s="37">
        <f>ROUND((M12*SM_stat!H12+P12*SM_stat!K12+S12*SM_stat!N12)/1.348,0)</f>
        <v>0</v>
      </c>
      <c r="W12" s="37">
        <f>ROUND((N12*SM_stat!I12+Q12*SM_stat!L12+T12*SM_stat!O12)/1.348,0)</f>
        <v>439449</v>
      </c>
      <c r="X12" s="37">
        <f>ROUND((O12*SM_stat!J12+R12*SM_stat!M12+U12*SM_stat!P12)/1.348,0)</f>
        <v>0</v>
      </c>
      <c r="Y12" s="37">
        <f t="shared" si="3"/>
        <v>439449</v>
      </c>
      <c r="Z12" s="647">
        <f>IF(SM_stat!T12=0,0,SM_stat!H12/SM_stat!T12)+IF(SM_stat!W12=0,0,SM_stat!K12/SM_stat!W12)+IF(SM_stat!Z12=0,0,SM_stat!N12/SM_stat!Z12)</f>
        <v>0</v>
      </c>
      <c r="AA12" s="647">
        <f>IF(SM_stat!U12=0,0,SM_stat!I12/SM_stat!U12)+IF(SM_stat!X12=0,0,SM_stat!L12/SM_stat!X12)+IF(SM_stat!AA12=0,0,SM_stat!O12/SM_stat!AA12)</f>
        <v>1.4122384693049965</v>
      </c>
      <c r="AB12" s="647">
        <f>IF(SM_stat!V12=0,0,SM_stat!J12/SM_stat!V12)+IF(SM_stat!Y12=0,0,SM_stat!M12/SM_stat!Y12)+IF(SM_stat!AB12=0,0,SM_stat!P12/SM_stat!AB12)</f>
        <v>0</v>
      </c>
      <c r="AC12" s="130">
        <f t="shared" si="4"/>
        <v>1.4122384693049965</v>
      </c>
    </row>
    <row r="13" spans="1:29" ht="20.100000000000001" customHeight="1" x14ac:dyDescent="0.2">
      <c r="A13" s="81">
        <v>11</v>
      </c>
      <c r="B13" s="417">
        <v>600098966</v>
      </c>
      <c r="C13" s="81">
        <v>5403</v>
      </c>
      <c r="D13" s="5" t="s">
        <v>349</v>
      </c>
      <c r="E13" s="11">
        <v>3141</v>
      </c>
      <c r="F13" s="59" t="s">
        <v>350</v>
      </c>
      <c r="G13" s="128">
        <f>ROUND(SM_rozp!R13,0)</f>
        <v>860540</v>
      </c>
      <c r="H13" s="37">
        <f t="shared" si="0"/>
        <v>635760</v>
      </c>
      <c r="I13" s="29">
        <f t="shared" si="1"/>
        <v>214886</v>
      </c>
      <c r="J13" s="37">
        <f t="shared" si="2"/>
        <v>6358</v>
      </c>
      <c r="K13" s="37">
        <f>SM_stat!H13*SM_stat!AC13+SM_stat!I13*SM_stat!AD13+SM_stat!J13*SM_stat!AE13+SM_stat!K13*SM_stat!AF13+SM_stat!L13*SM_stat!AG13+SM_stat!M13*SM_stat!AH13+SM_stat!N13*SM_stat!AI13+SM_stat!O13*SM_stat!AJ13+SM_stat!P13*SM_stat!AK13</f>
        <v>3536</v>
      </c>
      <c r="L13" s="644">
        <f>ROUND(Y13/SM_rozp!E13/12,2)</f>
        <v>2.04</v>
      </c>
      <c r="M13" s="645">
        <f>IF(SM_stat!H13=0,0,12*1.348*1/SM_stat!T13*SM_rozp!$E13)</f>
        <v>15021.536929153739</v>
      </c>
      <c r="N13" s="646">
        <f>IF(SM_stat!I13=0,0,12*1.348*1/SM_stat!U13*SM_rozp!$E13)</f>
        <v>10693.616850548538</v>
      </c>
      <c r="O13" s="646">
        <f>IF(SM_stat!J13=0,0,12*1.348*1/SM_stat!V13*SM_rozp!$E13)</f>
        <v>0</v>
      </c>
      <c r="P13" s="646">
        <f>IF(SM_stat!K13=0,0,12*1.348*1/SM_stat!W13*SM_rozp!$E13)</f>
        <v>0</v>
      </c>
      <c r="Q13" s="646">
        <f>IF(SM_stat!L13=0,0,12*1.348*1/SM_stat!X13*SM_rozp!$E13)</f>
        <v>0</v>
      </c>
      <c r="R13" s="646">
        <f>IF(SM_stat!M13=0,0,12*1.348*1/SM_stat!Y13*SM_rozp!$E13)</f>
        <v>0</v>
      </c>
      <c r="S13" s="646">
        <f>IF(SM_stat!N13=0,0,12*1.348*1/SM_stat!Z13*SM_rozp!$E13)</f>
        <v>0</v>
      </c>
      <c r="T13" s="646">
        <f>IF(SM_stat!O13=0,0,12*1.348*1/SM_stat!AA13*SM_rozp!$E13)</f>
        <v>0</v>
      </c>
      <c r="U13" s="646">
        <f>IF(SM_stat!P13=0,0,12*1.348*1/SM_stat!AB13*SM_rozp!$E13)</f>
        <v>0</v>
      </c>
      <c r="V13" s="37">
        <f>ROUND((M13*SM_stat!H13+P13*SM_stat!K13+S13*SM_stat!N13)/1.348,0)</f>
        <v>334307</v>
      </c>
      <c r="W13" s="37">
        <f>ROUND((N13*SM_stat!I13+Q13*SM_stat!L13+T13*SM_stat!O13)/1.348,0)</f>
        <v>301452</v>
      </c>
      <c r="X13" s="37">
        <f>ROUND((O13*SM_stat!J13+R13*SM_stat!M13+U13*SM_stat!P13)/1.348,0)</f>
        <v>0</v>
      </c>
      <c r="Y13" s="37">
        <f t="shared" si="3"/>
        <v>635759</v>
      </c>
      <c r="Z13" s="647">
        <f>IF(SM_stat!T13=0,0,SM_stat!H13/SM_stat!T13)+IF(SM_stat!W13=0,0,SM_stat!K13/SM_stat!W13)+IF(SM_stat!Z13=0,0,SM_stat!N13/SM_stat!Z13)</f>
        <v>1.0743485971983266</v>
      </c>
      <c r="AA13" s="647">
        <f>IF(SM_stat!U13=0,0,SM_stat!I13/SM_stat!U13)+IF(SM_stat!X13=0,0,SM_stat!L13/SM_stat!X13)+IF(SM_stat!AA13=0,0,SM_stat!O13/SM_stat!AA13)</f>
        <v>0.96876360039766107</v>
      </c>
      <c r="AB13" s="647">
        <f>IF(SM_stat!V13=0,0,SM_stat!J13/SM_stat!V13)+IF(SM_stat!Y13=0,0,SM_stat!M13/SM_stat!Y13)+IF(SM_stat!AB13=0,0,SM_stat!P13/SM_stat!AB13)</f>
        <v>0</v>
      </c>
      <c r="AC13" s="130">
        <f t="shared" si="4"/>
        <v>2.0431121975959878</v>
      </c>
    </row>
    <row r="14" spans="1:29" ht="20.100000000000001" customHeight="1" x14ac:dyDescent="0.2">
      <c r="A14" s="81">
        <v>12</v>
      </c>
      <c r="B14" s="417">
        <v>600098974</v>
      </c>
      <c r="C14" s="81">
        <v>5404</v>
      </c>
      <c r="D14" s="5" t="s">
        <v>166</v>
      </c>
      <c r="E14" s="11">
        <v>3141</v>
      </c>
      <c r="F14" s="59" t="s">
        <v>167</v>
      </c>
      <c r="G14" s="128">
        <f>ROUND(SM_rozp!R14,0)</f>
        <v>715416</v>
      </c>
      <c r="H14" s="37">
        <f t="shared" si="0"/>
        <v>528680</v>
      </c>
      <c r="I14" s="29">
        <f t="shared" si="1"/>
        <v>178693</v>
      </c>
      <c r="J14" s="37">
        <f t="shared" si="2"/>
        <v>5287</v>
      </c>
      <c r="K14" s="37">
        <f>SM_stat!H14*SM_stat!AC14+SM_stat!I14*SM_stat!AD14+SM_stat!J14*SM_stat!AE14+SM_stat!K14*SM_stat!AF14+SM_stat!L14*SM_stat!AG14+SM_stat!M14*SM_stat!AH14+SM_stat!N14*SM_stat!AI14+SM_stat!O14*SM_stat!AJ14+SM_stat!P14*SM_stat!AK14</f>
        <v>2756</v>
      </c>
      <c r="L14" s="644">
        <f>ROUND(Y14/SM_rozp!E14/12,2)</f>
        <v>1.7</v>
      </c>
      <c r="M14" s="645">
        <f>IF(SM_stat!H14=0,0,12*1.348*1/SM_stat!T14*SM_rozp!$E14)</f>
        <v>15290.892275992204</v>
      </c>
      <c r="N14" s="646">
        <f>IF(SM_stat!I14=0,0,12*1.348*1/SM_stat!U14*SM_rozp!$E14)</f>
        <v>11380.616060579279</v>
      </c>
      <c r="O14" s="646">
        <f>IF(SM_stat!J14=0,0,12*1.348*1/SM_stat!V14*SM_rozp!$E14)</f>
        <v>0</v>
      </c>
      <c r="P14" s="646">
        <f>IF(SM_stat!K14=0,0,12*1.348*1/SM_stat!W14*SM_rozp!$E14)</f>
        <v>0</v>
      </c>
      <c r="Q14" s="646">
        <f>IF(SM_stat!L14=0,0,12*1.348*1/SM_stat!X14*SM_rozp!$E14)</f>
        <v>0</v>
      </c>
      <c r="R14" s="646">
        <f>IF(SM_stat!M14=0,0,12*1.348*1/SM_stat!Y14*SM_rozp!$E14)</f>
        <v>0</v>
      </c>
      <c r="S14" s="646">
        <f>IF(SM_stat!N14=0,0,12*1.348*1/SM_stat!Z14*SM_rozp!$E14)</f>
        <v>0</v>
      </c>
      <c r="T14" s="646">
        <f>IF(SM_stat!O14=0,0,12*1.348*1/SM_stat!AA14*SM_rozp!$E14)</f>
        <v>0</v>
      </c>
      <c r="U14" s="646">
        <f>IF(SM_stat!P14=0,0,12*1.348*1/SM_stat!AB14*SM_rozp!$E14)</f>
        <v>0</v>
      </c>
      <c r="V14" s="37">
        <f>ROUND((M14*SM_stat!H14+P14*SM_stat!K14+S14*SM_stat!N14)/1.348,0)</f>
        <v>317615</v>
      </c>
      <c r="W14" s="37">
        <f>ROUND((N14*SM_stat!I14+Q14*SM_stat!L14+T14*SM_stat!O14)/1.348,0)</f>
        <v>211065</v>
      </c>
      <c r="X14" s="37">
        <f>ROUND((O14*SM_stat!J14+R14*SM_stat!M14+U14*SM_stat!P14)/1.348,0)</f>
        <v>0</v>
      </c>
      <c r="Y14" s="37">
        <f t="shared" si="3"/>
        <v>528680</v>
      </c>
      <c r="Z14" s="647">
        <f>IF(SM_stat!T14=0,0,SM_stat!H14/SM_stat!T14)+IF(SM_stat!W14=0,0,SM_stat!K14/SM_stat!W14)+IF(SM_stat!Z14=0,0,SM_stat!N14/SM_stat!Z14)</f>
        <v>1.0207055040036577</v>
      </c>
      <c r="AA14" s="647">
        <f>IF(SM_stat!U14=0,0,SM_stat!I14/SM_stat!U14)+IF(SM_stat!X14=0,0,SM_stat!L14/SM_stat!X14)+IF(SM_stat!AA14=0,0,SM_stat!O14/SM_stat!AA14)</f>
        <v>0.67828994227872419</v>
      </c>
      <c r="AB14" s="647">
        <f>IF(SM_stat!V14=0,0,SM_stat!J14/SM_stat!V14)+IF(SM_stat!Y14=0,0,SM_stat!M14/SM_stat!Y14)+IF(SM_stat!AB14=0,0,SM_stat!P14/SM_stat!AB14)</f>
        <v>0</v>
      </c>
      <c r="AC14" s="130">
        <f t="shared" si="4"/>
        <v>1.6989954462823817</v>
      </c>
    </row>
    <row r="15" spans="1:29" ht="20.100000000000001" customHeight="1" x14ac:dyDescent="0.2">
      <c r="A15" s="81">
        <v>13</v>
      </c>
      <c r="B15" s="417">
        <v>600099148</v>
      </c>
      <c r="C15" s="81">
        <v>5407</v>
      </c>
      <c r="D15" s="5" t="s">
        <v>168</v>
      </c>
      <c r="E15" s="11">
        <v>3141</v>
      </c>
      <c r="F15" s="59" t="s">
        <v>168</v>
      </c>
      <c r="G15" s="128">
        <f>ROUND(SM_rozp!R15,0)</f>
        <v>1172727</v>
      </c>
      <c r="H15" s="37">
        <f t="shared" si="0"/>
        <v>865651</v>
      </c>
      <c r="I15" s="29">
        <f t="shared" si="1"/>
        <v>292589</v>
      </c>
      <c r="J15" s="37">
        <f t="shared" si="2"/>
        <v>8657</v>
      </c>
      <c r="K15" s="37">
        <f>SM_stat!H15*SM_stat!AC15+SM_stat!I15*SM_stat!AD15+SM_stat!J15*SM_stat!AE15+SM_stat!K15*SM_stat!AF15+SM_stat!L15*SM_stat!AG15+SM_stat!M15*SM_stat!AH15+SM_stat!N15*SM_stat!AI15+SM_stat!O15*SM_stat!AJ15+SM_stat!P15*SM_stat!AK15</f>
        <v>5830</v>
      </c>
      <c r="L15" s="644">
        <f>ROUND(Y15/SM_rozp!E15/12,2)</f>
        <v>2.78</v>
      </c>
      <c r="M15" s="645">
        <f>IF(SM_stat!H15=0,0,12*1.348*1/SM_stat!T15*SM_rozp!$E15)</f>
        <v>17690.097997812853</v>
      </c>
      <c r="N15" s="646">
        <f>IF(SM_stat!I15=0,0,12*1.348*1/SM_stat!U15*SM_rozp!$E15)</f>
        <v>8566.1140020747025</v>
      </c>
      <c r="O15" s="646">
        <f>IF(SM_stat!J15=0,0,12*1.348*1/SM_stat!V15*SM_rozp!$E15)</f>
        <v>0</v>
      </c>
      <c r="P15" s="646">
        <f>IF(SM_stat!K15=0,0,12*1.348*1/SM_stat!W15*SM_rozp!$E15)</f>
        <v>10234.308455760511</v>
      </c>
      <c r="Q15" s="646">
        <f>IF(SM_stat!L15=0,0,12*1.348*1/SM_stat!X15*SM_rozp!$E15)</f>
        <v>0</v>
      </c>
      <c r="R15" s="646">
        <f>IF(SM_stat!M15=0,0,12*1.348*1/SM_stat!Y15*SM_rozp!$E15)</f>
        <v>0</v>
      </c>
      <c r="S15" s="646">
        <f>IF(SM_stat!N15=0,0,12*1.348*1/SM_stat!Z15*SM_rozp!$E15)</f>
        <v>0</v>
      </c>
      <c r="T15" s="646">
        <f>IF(SM_stat!O15=0,0,12*1.348*1/SM_stat!AA15*SM_rozp!$E15)</f>
        <v>0</v>
      </c>
      <c r="U15" s="646">
        <f>IF(SM_stat!P15=0,0,12*1.348*1/SM_stat!AB15*SM_rozp!$E15)</f>
        <v>0</v>
      </c>
      <c r="V15" s="37">
        <f>ROUND((M15*SM_stat!H15+P15*SM_stat!K15+S15*SM_stat!N15)/1.348,0)</f>
        <v>312793</v>
      </c>
      <c r="W15" s="37">
        <f>ROUND((N15*SM_stat!I15+Q15*SM_stat!L15+T15*SM_stat!O15)/1.348,0)</f>
        <v>552858</v>
      </c>
      <c r="X15" s="37">
        <f>ROUND((O15*SM_stat!J15+R15*SM_stat!M15+U15*SM_stat!P15)/1.348,0)</f>
        <v>0</v>
      </c>
      <c r="Y15" s="37">
        <f t="shared" si="3"/>
        <v>865651</v>
      </c>
      <c r="Z15" s="647">
        <f>IF(SM_stat!T15=0,0,SM_stat!H15/SM_stat!T15)+IF(SM_stat!W15=0,0,SM_stat!K15/SM_stat!W15)+IF(SM_stat!Z15=0,0,SM_stat!N15/SM_stat!Z15)</f>
        <v>1.0052085072887369</v>
      </c>
      <c r="AA15" s="647">
        <f>IF(SM_stat!U15=0,0,SM_stat!I15/SM_stat!U15)+IF(SM_stat!X15=0,0,SM_stat!L15/SM_stat!X15)+IF(SM_stat!AA15=0,0,SM_stat!O15/SM_stat!AA15)</f>
        <v>1.7766942593440909</v>
      </c>
      <c r="AB15" s="647">
        <f>IF(SM_stat!V15=0,0,SM_stat!J15/SM_stat!V15)+IF(SM_stat!Y15=0,0,SM_stat!M15/SM_stat!Y15)+IF(SM_stat!AB15=0,0,SM_stat!P15/SM_stat!AB15)</f>
        <v>0</v>
      </c>
      <c r="AC15" s="130">
        <f t="shared" si="4"/>
        <v>2.781902766632828</v>
      </c>
    </row>
    <row r="16" spans="1:29" ht="20.100000000000001" customHeight="1" x14ac:dyDescent="0.2">
      <c r="A16" s="81">
        <v>13</v>
      </c>
      <c r="B16" s="417">
        <v>600099148</v>
      </c>
      <c r="C16" s="81">
        <v>5407</v>
      </c>
      <c r="D16" s="5" t="s">
        <v>168</v>
      </c>
      <c r="E16" s="71">
        <v>3141</v>
      </c>
      <c r="F16" s="403" t="s">
        <v>561</v>
      </c>
      <c r="G16" s="128">
        <f>ROUND(SM_rozp!R16,0)</f>
        <v>116567</v>
      </c>
      <c r="H16" s="37">
        <f t="shared" si="0"/>
        <v>86045</v>
      </c>
      <c r="I16" s="29">
        <f t="shared" si="1"/>
        <v>29084</v>
      </c>
      <c r="J16" s="37">
        <f t="shared" si="2"/>
        <v>860</v>
      </c>
      <c r="K16" s="37">
        <f>SM_stat!H16*SM_stat!AC16+SM_stat!I16*SM_stat!AD16+SM_stat!J16*SM_stat!AE16+SM_stat!K16*SM_stat!AF16+SM_stat!L16*SM_stat!AG16+SM_stat!M16*SM_stat!AH16+SM_stat!N16*SM_stat!AI16+SM_stat!O16*SM_stat!AJ16+SM_stat!P16*SM_stat!AK16</f>
        <v>578</v>
      </c>
      <c r="L16" s="644">
        <f>ROUND(Y16/SM_rozp!E16/12,2)</f>
        <v>0.28000000000000003</v>
      </c>
      <c r="M16" s="645">
        <f>IF(SM_stat!H16=0,0,12*1.348*1/SM_stat!T16*SM_rozp!$E16)</f>
        <v>0</v>
      </c>
      <c r="N16" s="646">
        <f>IF(SM_stat!I16=0,0,12*1.348*1/SM_stat!U16*SM_rozp!$E16)</f>
        <v>0</v>
      </c>
      <c r="O16" s="646">
        <f>IF(SM_stat!J16=0,0,12*1.348*1/SM_stat!V16*SM_rozp!$E16)</f>
        <v>0</v>
      </c>
      <c r="P16" s="646">
        <f>IF(SM_stat!K16=0,0,12*1.348*1/SM_stat!W16*SM_rozp!$E16)</f>
        <v>0</v>
      </c>
      <c r="Q16" s="646">
        <f>IF(SM_stat!L16=0,0,12*1.348*1/SM_stat!X16*SM_rozp!$E16)</f>
        <v>0</v>
      </c>
      <c r="R16" s="646">
        <f>IF(SM_stat!M16=0,0,12*1.348*1/SM_stat!Y16*SM_rozp!$E16)</f>
        <v>0</v>
      </c>
      <c r="S16" s="646">
        <f>IF(SM_stat!N16=0,0,12*1.348*1/SM_stat!Z16*SM_rozp!$E16)</f>
        <v>6822.8723038403423</v>
      </c>
      <c r="T16" s="646">
        <f>IF(SM_stat!O16=0,0,12*1.348*1/SM_stat!AA16*SM_rozp!$E16)</f>
        <v>0</v>
      </c>
      <c r="U16" s="646">
        <f>IF(SM_stat!P16=0,0,12*1.348*1/SM_stat!AB16*SM_rozp!$E16)</f>
        <v>0</v>
      </c>
      <c r="V16" s="37">
        <f>ROUND((M16*SM_stat!H16+P16*SM_stat!K16+S16*SM_stat!N16)/1.348,0)</f>
        <v>86045</v>
      </c>
      <c r="W16" s="37">
        <f>ROUND((N16*SM_stat!I16+Q16*SM_stat!L16+T16*SM_stat!O16)/1.348,0)</f>
        <v>0</v>
      </c>
      <c r="X16" s="37">
        <f>ROUND((O16*SM_stat!J16+R16*SM_stat!M16+U16*SM_stat!P16)/1.348,0)</f>
        <v>0</v>
      </c>
      <c r="Y16" s="37">
        <f t="shared" si="3"/>
        <v>86045</v>
      </c>
      <c r="Z16" s="647">
        <f>IF(SM_stat!T16=0,0,SM_stat!H16/SM_stat!T16)+IF(SM_stat!W16=0,0,SM_stat!K16/SM_stat!W16)+IF(SM_stat!Z16=0,0,SM_stat!N16/SM_stat!Z16)</f>
        <v>0.27651949884159072</v>
      </c>
      <c r="AA16" s="647">
        <f>IF(SM_stat!U16=0,0,SM_stat!I16/SM_stat!U16)+IF(SM_stat!X16=0,0,SM_stat!L16/SM_stat!X16)+IF(SM_stat!AA16=0,0,SM_stat!O16/SM_stat!AA16)</f>
        <v>0</v>
      </c>
      <c r="AB16" s="647">
        <f>IF(SM_stat!V16=0,0,SM_stat!J16/SM_stat!V16)+IF(SM_stat!Y16=0,0,SM_stat!M16/SM_stat!Y16)+IF(SM_stat!AB16=0,0,SM_stat!P16/SM_stat!AB16)</f>
        <v>0</v>
      </c>
      <c r="AC16" s="130">
        <f t="shared" si="4"/>
        <v>0.27651949884159072</v>
      </c>
    </row>
    <row r="17" spans="1:29" ht="20.100000000000001" customHeight="1" x14ac:dyDescent="0.2">
      <c r="A17" s="81">
        <v>14</v>
      </c>
      <c r="B17" s="417">
        <v>650034244</v>
      </c>
      <c r="C17" s="81">
        <v>5411</v>
      </c>
      <c r="D17" s="5" t="s">
        <v>169</v>
      </c>
      <c r="E17" s="11">
        <v>3141</v>
      </c>
      <c r="F17" s="59" t="s">
        <v>169</v>
      </c>
      <c r="G17" s="128">
        <f>ROUND(SM_rozp!R17,0)</f>
        <v>930665</v>
      </c>
      <c r="H17" s="37">
        <f t="shared" si="0"/>
        <v>687473</v>
      </c>
      <c r="I17" s="29">
        <f t="shared" si="1"/>
        <v>232365</v>
      </c>
      <c r="J17" s="37">
        <f t="shared" si="2"/>
        <v>6875</v>
      </c>
      <c r="K17" s="37">
        <f>SM_stat!H17*SM_stat!AC17+SM_stat!I17*SM_stat!AD17+SM_stat!J17*SM_stat!AE17+SM_stat!K17*SM_stat!AF17+SM_stat!L17*SM_stat!AG17+SM_stat!M17*SM_stat!AH17+SM_stat!N17*SM_stat!AI17+SM_stat!O17*SM_stat!AJ17+SM_stat!P17*SM_stat!AK17</f>
        <v>3952</v>
      </c>
      <c r="L17" s="644">
        <f>ROUND(Y17/SM_rozp!E17/12,2)</f>
        <v>2.21</v>
      </c>
      <c r="M17" s="645">
        <f>IF(SM_stat!H17=0,0,12*1.348*1/SM_stat!T17*SM_rozp!$E17)</f>
        <v>14642.084438054308</v>
      </c>
      <c r="N17" s="646">
        <f>IF(SM_stat!I17=0,0,12*1.348*1/SM_stat!U17*SM_rozp!$E17)</f>
        <v>10314.511955346243</v>
      </c>
      <c r="O17" s="646">
        <f>IF(SM_stat!J17=0,0,12*1.348*1/SM_stat!V17*SM_rozp!$E17)</f>
        <v>0</v>
      </c>
      <c r="P17" s="646">
        <f>IF(SM_stat!K17=0,0,12*1.348*1/SM_stat!W17*SM_rozp!$E17)</f>
        <v>0</v>
      </c>
      <c r="Q17" s="646">
        <f>IF(SM_stat!L17=0,0,12*1.348*1/SM_stat!X17*SM_rozp!$E17)</f>
        <v>0</v>
      </c>
      <c r="R17" s="646">
        <f>IF(SM_stat!M17=0,0,12*1.348*1/SM_stat!Y17*SM_rozp!$E17)</f>
        <v>0</v>
      </c>
      <c r="S17" s="646">
        <f>IF(SM_stat!N17=0,0,12*1.348*1/SM_stat!Z17*SM_rozp!$E17)</f>
        <v>0</v>
      </c>
      <c r="T17" s="646">
        <f>IF(SM_stat!O17=0,0,12*1.348*1/SM_stat!AA17*SM_rozp!$E17)</f>
        <v>0</v>
      </c>
      <c r="U17" s="646">
        <f>IF(SM_stat!P17=0,0,12*1.348*1/SM_stat!AB17*SM_rozp!$E17)</f>
        <v>0</v>
      </c>
      <c r="V17" s="37">
        <f>ROUND((M17*SM_stat!H17+P17*SM_stat!K17+S17*SM_stat!N17)/1.348,0)</f>
        <v>358449</v>
      </c>
      <c r="W17" s="37">
        <f>ROUND((N17*SM_stat!I17+Q17*SM_stat!L17+T17*SM_stat!O17)/1.348,0)</f>
        <v>329024</v>
      </c>
      <c r="X17" s="37">
        <f>ROUND((O17*SM_stat!J17+R17*SM_stat!M17+U17*SM_stat!P17)/1.348,0)</f>
        <v>0</v>
      </c>
      <c r="Y17" s="37">
        <f t="shared" si="3"/>
        <v>687473</v>
      </c>
      <c r="Z17" s="647">
        <f>IF(SM_stat!T17=0,0,SM_stat!H17/SM_stat!T17)+IF(SM_stat!W17=0,0,SM_stat!K17/SM_stat!W17)+IF(SM_stat!Z17=0,0,SM_stat!N17/SM_stat!Z17)</f>
        <v>1.1519309405756151</v>
      </c>
      <c r="AA17" s="647">
        <f>IF(SM_stat!U17=0,0,SM_stat!I17/SM_stat!U17)+IF(SM_stat!X17=0,0,SM_stat!L17/SM_stat!X17)+IF(SM_stat!AA17=0,0,SM_stat!O17/SM_stat!AA17)</f>
        <v>1.0573693947958835</v>
      </c>
      <c r="AB17" s="647">
        <f>IF(SM_stat!V17=0,0,SM_stat!J17/SM_stat!V17)+IF(SM_stat!Y17=0,0,SM_stat!M17/SM_stat!Y17)+IF(SM_stat!AB17=0,0,SM_stat!P17/SM_stat!AB17)</f>
        <v>0</v>
      </c>
      <c r="AC17" s="130">
        <f t="shared" si="4"/>
        <v>2.2093003353714984</v>
      </c>
    </row>
    <row r="18" spans="1:29" ht="20.100000000000001" customHeight="1" x14ac:dyDescent="0.2">
      <c r="A18" s="81">
        <v>15</v>
      </c>
      <c r="B18" s="417">
        <v>600099130</v>
      </c>
      <c r="C18" s="81">
        <v>5412</v>
      </c>
      <c r="D18" s="5" t="s">
        <v>170</v>
      </c>
      <c r="E18" s="11">
        <v>3141</v>
      </c>
      <c r="F18" s="59" t="s">
        <v>170</v>
      </c>
      <c r="G18" s="128">
        <f>ROUND(SM_rozp!R18,0)</f>
        <v>678538</v>
      </c>
      <c r="H18" s="37">
        <f t="shared" si="0"/>
        <v>501438</v>
      </c>
      <c r="I18" s="29">
        <f t="shared" si="1"/>
        <v>169486</v>
      </c>
      <c r="J18" s="37">
        <f t="shared" si="2"/>
        <v>5014</v>
      </c>
      <c r="K18" s="37">
        <f>SM_stat!H18*SM_stat!AC18+SM_stat!I18*SM_stat!AD18+SM_stat!J18*SM_stat!AE18+SM_stat!K18*SM_stat!AF18+SM_stat!L18*SM_stat!AG18+SM_stat!M18*SM_stat!AH18+SM_stat!N18*SM_stat!AI18+SM_stat!O18*SM_stat!AJ18+SM_stat!P18*SM_stat!AK18</f>
        <v>2600</v>
      </c>
      <c r="L18" s="644">
        <f>ROUND(Y18/SM_rozp!E18/12,2)</f>
        <v>1.61</v>
      </c>
      <c r="M18" s="645">
        <f>IF(SM_stat!H18=0,0,12*1.348*1/SM_stat!T18*SM_rozp!$E18)</f>
        <v>16028.770155124985</v>
      </c>
      <c r="N18" s="646">
        <f>IF(SM_stat!I18=0,0,12*1.348*1/SM_stat!U18*SM_rozp!$E18)</f>
        <v>11380.616060579279</v>
      </c>
      <c r="O18" s="646">
        <f>IF(SM_stat!J18=0,0,12*1.348*1/SM_stat!V18*SM_rozp!$E18)</f>
        <v>0</v>
      </c>
      <c r="P18" s="646">
        <f>IF(SM_stat!K18=0,0,12*1.348*1/SM_stat!W18*SM_rozp!$E18)</f>
        <v>0</v>
      </c>
      <c r="Q18" s="646">
        <f>IF(SM_stat!L18=0,0,12*1.348*1/SM_stat!X18*SM_rozp!$E18)</f>
        <v>0</v>
      </c>
      <c r="R18" s="646">
        <f>IF(SM_stat!M18=0,0,12*1.348*1/SM_stat!Y18*SM_rozp!$E18)</f>
        <v>0</v>
      </c>
      <c r="S18" s="646">
        <f>IF(SM_stat!N18=0,0,12*1.348*1/SM_stat!Z18*SM_rozp!$E18)</f>
        <v>0</v>
      </c>
      <c r="T18" s="646">
        <f>IF(SM_stat!O18=0,0,12*1.348*1/SM_stat!AA18*SM_rozp!$E18)</f>
        <v>0</v>
      </c>
      <c r="U18" s="646">
        <f>IF(SM_stat!P18=0,0,12*1.348*1/SM_stat!AB18*SM_rozp!$E18)</f>
        <v>0</v>
      </c>
      <c r="V18" s="37">
        <f>ROUND((M18*SM_stat!H18+P18*SM_stat!K18+S18*SM_stat!N18)/1.348,0)</f>
        <v>273488</v>
      </c>
      <c r="W18" s="37">
        <f>ROUND((N18*SM_stat!I18+Q18*SM_stat!L18+T18*SM_stat!O18)/1.348,0)</f>
        <v>227950</v>
      </c>
      <c r="X18" s="37">
        <f>ROUND((O18*SM_stat!J18+R18*SM_stat!M18+U18*SM_stat!P18)/1.348,0)</f>
        <v>0</v>
      </c>
      <c r="Y18" s="37">
        <f t="shared" si="3"/>
        <v>501438</v>
      </c>
      <c r="Z18" s="647">
        <f>IF(SM_stat!T18=0,0,SM_stat!H18/SM_stat!T18)+IF(SM_stat!W18=0,0,SM_stat!K18/SM_stat!W18)+IF(SM_stat!Z18=0,0,SM_stat!N18/SM_stat!Z18)</f>
        <v>0.87889629554413085</v>
      </c>
      <c r="AA18" s="647">
        <f>IF(SM_stat!U18=0,0,SM_stat!I18/SM_stat!U18)+IF(SM_stat!X18=0,0,SM_stat!L18/SM_stat!X18)+IF(SM_stat!AA18=0,0,SM_stat!O18/SM_stat!AA18)</f>
        <v>0.73255313766102215</v>
      </c>
      <c r="AB18" s="647">
        <f>IF(SM_stat!V18=0,0,SM_stat!J18/SM_stat!V18)+IF(SM_stat!Y18=0,0,SM_stat!M18/SM_stat!Y18)+IF(SM_stat!AB18=0,0,SM_stat!P18/SM_stat!AB18)</f>
        <v>0</v>
      </c>
      <c r="AC18" s="130">
        <f t="shared" si="4"/>
        <v>1.611449433205153</v>
      </c>
    </row>
    <row r="19" spans="1:29" ht="20.100000000000001" customHeight="1" x14ac:dyDescent="0.2">
      <c r="A19" s="81">
        <v>16</v>
      </c>
      <c r="B19" s="417">
        <v>600098508</v>
      </c>
      <c r="C19" s="81">
        <v>5418</v>
      </c>
      <c r="D19" s="5" t="s">
        <v>171</v>
      </c>
      <c r="E19" s="11">
        <v>3141</v>
      </c>
      <c r="F19" s="59" t="s">
        <v>171</v>
      </c>
      <c r="G19" s="128">
        <f>ROUND(SM_rozp!R19,0)</f>
        <v>709834</v>
      </c>
      <c r="H19" s="37">
        <f t="shared" si="0"/>
        <v>524384</v>
      </c>
      <c r="I19" s="29">
        <f t="shared" si="1"/>
        <v>177242</v>
      </c>
      <c r="J19" s="37">
        <f t="shared" si="2"/>
        <v>5244</v>
      </c>
      <c r="K19" s="37">
        <f>SM_stat!H19*SM_stat!AC19+SM_stat!I19*SM_stat!AD19+SM_stat!J19*SM_stat!AE19+SM_stat!K19*SM_stat!AF19+SM_stat!L19*SM_stat!AG19+SM_stat!M19*SM_stat!AH19+SM_stat!N19*SM_stat!AI19+SM_stat!O19*SM_stat!AJ19+SM_stat!P19*SM_stat!AK19</f>
        <v>2964</v>
      </c>
      <c r="L19" s="644">
        <f>ROUND(Y19/SM_rozp!E19/12,2)</f>
        <v>1.69</v>
      </c>
      <c r="M19" s="645">
        <f>IF(SM_stat!H19=0,0,12*1.348*1/SM_stat!T19*SM_rozp!$E19)</f>
        <v>12401.224725577798</v>
      </c>
      <c r="N19" s="646">
        <f>IF(SM_stat!I19=0,0,12*1.348*1/SM_stat!U19*SM_rozp!$E19)</f>
        <v>0</v>
      </c>
      <c r="O19" s="646">
        <f>IF(SM_stat!J19=0,0,12*1.348*1/SM_stat!V19*SM_rozp!$E19)</f>
        <v>0</v>
      </c>
      <c r="P19" s="646">
        <f>IF(SM_stat!K19=0,0,12*1.348*1/SM_stat!W19*SM_rozp!$E19)</f>
        <v>0</v>
      </c>
      <c r="Q19" s="646">
        <f>IF(SM_stat!L19=0,0,12*1.348*1/SM_stat!X19*SM_rozp!$E19)</f>
        <v>0</v>
      </c>
      <c r="R19" s="646">
        <f>IF(SM_stat!M19=0,0,12*1.348*1/SM_stat!Y19*SM_rozp!$E19)</f>
        <v>0</v>
      </c>
      <c r="S19" s="646">
        <f>IF(SM_stat!N19=0,0,12*1.348*1/SM_stat!Z19*SM_rozp!$E19)</f>
        <v>0</v>
      </c>
      <c r="T19" s="646">
        <f>IF(SM_stat!O19=0,0,12*1.348*1/SM_stat!AA19*SM_rozp!$E19)</f>
        <v>0</v>
      </c>
      <c r="U19" s="646">
        <f>IF(SM_stat!P19=0,0,12*1.348*1/SM_stat!AB19*SM_rozp!$E19)</f>
        <v>0</v>
      </c>
      <c r="V19" s="37">
        <f>ROUND((M19*SM_stat!H19+P19*SM_stat!K19+S19*SM_stat!N19)/1.348,0)</f>
        <v>524384</v>
      </c>
      <c r="W19" s="37">
        <f>ROUND((N19*SM_stat!I19+Q19*SM_stat!L19+T19*SM_stat!O19)/1.348,0)</f>
        <v>0</v>
      </c>
      <c r="X19" s="37">
        <f>ROUND((O19*SM_stat!J19+R19*SM_stat!M19+U19*SM_stat!P19)/1.348,0)</f>
        <v>0</v>
      </c>
      <c r="Y19" s="37">
        <f t="shared" si="3"/>
        <v>524384</v>
      </c>
      <c r="Z19" s="647">
        <f>IF(SM_stat!T19=0,0,SM_stat!H19/SM_stat!T19)+IF(SM_stat!W19=0,0,SM_stat!K19/SM_stat!W19)+IF(SM_stat!Z19=0,0,SM_stat!N19/SM_stat!Z19)</f>
        <v>1.685190607031378</v>
      </c>
      <c r="AA19" s="647">
        <f>IF(SM_stat!U19=0,0,SM_stat!I19/SM_stat!U19)+IF(SM_stat!X19=0,0,SM_stat!L19/SM_stat!X19)+IF(SM_stat!AA19=0,0,SM_stat!O19/SM_stat!AA19)</f>
        <v>0</v>
      </c>
      <c r="AB19" s="647">
        <f>IF(SM_stat!V19=0,0,SM_stat!J19/SM_stat!V19)+IF(SM_stat!Y19=0,0,SM_stat!M19/SM_stat!Y19)+IF(SM_stat!AB19=0,0,SM_stat!P19/SM_stat!AB19)</f>
        <v>0</v>
      </c>
      <c r="AC19" s="130">
        <f t="shared" si="4"/>
        <v>1.685190607031378</v>
      </c>
    </row>
    <row r="20" spans="1:29" ht="20.100000000000001" customHeight="1" x14ac:dyDescent="0.2">
      <c r="A20" s="81">
        <v>17</v>
      </c>
      <c r="B20" s="417">
        <v>600099113</v>
      </c>
      <c r="C20" s="81">
        <v>5417</v>
      </c>
      <c r="D20" s="5" t="s">
        <v>172</v>
      </c>
      <c r="E20" s="11">
        <v>3141</v>
      </c>
      <c r="F20" s="59" t="s">
        <v>172</v>
      </c>
      <c r="G20" s="128">
        <f>ROUND(SM_rozp!R20,0)</f>
        <v>656898</v>
      </c>
      <c r="H20" s="37">
        <f t="shared" si="0"/>
        <v>484497</v>
      </c>
      <c r="I20" s="29">
        <f t="shared" si="1"/>
        <v>163760</v>
      </c>
      <c r="J20" s="37">
        <f t="shared" si="2"/>
        <v>4845</v>
      </c>
      <c r="K20" s="37">
        <f>SM_stat!H20*SM_stat!AC20+SM_stat!I20*SM_stat!AD20+SM_stat!J20*SM_stat!AE20+SM_stat!K20*SM_stat!AF20+SM_stat!L20*SM_stat!AG20+SM_stat!M20*SM_stat!AH20+SM_stat!N20*SM_stat!AI20+SM_stat!O20*SM_stat!AJ20+SM_stat!P20*SM_stat!AK20</f>
        <v>3796</v>
      </c>
      <c r="L20" s="644">
        <f>ROUND(Y20/SM_rozp!E20/12,2)</f>
        <v>1.56</v>
      </c>
      <c r="M20" s="645">
        <f>IF(SM_stat!H20=0,0,12*1.348*1/SM_stat!T20*SM_rozp!$E20)</f>
        <v>0</v>
      </c>
      <c r="N20" s="646">
        <f>IF(SM_stat!I20=0,0,12*1.348*1/SM_stat!U20*SM_rozp!$E20)</f>
        <v>8946.6008898272921</v>
      </c>
      <c r="O20" s="646">
        <f>IF(SM_stat!J20=0,0,12*1.348*1/SM_stat!V20*SM_rozp!$E20)</f>
        <v>0</v>
      </c>
      <c r="P20" s="646">
        <f>IF(SM_stat!K20=0,0,12*1.348*1/SM_stat!W20*SM_rozp!$E20)</f>
        <v>0</v>
      </c>
      <c r="Q20" s="646">
        <f>IF(SM_stat!L20=0,0,12*1.348*1/SM_stat!X20*SM_rozp!$E20)</f>
        <v>0</v>
      </c>
      <c r="R20" s="646">
        <f>IF(SM_stat!M20=0,0,12*1.348*1/SM_stat!Y20*SM_rozp!$E20)</f>
        <v>0</v>
      </c>
      <c r="S20" s="646">
        <f>IF(SM_stat!N20=0,0,12*1.348*1/SM_stat!Z20*SM_rozp!$E20)</f>
        <v>0</v>
      </c>
      <c r="T20" s="646">
        <f>IF(SM_stat!O20=0,0,12*1.348*1/SM_stat!AA20*SM_rozp!$E20)</f>
        <v>0</v>
      </c>
      <c r="U20" s="646">
        <f>IF(SM_stat!P20=0,0,12*1.348*1/SM_stat!AB20*SM_rozp!$E20)</f>
        <v>0</v>
      </c>
      <c r="V20" s="37">
        <f>ROUND((M20*SM_stat!H20+P20*SM_stat!K20+S20*SM_stat!N20)/1.348,0)</f>
        <v>0</v>
      </c>
      <c r="W20" s="37">
        <f>ROUND((N20*SM_stat!I20+Q20*SM_stat!L20+T20*SM_stat!O20)/1.348,0)</f>
        <v>484497</v>
      </c>
      <c r="X20" s="37">
        <f>ROUND((O20*SM_stat!J20+R20*SM_stat!M20+U20*SM_stat!P20)/1.348,0)</f>
        <v>0</v>
      </c>
      <c r="Y20" s="37">
        <f t="shared" si="3"/>
        <v>484497</v>
      </c>
      <c r="Z20" s="647">
        <f>IF(SM_stat!T20=0,0,SM_stat!H20/SM_stat!T20)+IF(SM_stat!W20=0,0,SM_stat!K20/SM_stat!W20)+IF(SM_stat!Z20=0,0,SM_stat!N20/SM_stat!Z20)</f>
        <v>0</v>
      </c>
      <c r="AA20" s="647">
        <f>IF(SM_stat!U20=0,0,SM_stat!I20/SM_stat!U20)+IF(SM_stat!X20=0,0,SM_stat!L20/SM_stat!X20)+IF(SM_stat!AA20=0,0,SM_stat!O20/SM_stat!AA20)</f>
        <v>1.5570068401429866</v>
      </c>
      <c r="AB20" s="647">
        <f>IF(SM_stat!V20=0,0,SM_stat!J20/SM_stat!V20)+IF(SM_stat!Y20=0,0,SM_stat!M20/SM_stat!Y20)+IF(SM_stat!AB20=0,0,SM_stat!P20/SM_stat!AB20)</f>
        <v>0</v>
      </c>
      <c r="AC20" s="130">
        <f t="shared" si="4"/>
        <v>1.5570068401429866</v>
      </c>
    </row>
    <row r="21" spans="1:29" ht="20.100000000000001" customHeight="1" x14ac:dyDescent="0.2">
      <c r="A21" s="81">
        <v>18</v>
      </c>
      <c r="B21" s="417">
        <v>600098745</v>
      </c>
      <c r="C21" s="81">
        <v>5420</v>
      </c>
      <c r="D21" s="5" t="s">
        <v>173</v>
      </c>
      <c r="E21" s="11">
        <v>3141</v>
      </c>
      <c r="F21" s="59" t="s">
        <v>173</v>
      </c>
      <c r="G21" s="128">
        <f>ROUND(SM_rozp!R21,0)</f>
        <v>556373</v>
      </c>
      <c r="H21" s="37">
        <f t="shared" si="0"/>
        <v>411197</v>
      </c>
      <c r="I21" s="29">
        <f t="shared" si="1"/>
        <v>138984</v>
      </c>
      <c r="J21" s="37">
        <f t="shared" si="2"/>
        <v>4112</v>
      </c>
      <c r="K21" s="37">
        <f>SM_stat!H21*SM_stat!AC21+SM_stat!I21*SM_stat!AD21+SM_stat!J21*SM_stat!AE21+SM_stat!K21*SM_stat!AF21+SM_stat!L21*SM_stat!AG21+SM_stat!M21*SM_stat!AH21+SM_stat!N21*SM_stat!AI21+SM_stat!O21*SM_stat!AJ21+SM_stat!P21*SM_stat!AK21</f>
        <v>2080</v>
      </c>
      <c r="L21" s="644">
        <f>ROUND(Y21/SM_rozp!E21/12,2)</f>
        <v>1.32</v>
      </c>
      <c r="M21" s="645">
        <f>IF(SM_stat!H21=0,0,12*1.348*1/SM_stat!T21*SM_rozp!$E21)</f>
        <v>13857.331321670734</v>
      </c>
      <c r="N21" s="646">
        <f>IF(SM_stat!I21=0,0,12*1.348*1/SM_stat!U21*SM_rozp!$E21)</f>
        <v>0</v>
      </c>
      <c r="O21" s="646">
        <f>IF(SM_stat!J21=0,0,12*1.348*1/SM_stat!V21*SM_rozp!$E21)</f>
        <v>0</v>
      </c>
      <c r="P21" s="646">
        <f>IF(SM_stat!K21=0,0,12*1.348*1/SM_stat!W21*SM_rozp!$E21)</f>
        <v>0</v>
      </c>
      <c r="Q21" s="646">
        <f>IF(SM_stat!L21=0,0,12*1.348*1/SM_stat!X21*SM_rozp!$E21)</f>
        <v>0</v>
      </c>
      <c r="R21" s="646">
        <f>IF(SM_stat!M21=0,0,12*1.348*1/SM_stat!Y21*SM_rozp!$E21)</f>
        <v>0</v>
      </c>
      <c r="S21" s="646">
        <f>IF(SM_stat!N21=0,0,12*1.348*1/SM_stat!Z21*SM_rozp!$E21)</f>
        <v>0</v>
      </c>
      <c r="T21" s="646">
        <f>IF(SM_stat!O21=0,0,12*1.348*1/SM_stat!AA21*SM_rozp!$E21)</f>
        <v>0</v>
      </c>
      <c r="U21" s="646">
        <f>IF(SM_stat!P21=0,0,12*1.348*1/SM_stat!AB21*SM_rozp!$E21)</f>
        <v>0</v>
      </c>
      <c r="V21" s="37">
        <f>ROUND((M21*SM_stat!H21+P21*SM_stat!K21+S21*SM_stat!N21)/1.348,0)</f>
        <v>411197</v>
      </c>
      <c r="W21" s="37">
        <f>ROUND((N21*SM_stat!I21+Q21*SM_stat!L21+T21*SM_stat!O21)/1.348,0)</f>
        <v>0</v>
      </c>
      <c r="X21" s="37">
        <f>ROUND((O21*SM_stat!J21+R21*SM_stat!M21+U21*SM_stat!P21)/1.348,0)</f>
        <v>0</v>
      </c>
      <c r="Y21" s="37">
        <f t="shared" si="3"/>
        <v>411197</v>
      </c>
      <c r="Z21" s="647">
        <f>IF(SM_stat!T21=0,0,SM_stat!H21/SM_stat!T21)+IF(SM_stat!W21=0,0,SM_stat!K21/SM_stat!W21)+IF(SM_stat!Z21=0,0,SM_stat!N21/SM_stat!Z21)</f>
        <v>1.3214452943187711</v>
      </c>
      <c r="AA21" s="647">
        <f>IF(SM_stat!U21=0,0,SM_stat!I21/SM_stat!U21)+IF(SM_stat!X21=0,0,SM_stat!L21/SM_stat!X21)+IF(SM_stat!AA21=0,0,SM_stat!O21/SM_stat!AA21)</f>
        <v>0</v>
      </c>
      <c r="AB21" s="647">
        <f>IF(SM_stat!V21=0,0,SM_stat!J21/SM_stat!V21)+IF(SM_stat!Y21=0,0,SM_stat!M21/SM_stat!Y21)+IF(SM_stat!AB21=0,0,SM_stat!P21/SM_stat!AB21)</f>
        <v>0</v>
      </c>
      <c r="AC21" s="130">
        <f t="shared" si="4"/>
        <v>1.3214452943187711</v>
      </c>
    </row>
    <row r="22" spans="1:29" ht="20.100000000000001" customHeight="1" x14ac:dyDescent="0.2">
      <c r="A22" s="81">
        <v>19</v>
      </c>
      <c r="B22" s="417">
        <v>600099261</v>
      </c>
      <c r="C22" s="81">
        <v>5419</v>
      </c>
      <c r="D22" s="5" t="s">
        <v>174</v>
      </c>
      <c r="E22" s="11">
        <v>3141</v>
      </c>
      <c r="F22" s="59" t="s">
        <v>174</v>
      </c>
      <c r="G22" s="128">
        <f>ROUND(SM_rozp!R22,0)</f>
        <v>1164454</v>
      </c>
      <c r="H22" s="37">
        <f t="shared" si="0"/>
        <v>857898</v>
      </c>
      <c r="I22" s="29">
        <f t="shared" si="1"/>
        <v>289969</v>
      </c>
      <c r="J22" s="37">
        <f t="shared" si="2"/>
        <v>8579</v>
      </c>
      <c r="K22" s="37">
        <f>SM_stat!H22*SM_stat!AC22+SM_stat!I22*SM_stat!AD22+SM_stat!J22*SM_stat!AE22+SM_stat!K22*SM_stat!AF22+SM_stat!L22*SM_stat!AG22+SM_stat!M22*SM_stat!AH22+SM_stat!N22*SM_stat!AI22+SM_stat!O22*SM_stat!AJ22+SM_stat!P22*SM_stat!AK22</f>
        <v>8008</v>
      </c>
      <c r="L22" s="644">
        <f>ROUND(Y22/SM_rozp!E22/12,2)</f>
        <v>2.76</v>
      </c>
      <c r="M22" s="645">
        <f>IF(SM_stat!H22=0,0,12*1.348*1/SM_stat!T22*SM_rozp!$E22)</f>
        <v>0</v>
      </c>
      <c r="N22" s="646">
        <f>IF(SM_stat!I22=0,0,12*1.348*1/SM_stat!U22*SM_rozp!$E22)</f>
        <v>7509.3916325378113</v>
      </c>
      <c r="O22" s="646">
        <f>IF(SM_stat!J22=0,0,12*1.348*1/SM_stat!V22*SM_rozp!$E22)</f>
        <v>0</v>
      </c>
      <c r="P22" s="646">
        <f>IF(SM_stat!K22=0,0,12*1.348*1/SM_stat!W22*SM_rozp!$E22)</f>
        <v>0</v>
      </c>
      <c r="Q22" s="646">
        <f>IF(SM_stat!L22=0,0,12*1.348*1/SM_stat!X22*SM_rozp!$E22)</f>
        <v>0</v>
      </c>
      <c r="R22" s="646">
        <f>IF(SM_stat!M22=0,0,12*1.348*1/SM_stat!Y22*SM_rozp!$E22)</f>
        <v>0</v>
      </c>
      <c r="S22" s="646">
        <f>IF(SM_stat!N22=0,0,12*1.348*1/SM_stat!Z22*SM_rozp!$E22)</f>
        <v>0</v>
      </c>
      <c r="T22" s="646">
        <f>IF(SM_stat!O22=0,0,12*1.348*1/SM_stat!AA22*SM_rozp!$E22)</f>
        <v>0</v>
      </c>
      <c r="U22" s="646">
        <f>IF(SM_stat!P22=0,0,12*1.348*1/SM_stat!AB22*SM_rozp!$E22)</f>
        <v>0</v>
      </c>
      <c r="V22" s="37">
        <f>ROUND((M22*SM_stat!H22+P22*SM_stat!K22+S22*SM_stat!N22)/1.348,0)</f>
        <v>0</v>
      </c>
      <c r="W22" s="37">
        <f>ROUND((N22*SM_stat!I22+Q22*SM_stat!L22+T22*SM_stat!O22)/1.348,0)</f>
        <v>857898</v>
      </c>
      <c r="X22" s="37">
        <f>ROUND((O22*SM_stat!J22+R22*SM_stat!M22+U22*SM_stat!P22)/1.348,0)</f>
        <v>0</v>
      </c>
      <c r="Y22" s="37">
        <f t="shared" si="3"/>
        <v>857898</v>
      </c>
      <c r="Z22" s="647">
        <f>IF(SM_stat!T22=0,0,SM_stat!H22/SM_stat!T22)+IF(SM_stat!W22=0,0,SM_stat!K22/SM_stat!W22)+IF(SM_stat!Z22=0,0,SM_stat!N22/SM_stat!Z22)</f>
        <v>0</v>
      </c>
      <c r="AA22" s="647">
        <f>IF(SM_stat!U22=0,0,SM_stat!I22/SM_stat!U22)+IF(SM_stat!X22=0,0,SM_stat!L22/SM_stat!X22)+IF(SM_stat!AA22=0,0,SM_stat!O22/SM_stat!AA22)</f>
        <v>2.7569892443076194</v>
      </c>
      <c r="AB22" s="647">
        <f>IF(SM_stat!V22=0,0,SM_stat!J22/SM_stat!V22)+IF(SM_stat!Y22=0,0,SM_stat!M22/SM_stat!Y22)+IF(SM_stat!AB22=0,0,SM_stat!P22/SM_stat!AB22)</f>
        <v>0</v>
      </c>
      <c r="AC22" s="130">
        <f t="shared" si="4"/>
        <v>2.7569892443076194</v>
      </c>
    </row>
    <row r="23" spans="1:29" ht="20.100000000000001" customHeight="1" x14ac:dyDescent="0.2">
      <c r="A23" s="81">
        <v>21</v>
      </c>
      <c r="B23" s="417">
        <v>600098761</v>
      </c>
      <c r="C23" s="81">
        <v>5426</v>
      </c>
      <c r="D23" s="5" t="s">
        <v>558</v>
      </c>
      <c r="E23" s="11">
        <v>3141</v>
      </c>
      <c r="F23" s="59" t="s">
        <v>558</v>
      </c>
      <c r="G23" s="128">
        <f>ROUND(SM_rozp!R23,0)</f>
        <v>923237</v>
      </c>
      <c r="H23" s="37">
        <f t="shared" si="0"/>
        <v>681654</v>
      </c>
      <c r="I23" s="29">
        <f t="shared" si="1"/>
        <v>230398</v>
      </c>
      <c r="J23" s="37">
        <f t="shared" si="2"/>
        <v>6817</v>
      </c>
      <c r="K23" s="37">
        <f>SM_stat!H23*SM_stat!AC23+SM_stat!I23*SM_stat!AD23+SM_stat!J23*SM_stat!AE23+SM_stat!K23*SM_stat!AF23+SM_stat!L23*SM_stat!AG23+SM_stat!M23*SM_stat!AH23+SM_stat!N23*SM_stat!AI23+SM_stat!O23*SM_stat!AJ23+SM_stat!P23*SM_stat!AK23</f>
        <v>4368</v>
      </c>
      <c r="L23" s="644">
        <f>ROUND(Y23/SM_rozp!E23/12,2)</f>
        <v>2.19</v>
      </c>
      <c r="M23" s="645">
        <f>IF(SM_stat!H23=0,0,12*1.348*1/SM_stat!T23*SM_rozp!$E23)</f>
        <v>10938.919362827739</v>
      </c>
      <c r="N23" s="646">
        <f>IF(SM_stat!I23=0,0,12*1.348*1/SM_stat!U23*SM_rozp!$E23)</f>
        <v>0</v>
      </c>
      <c r="O23" s="646">
        <f>IF(SM_stat!J23=0,0,12*1.348*1/SM_stat!V23*SM_rozp!$E23)</f>
        <v>0</v>
      </c>
      <c r="P23" s="646">
        <f>IF(SM_stat!K23=0,0,12*1.348*1/SM_stat!W23*SM_rozp!$E23)</f>
        <v>0</v>
      </c>
      <c r="Q23" s="646">
        <f>IF(SM_stat!L23=0,0,12*1.348*1/SM_stat!X23*SM_rozp!$E23)</f>
        <v>0</v>
      </c>
      <c r="R23" s="646">
        <f>IF(SM_stat!M23=0,0,12*1.348*1/SM_stat!Y23*SM_rozp!$E23)</f>
        <v>0</v>
      </c>
      <c r="S23" s="646">
        <f>IF(SM_stat!N23=0,0,12*1.348*1/SM_stat!Z23*SM_rozp!$E23)</f>
        <v>0</v>
      </c>
      <c r="T23" s="646">
        <f>IF(SM_stat!O23=0,0,12*1.348*1/SM_stat!AA23*SM_rozp!$E23)</f>
        <v>0</v>
      </c>
      <c r="U23" s="646">
        <f>IF(SM_stat!P23=0,0,12*1.348*1/SM_stat!AB23*SM_rozp!$E23)</f>
        <v>0</v>
      </c>
      <c r="V23" s="37">
        <f>ROUND((M23*SM_stat!H23+P23*SM_stat!K23+S23*SM_stat!N23)/1.348,0)</f>
        <v>681654</v>
      </c>
      <c r="W23" s="37">
        <f>ROUND((N23*SM_stat!I23+Q23*SM_stat!L23+T23*SM_stat!O23)/1.348,0)</f>
        <v>0</v>
      </c>
      <c r="X23" s="37">
        <f>ROUND((O23*SM_stat!J23+R23*SM_stat!M23+U23*SM_stat!P23)/1.348,0)</f>
        <v>0</v>
      </c>
      <c r="Y23" s="37">
        <f t="shared" si="3"/>
        <v>681654</v>
      </c>
      <c r="Z23" s="647">
        <f>IF(SM_stat!T23=0,0,SM_stat!H23/SM_stat!T23)+IF(SM_stat!W23=0,0,SM_stat!K23/SM_stat!W23)+IF(SM_stat!Z23=0,0,SM_stat!N23/SM_stat!Z23)</f>
        <v>2.190601110771206</v>
      </c>
      <c r="AA23" s="647">
        <f>IF(SM_stat!U23=0,0,SM_stat!I23/SM_stat!U23)+IF(SM_stat!X23=0,0,SM_stat!L23/SM_stat!X23)+IF(SM_stat!AA23=0,0,SM_stat!O23/SM_stat!AA23)</f>
        <v>0</v>
      </c>
      <c r="AB23" s="647">
        <f>IF(SM_stat!V23=0,0,SM_stat!J23/SM_stat!V23)+IF(SM_stat!Y23=0,0,SM_stat!M23/SM_stat!Y23)+IF(SM_stat!AB23=0,0,SM_stat!P23/SM_stat!AB23)</f>
        <v>0</v>
      </c>
      <c r="AC23" s="130">
        <f t="shared" si="4"/>
        <v>2.190601110771206</v>
      </c>
    </row>
    <row r="24" spans="1:29" ht="20.100000000000001" customHeight="1" x14ac:dyDescent="0.2">
      <c r="A24" s="81">
        <v>22</v>
      </c>
      <c r="B24" s="417">
        <v>600098516</v>
      </c>
      <c r="C24" s="81">
        <v>5423</v>
      </c>
      <c r="D24" s="5" t="s">
        <v>163</v>
      </c>
      <c r="E24" s="11">
        <v>3141</v>
      </c>
      <c r="F24" s="59" t="s">
        <v>396</v>
      </c>
      <c r="G24" s="128">
        <f>ROUND(SM_rozp!R24,0)</f>
        <v>245909</v>
      </c>
      <c r="H24" s="37">
        <f t="shared" si="0"/>
        <v>181265</v>
      </c>
      <c r="I24" s="29">
        <f t="shared" si="1"/>
        <v>61267</v>
      </c>
      <c r="J24" s="37">
        <f t="shared" si="2"/>
        <v>1813</v>
      </c>
      <c r="K24" s="37">
        <f>SM_stat!H24*SM_stat!AC24+SM_stat!I24*SM_stat!AD24+SM_stat!J24*SM_stat!AE24+SM_stat!K24*SM_stat!AF24+SM_stat!L24*SM_stat!AG24+SM_stat!M24*SM_stat!AH24+SM_stat!N24*SM_stat!AI24+SM_stat!O24*SM_stat!AJ24+SM_stat!P24*SM_stat!AK24</f>
        <v>1564</v>
      </c>
      <c r="L24" s="644">
        <f>ROUND(Y24/SM_rozp!E24/12,2)</f>
        <v>0.57999999999999996</v>
      </c>
      <c r="M24" s="645">
        <f>IF(SM_stat!H24=0,0,12*1.348*1/SM_stat!T24*SM_rozp!$E24)</f>
        <v>0</v>
      </c>
      <c r="N24" s="646">
        <f>IF(SM_stat!I24=0,0,12*1.348*1/SM_stat!U24*SM_rozp!$E24)</f>
        <v>0</v>
      </c>
      <c r="O24" s="646">
        <f>IF(SM_stat!J24=0,0,12*1.348*1/SM_stat!V24*SM_rozp!$E24)</f>
        <v>0</v>
      </c>
      <c r="P24" s="646">
        <f>IF(SM_stat!K24=0,0,12*1.348*1/SM_stat!W24*SM_rozp!$E24)</f>
        <v>0</v>
      </c>
      <c r="Q24" s="646">
        <f>IF(SM_stat!L24=0,0,12*1.348*1/SM_stat!X24*SM_rozp!$E24)</f>
        <v>0</v>
      </c>
      <c r="R24" s="646">
        <f>IF(SM_stat!M24=0,0,12*1.348*1/SM_stat!Y24*SM_rozp!$E24)</f>
        <v>0</v>
      </c>
      <c r="S24" s="646">
        <f>IF(SM_stat!N24=0,0,12*1.348*1/SM_stat!Z24*SM_rozp!$E24)</f>
        <v>5311.8525619479833</v>
      </c>
      <c r="T24" s="646">
        <f>IF(SM_stat!O24=0,0,12*1.348*1/SM_stat!AA24*SM_rozp!$E24)</f>
        <v>0</v>
      </c>
      <c r="U24" s="646">
        <f>IF(SM_stat!P24=0,0,12*1.348*1/SM_stat!AB24*SM_rozp!$E24)</f>
        <v>0</v>
      </c>
      <c r="V24" s="37">
        <f>ROUND((M24*SM_stat!H24+P24*SM_stat!K24+S24*SM_stat!N24)/1.348,0)</f>
        <v>181265</v>
      </c>
      <c r="W24" s="37">
        <f>ROUND((N24*SM_stat!I24+Q24*SM_stat!L24+T24*SM_stat!O24)/1.348,0)</f>
        <v>0</v>
      </c>
      <c r="X24" s="37">
        <f>ROUND((O24*SM_stat!J24+R24*SM_stat!M24+U24*SM_stat!P24)/1.348,0)</f>
        <v>0</v>
      </c>
      <c r="Y24" s="37">
        <f t="shared" si="3"/>
        <v>181265</v>
      </c>
      <c r="Z24" s="647">
        <f>IF(SM_stat!T24=0,0,SM_stat!H24/SM_stat!T24)+IF(SM_stat!W24=0,0,SM_stat!K24/SM_stat!W24)+IF(SM_stat!Z24=0,0,SM_stat!N24/SM_stat!Z24)</f>
        <v>0.58252348670430854</v>
      </c>
      <c r="AA24" s="647">
        <f>IF(SM_stat!U24=0,0,SM_stat!I24/SM_stat!U24)+IF(SM_stat!X24=0,0,SM_stat!L24/SM_stat!X24)+IF(SM_stat!AA24=0,0,SM_stat!O24/SM_stat!AA24)</f>
        <v>0</v>
      </c>
      <c r="AB24" s="647">
        <f>IF(SM_stat!V24=0,0,SM_stat!J24/SM_stat!V24)+IF(SM_stat!Y24=0,0,SM_stat!M24/SM_stat!Y24)+IF(SM_stat!AB24=0,0,SM_stat!P24/SM_stat!AB24)</f>
        <v>0</v>
      </c>
      <c r="AC24" s="130">
        <f t="shared" si="4"/>
        <v>0.58252348670430854</v>
      </c>
    </row>
    <row r="25" spans="1:29" ht="20.100000000000001" customHeight="1" x14ac:dyDescent="0.2">
      <c r="A25" s="81">
        <v>22</v>
      </c>
      <c r="B25" s="417">
        <v>600098516</v>
      </c>
      <c r="C25" s="81">
        <v>5423</v>
      </c>
      <c r="D25" s="5" t="s">
        <v>163</v>
      </c>
      <c r="E25" s="11">
        <v>3141</v>
      </c>
      <c r="F25" s="59" t="s">
        <v>494</v>
      </c>
      <c r="G25" s="128">
        <f>ROUND(SM_rozp!R25,0)</f>
        <v>1321607</v>
      </c>
      <c r="H25" s="37">
        <f t="shared" si="0"/>
        <v>975866</v>
      </c>
      <c r="I25" s="29">
        <f t="shared" si="1"/>
        <v>329842</v>
      </c>
      <c r="J25" s="37">
        <f t="shared" si="2"/>
        <v>9759</v>
      </c>
      <c r="K25" s="37">
        <f>SM_stat!H25*SM_stat!AC25+SM_stat!I25*SM_stat!AD25+SM_stat!J25*SM_stat!AE25+SM_stat!K25*SM_stat!AF25+SM_stat!L25*SM_stat!AG25+SM_stat!M25*SM_stat!AH25+SM_stat!N25*SM_stat!AI25+SM_stat!O25*SM_stat!AJ25+SM_stat!P25*SM_stat!AK25</f>
        <v>6140</v>
      </c>
      <c r="L25" s="644">
        <f>ROUND(Y25/SM_rozp!E25/12,2)</f>
        <v>3.14</v>
      </c>
      <c r="M25" s="645">
        <f>IF(SM_stat!H25=0,0,12*1.348*1/SM_stat!T25*SM_rozp!$E25)</f>
        <v>10783.513483934476</v>
      </c>
      <c r="N25" s="646">
        <f>IF(SM_stat!I25=0,0,12*1.348*1/SM_stat!U25*SM_rozp!$E25)</f>
        <v>0</v>
      </c>
      <c r="O25" s="646">
        <f>IF(SM_stat!J25=0,0,12*1.348*1/SM_stat!V25*SM_rozp!$E25)</f>
        <v>0</v>
      </c>
      <c r="P25" s="646">
        <f>IF(SM_stat!K25=0,0,12*1.348*1/SM_stat!W25*SM_rozp!$E25)</f>
        <v>7967.7788429219745</v>
      </c>
      <c r="Q25" s="646">
        <f>IF(SM_stat!L25=0,0,12*1.348*1/SM_stat!X25*SM_rozp!$E25)</f>
        <v>0</v>
      </c>
      <c r="R25" s="646">
        <f>IF(SM_stat!M25=0,0,12*1.348*1/SM_stat!Y25*SM_rozp!$E25)</f>
        <v>0</v>
      </c>
      <c r="S25" s="646">
        <f>IF(SM_stat!N25=0,0,12*1.348*1/SM_stat!Z25*SM_rozp!$E25)</f>
        <v>0</v>
      </c>
      <c r="T25" s="646">
        <f>IF(SM_stat!O25=0,0,12*1.348*1/SM_stat!AA25*SM_rozp!$E25)</f>
        <v>0</v>
      </c>
      <c r="U25" s="646">
        <f>IF(SM_stat!P25=0,0,12*1.348*1/SM_stat!AB25*SM_rozp!$E25)</f>
        <v>0</v>
      </c>
      <c r="V25" s="37">
        <f>ROUND((M25*SM_stat!H25+P25*SM_stat!K25+S25*SM_stat!N25)/1.348,0)</f>
        <v>975866</v>
      </c>
      <c r="W25" s="37">
        <f>ROUND((N25*SM_stat!I25+Q25*SM_stat!L25+T25*SM_stat!O25)/1.348,0)</f>
        <v>0</v>
      </c>
      <c r="X25" s="37">
        <f>ROUND((O25*SM_stat!J25+R25*SM_stat!M25+U25*SM_stat!P25)/1.348,0)</f>
        <v>0</v>
      </c>
      <c r="Y25" s="37">
        <f t="shared" si="3"/>
        <v>975866</v>
      </c>
      <c r="Z25" s="647">
        <f>IF(SM_stat!T25=0,0,SM_stat!H25/SM_stat!T25)+IF(SM_stat!W25=0,0,SM_stat!K25/SM_stat!W25)+IF(SM_stat!Z25=0,0,SM_stat!N25/SM_stat!Z25)</f>
        <v>3.1360975181392439</v>
      </c>
      <c r="AA25" s="647">
        <f>IF(SM_stat!U25=0,0,SM_stat!I25/SM_stat!U25)+IF(SM_stat!X25=0,0,SM_stat!L25/SM_stat!X25)+IF(SM_stat!AA25=0,0,SM_stat!O25/SM_stat!AA25)</f>
        <v>0</v>
      </c>
      <c r="AB25" s="647">
        <f>IF(SM_stat!V25=0,0,SM_stat!J25/SM_stat!V25)+IF(SM_stat!Y25=0,0,SM_stat!M25/SM_stat!Y25)+IF(SM_stat!AB25=0,0,SM_stat!P25/SM_stat!AB25)</f>
        <v>0</v>
      </c>
      <c r="AC25" s="130">
        <f t="shared" si="4"/>
        <v>3.1360975181392439</v>
      </c>
    </row>
    <row r="26" spans="1:29" ht="20.100000000000001" customHeight="1" x14ac:dyDescent="0.2">
      <c r="A26" s="81">
        <v>23</v>
      </c>
      <c r="B26" s="417">
        <v>600099181</v>
      </c>
      <c r="C26" s="81">
        <v>5422</v>
      </c>
      <c r="D26" s="5" t="s">
        <v>437</v>
      </c>
      <c r="E26" s="11">
        <v>3141</v>
      </c>
      <c r="F26" s="59" t="s">
        <v>437</v>
      </c>
      <c r="G26" s="128">
        <f>ROUND(SM_rozp!R26,0)</f>
        <v>3571231</v>
      </c>
      <c r="H26" s="37">
        <f t="shared" si="0"/>
        <v>2625056</v>
      </c>
      <c r="I26" s="29">
        <f t="shared" si="1"/>
        <v>887268</v>
      </c>
      <c r="J26" s="37">
        <f t="shared" si="2"/>
        <v>26251</v>
      </c>
      <c r="K26" s="37">
        <f>SM_stat!H26*SM_stat!AC26+SM_stat!I26*SM_stat!AD26+SM_stat!J26*SM_stat!AE26+SM_stat!K26*SM_stat!AF26+SM_stat!L26*SM_stat!AG26+SM_stat!M26*SM_stat!AH26+SM_stat!N26*SM_stat!AI26+SM_stat!O26*SM_stat!AJ26+SM_stat!P26*SM_stat!AK26</f>
        <v>32656</v>
      </c>
      <c r="L26" s="644">
        <f>ROUND(Y26/SM_rozp!E26/12,2)</f>
        <v>8.44</v>
      </c>
      <c r="M26" s="645">
        <f>IF(SM_stat!H26=0,0,12*1.348*1/SM_stat!T26*SM_rozp!$E26)</f>
        <v>0</v>
      </c>
      <c r="N26" s="646">
        <f>IF(SM_stat!I26=0,0,12*1.348*1/SM_stat!U26*SM_rozp!$E26)</f>
        <v>5634.6733279593136</v>
      </c>
      <c r="O26" s="646">
        <f>IF(SM_stat!J26=0,0,12*1.348*1/SM_stat!V26*SM_rozp!$E26)</f>
        <v>0</v>
      </c>
      <c r="P26" s="646">
        <f>IF(SM_stat!K26=0,0,12*1.348*1/SM_stat!W26*SM_rozp!$E26)</f>
        <v>0</v>
      </c>
      <c r="Q26" s="646">
        <f>IF(SM_stat!L26=0,0,12*1.348*1/SM_stat!X26*SM_rozp!$E26)</f>
        <v>0</v>
      </c>
      <c r="R26" s="646">
        <f>IF(SM_stat!M26=0,0,12*1.348*1/SM_stat!Y26*SM_rozp!$E26)</f>
        <v>0</v>
      </c>
      <c r="S26" s="646">
        <f>IF(SM_stat!N26=0,0,12*1.348*1/SM_stat!Z26*SM_rozp!$E26)</f>
        <v>0</v>
      </c>
      <c r="T26" s="646">
        <f>IF(SM_stat!O26=0,0,12*1.348*1/SM_stat!AA26*SM_rozp!$E26)</f>
        <v>0</v>
      </c>
      <c r="U26" s="646">
        <f>IF(SM_stat!P26=0,0,12*1.348*1/SM_stat!AB26*SM_rozp!$E26)</f>
        <v>0</v>
      </c>
      <c r="V26" s="37">
        <f>ROUND((M26*SM_stat!H26+P26*SM_stat!K26+S26*SM_stat!N26)/1.348,0)</f>
        <v>0</v>
      </c>
      <c r="W26" s="37">
        <f>ROUND((N26*SM_stat!I26+Q26*SM_stat!L26+T26*SM_stat!O26)/1.348,0)</f>
        <v>2625056</v>
      </c>
      <c r="X26" s="37">
        <f>ROUND((O26*SM_stat!J26+R26*SM_stat!M26+U26*SM_stat!P26)/1.348,0)</f>
        <v>0</v>
      </c>
      <c r="Y26" s="37">
        <f t="shared" si="3"/>
        <v>2625056</v>
      </c>
      <c r="Z26" s="647">
        <f>IF(SM_stat!T26=0,0,SM_stat!H26/SM_stat!T26)+IF(SM_stat!W26=0,0,SM_stat!K26/SM_stat!W26)+IF(SM_stat!Z26=0,0,SM_stat!N26/SM_stat!Z26)</f>
        <v>0</v>
      </c>
      <c r="AA26" s="647">
        <f>IF(SM_stat!U26=0,0,SM_stat!I26/SM_stat!U26)+IF(SM_stat!X26=0,0,SM_stat!L26/SM_stat!X26)+IF(SM_stat!AA26=0,0,SM_stat!O26/SM_stat!AA26)</f>
        <v>8.4360274275172795</v>
      </c>
      <c r="AB26" s="647">
        <f>IF(SM_stat!V26=0,0,SM_stat!J26/SM_stat!V26)+IF(SM_stat!Y26=0,0,SM_stat!M26/SM_stat!Y26)+IF(SM_stat!AB26=0,0,SM_stat!P26/SM_stat!AB26)</f>
        <v>0</v>
      </c>
      <c r="AC26" s="130">
        <f t="shared" si="4"/>
        <v>8.4360274275172795</v>
      </c>
    </row>
    <row r="27" spans="1:29" ht="20.100000000000001" customHeight="1" x14ac:dyDescent="0.2">
      <c r="A27" s="81">
        <v>26</v>
      </c>
      <c r="B27" s="417">
        <v>600099024</v>
      </c>
      <c r="C27" s="81">
        <v>5432</v>
      </c>
      <c r="D27" s="5" t="s">
        <v>351</v>
      </c>
      <c r="E27" s="11">
        <v>3141</v>
      </c>
      <c r="F27" s="59" t="s">
        <v>351</v>
      </c>
      <c r="G27" s="128">
        <f>ROUND(SM_rozp!R27,0)</f>
        <v>739878</v>
      </c>
      <c r="H27" s="37">
        <f t="shared" si="0"/>
        <v>546711</v>
      </c>
      <c r="I27" s="29">
        <f t="shared" si="1"/>
        <v>184788</v>
      </c>
      <c r="J27" s="37">
        <f t="shared" si="2"/>
        <v>5467</v>
      </c>
      <c r="K27" s="37">
        <f>SM_stat!H27*SM_stat!AC27+SM_stat!I27*SM_stat!AD27+SM_stat!J27*SM_stat!AE27+SM_stat!K27*SM_stat!AF27+SM_stat!L27*SM_stat!AG27+SM_stat!M27*SM_stat!AH27+SM_stat!N27*SM_stat!AI27+SM_stat!O27*SM_stat!AJ27+SM_stat!P27*SM_stat!AK27</f>
        <v>2912</v>
      </c>
      <c r="L27" s="644">
        <f>ROUND(Y27/SM_rozp!E27/12,2)</f>
        <v>1.76</v>
      </c>
      <c r="M27" s="645">
        <f>IF(SM_stat!H27=0,0,12*1.348*1/SM_stat!T27*SM_rozp!$E27)</f>
        <v>16028.770155124985</v>
      </c>
      <c r="N27" s="646">
        <f>IF(SM_stat!I27=0,0,12*1.348*1/SM_stat!U27*SM_rozp!$E27)</f>
        <v>11160.723588793597</v>
      </c>
      <c r="O27" s="646">
        <f>IF(SM_stat!J27=0,0,12*1.348*1/SM_stat!V27*SM_rozp!$E27)</f>
        <v>0</v>
      </c>
      <c r="P27" s="646">
        <f>IF(SM_stat!K27=0,0,12*1.348*1/SM_stat!W27*SM_rozp!$E27)</f>
        <v>0</v>
      </c>
      <c r="Q27" s="646">
        <f>IF(SM_stat!L27=0,0,12*1.348*1/SM_stat!X27*SM_rozp!$E27)</f>
        <v>0</v>
      </c>
      <c r="R27" s="646">
        <f>IF(SM_stat!M27=0,0,12*1.348*1/SM_stat!Y27*SM_rozp!$E27)</f>
        <v>0</v>
      </c>
      <c r="S27" s="646">
        <f>IF(SM_stat!N27=0,0,12*1.348*1/SM_stat!Z27*SM_rozp!$E27)</f>
        <v>0</v>
      </c>
      <c r="T27" s="646">
        <f>IF(SM_stat!O27=0,0,12*1.348*1/SM_stat!AA27*SM_rozp!$E27)</f>
        <v>0</v>
      </c>
      <c r="U27" s="646">
        <f>IF(SM_stat!P27=0,0,12*1.348*1/SM_stat!AB27*SM_rozp!$E27)</f>
        <v>0</v>
      </c>
      <c r="V27" s="37">
        <f>ROUND((M27*SM_stat!H27+P27*SM_stat!K27+S27*SM_stat!N27)/1.348,0)</f>
        <v>273488</v>
      </c>
      <c r="W27" s="37">
        <f>ROUND((N27*SM_stat!I27+Q27*SM_stat!L27+T27*SM_stat!O27)/1.348,0)</f>
        <v>273222</v>
      </c>
      <c r="X27" s="37">
        <f>ROUND((O27*SM_stat!J27+R27*SM_stat!M27+U27*SM_stat!P27)/1.348,0)</f>
        <v>0</v>
      </c>
      <c r="Y27" s="37">
        <f t="shared" si="3"/>
        <v>546710</v>
      </c>
      <c r="Z27" s="647">
        <f>IF(SM_stat!T27=0,0,SM_stat!H27/SM_stat!T27)+IF(SM_stat!W27=0,0,SM_stat!K27/SM_stat!W27)+IF(SM_stat!Z27=0,0,SM_stat!N27/SM_stat!Z27)</f>
        <v>0.87889629554413085</v>
      </c>
      <c r="AA27" s="647">
        <f>IF(SM_stat!U27=0,0,SM_stat!I27/SM_stat!U27)+IF(SM_stat!X27=0,0,SM_stat!L27/SM_stat!X27)+IF(SM_stat!AA27=0,0,SM_stat!O27/SM_stat!AA27)</f>
        <v>0.87804321000431718</v>
      </c>
      <c r="AB27" s="647">
        <f>IF(SM_stat!V27=0,0,SM_stat!J27/SM_stat!V27)+IF(SM_stat!Y27=0,0,SM_stat!M27/SM_stat!Y27)+IF(SM_stat!AB27=0,0,SM_stat!P27/SM_stat!AB27)</f>
        <v>0</v>
      </c>
      <c r="AC27" s="130">
        <f t="shared" si="4"/>
        <v>1.756939505548448</v>
      </c>
    </row>
    <row r="28" spans="1:29" ht="20.100000000000001" customHeight="1" x14ac:dyDescent="0.2">
      <c r="A28" s="81">
        <v>27</v>
      </c>
      <c r="B28" s="417">
        <v>600099245</v>
      </c>
      <c r="C28" s="81">
        <v>5452</v>
      </c>
      <c r="D28" s="5" t="s">
        <v>175</v>
      </c>
      <c r="E28" s="11">
        <v>3141</v>
      </c>
      <c r="F28" s="181" t="s">
        <v>233</v>
      </c>
      <c r="G28" s="128">
        <f>ROUND(SM_rozp!R28,0)</f>
        <v>706736</v>
      </c>
      <c r="H28" s="37">
        <f t="shared" si="0"/>
        <v>522240</v>
      </c>
      <c r="I28" s="29">
        <f t="shared" si="1"/>
        <v>176518</v>
      </c>
      <c r="J28" s="37">
        <f t="shared" si="2"/>
        <v>5222</v>
      </c>
      <c r="K28" s="37">
        <f>SM_stat!H28*SM_stat!AC28+SM_stat!I28*SM_stat!AD28+SM_stat!J28*SM_stat!AE28+SM_stat!K28*SM_stat!AF28+SM_stat!L28*SM_stat!AG28+SM_stat!M28*SM_stat!AH28+SM_stat!N28*SM_stat!AI28+SM_stat!O28*SM_stat!AJ28+SM_stat!P28*SM_stat!AK28</f>
        <v>2756</v>
      </c>
      <c r="L28" s="644">
        <f>ROUND(Y28/SM_rozp!E28/12,2)</f>
        <v>1.68</v>
      </c>
      <c r="M28" s="645">
        <f>IF(SM_stat!H28=0,0,12*1.348*1/SM_stat!T28*SM_rozp!$E28)</f>
        <v>16352.688468752391</v>
      </c>
      <c r="N28" s="646">
        <f>IF(SM_stat!I28=0,0,12*1.348*1/SM_stat!U28*SM_rozp!$E28)</f>
        <v>11267.936767722191</v>
      </c>
      <c r="O28" s="646">
        <f>IF(SM_stat!J28=0,0,12*1.348*1/SM_stat!V28*SM_rozp!$E28)</f>
        <v>0</v>
      </c>
      <c r="P28" s="646">
        <f>IF(SM_stat!K28=0,0,12*1.348*1/SM_stat!W28*SM_rozp!$E28)</f>
        <v>0</v>
      </c>
      <c r="Q28" s="646">
        <f>IF(SM_stat!L28=0,0,12*1.348*1/SM_stat!X28*SM_rozp!$E28)</f>
        <v>0</v>
      </c>
      <c r="R28" s="646">
        <f>IF(SM_stat!M28=0,0,12*1.348*1/SM_stat!Y28*SM_rozp!$E28)</f>
        <v>0</v>
      </c>
      <c r="S28" s="646">
        <f>IF(SM_stat!N28=0,0,12*1.348*1/SM_stat!Z28*SM_rozp!$E28)</f>
        <v>0</v>
      </c>
      <c r="T28" s="646">
        <f>IF(SM_stat!O28=0,0,12*1.348*1/SM_stat!AA28*SM_rozp!$E28)</f>
        <v>0</v>
      </c>
      <c r="U28" s="646">
        <f>IF(SM_stat!P28=0,0,12*1.348*1/SM_stat!AB28*SM_rozp!$E28)</f>
        <v>0</v>
      </c>
      <c r="V28" s="37">
        <f>ROUND((M28*SM_stat!H28+P28*SM_stat!K28+S28*SM_stat!N28)/1.348,0)</f>
        <v>254753</v>
      </c>
      <c r="W28" s="37">
        <f>ROUND((N28*SM_stat!I28+Q28*SM_stat!L28+T28*SM_stat!O28)/1.348,0)</f>
        <v>267488</v>
      </c>
      <c r="X28" s="37">
        <f>ROUND((O28*SM_stat!J28+R28*SM_stat!M28+U28*SM_stat!P28)/1.348,0)</f>
        <v>0</v>
      </c>
      <c r="Y28" s="37">
        <f t="shared" si="3"/>
        <v>522241</v>
      </c>
      <c r="Z28" s="647">
        <f>IF(SM_stat!T28=0,0,SM_stat!H28/SM_stat!T28)+IF(SM_stat!W28=0,0,SM_stat!K28/SM_stat!W28)+IF(SM_stat!Z28=0,0,SM_stat!N28/SM_stat!Z28)</f>
        <v>0.8186873020902391</v>
      </c>
      <c r="AA28" s="647">
        <f>IF(SM_stat!U28=0,0,SM_stat!I28/SM_stat!U28)+IF(SM_stat!X28=0,0,SM_stat!L28/SM_stat!X28)+IF(SM_stat!AA28=0,0,SM_stat!O28/SM_stat!AA28)</f>
        <v>0.8596149820046427</v>
      </c>
      <c r="AB28" s="647">
        <f>IF(SM_stat!V28=0,0,SM_stat!J28/SM_stat!V28)+IF(SM_stat!Y28=0,0,SM_stat!M28/SM_stat!Y28)+IF(SM_stat!AB28=0,0,SM_stat!P28/SM_stat!AB28)</f>
        <v>0</v>
      </c>
      <c r="AC28" s="130">
        <f t="shared" si="4"/>
        <v>1.6783022840948818</v>
      </c>
    </row>
    <row r="29" spans="1:29" ht="20.100000000000001" customHeight="1" x14ac:dyDescent="0.2">
      <c r="A29" s="81">
        <v>28</v>
      </c>
      <c r="B29" s="417">
        <v>600099059</v>
      </c>
      <c r="C29" s="81">
        <v>5428</v>
      </c>
      <c r="D29" s="5" t="s">
        <v>176</v>
      </c>
      <c r="E29" s="11">
        <v>3141</v>
      </c>
      <c r="F29" s="59" t="s">
        <v>176</v>
      </c>
      <c r="G29" s="128">
        <f>ROUND(SM_rozp!R29,0)</f>
        <v>435959</v>
      </c>
      <c r="H29" s="37">
        <f t="shared" si="0"/>
        <v>322293</v>
      </c>
      <c r="I29" s="29">
        <f t="shared" si="1"/>
        <v>108935</v>
      </c>
      <c r="J29" s="37">
        <f t="shared" si="2"/>
        <v>3223</v>
      </c>
      <c r="K29" s="37">
        <f>SM_stat!H29*SM_stat!AC29+SM_stat!I29*SM_stat!AD29+SM_stat!J29*SM_stat!AE29+SM_stat!K29*SM_stat!AF29+SM_stat!L29*SM_stat!AG29+SM_stat!M29*SM_stat!AH29+SM_stat!N29*SM_stat!AI29+SM_stat!O29*SM_stat!AJ29+SM_stat!P29*SM_stat!AK29</f>
        <v>1508</v>
      </c>
      <c r="L29" s="644">
        <f>ROUND(Y29/SM_rozp!E29/12,2)</f>
        <v>1.04</v>
      </c>
      <c r="M29" s="645">
        <f>IF(SM_stat!H29=0,0,12*1.348*1/SM_stat!T29*SM_rozp!$E29)</f>
        <v>16352.688468752391</v>
      </c>
      <c r="N29" s="646">
        <f>IF(SM_stat!I29=0,0,12*1.348*1/SM_stat!U29*SM_rozp!$E29)</f>
        <v>11380.616060579279</v>
      </c>
      <c r="O29" s="646">
        <f>IF(SM_stat!J29=0,0,12*1.348*1/SM_stat!V29*SM_rozp!$E29)</f>
        <v>0</v>
      </c>
      <c r="P29" s="646">
        <f>IF(SM_stat!K29=0,0,12*1.348*1/SM_stat!W29*SM_rozp!$E29)</f>
        <v>0</v>
      </c>
      <c r="Q29" s="646">
        <f>IF(SM_stat!L29=0,0,12*1.348*1/SM_stat!X29*SM_rozp!$E29)</f>
        <v>0</v>
      </c>
      <c r="R29" s="646">
        <f>IF(SM_stat!M29=0,0,12*1.348*1/SM_stat!Y29*SM_rozp!$E29)</f>
        <v>0</v>
      </c>
      <c r="S29" s="646">
        <f>IF(SM_stat!N29=0,0,12*1.348*1/SM_stat!Z29*SM_rozp!$E29)</f>
        <v>0</v>
      </c>
      <c r="T29" s="646">
        <f>IF(SM_stat!O29=0,0,12*1.348*1/SM_stat!AA29*SM_rozp!$E29)</f>
        <v>0</v>
      </c>
      <c r="U29" s="646">
        <f>IF(SM_stat!P29=0,0,12*1.348*1/SM_stat!AB29*SM_rozp!$E29)</f>
        <v>0</v>
      </c>
      <c r="V29" s="37">
        <f>ROUND((M29*SM_stat!H29+P29*SM_stat!K29+S29*SM_stat!N29)/1.348,0)</f>
        <v>254753</v>
      </c>
      <c r="W29" s="37">
        <f>ROUND((N29*SM_stat!I29+Q29*SM_stat!L29+T29*SM_stat!O29)/1.348,0)</f>
        <v>67541</v>
      </c>
      <c r="X29" s="37">
        <f>ROUND((O29*SM_stat!J29+R29*SM_stat!M29+U29*SM_stat!P29)/1.348,0)</f>
        <v>0</v>
      </c>
      <c r="Y29" s="37">
        <f t="shared" si="3"/>
        <v>322294</v>
      </c>
      <c r="Z29" s="647">
        <f>IF(SM_stat!T29=0,0,SM_stat!H29/SM_stat!T29)+IF(SM_stat!W29=0,0,SM_stat!K29/SM_stat!W29)+IF(SM_stat!Z29=0,0,SM_stat!N29/SM_stat!Z29)</f>
        <v>0.8186873020902391</v>
      </c>
      <c r="AA29" s="647">
        <f>IF(SM_stat!U29=0,0,SM_stat!I29/SM_stat!U29)+IF(SM_stat!X29=0,0,SM_stat!L29/SM_stat!X29)+IF(SM_stat!AA29=0,0,SM_stat!O29/SM_stat!AA29)</f>
        <v>0.21705278152919175</v>
      </c>
      <c r="AB29" s="647">
        <f>IF(SM_stat!V29=0,0,SM_stat!J29/SM_stat!V29)+IF(SM_stat!Y29=0,0,SM_stat!M29/SM_stat!Y29)+IF(SM_stat!AB29=0,0,SM_stat!P29/SM_stat!AB29)</f>
        <v>0</v>
      </c>
      <c r="AC29" s="130">
        <f t="shared" si="4"/>
        <v>1.0357400836194308</v>
      </c>
    </row>
    <row r="30" spans="1:29" ht="20.100000000000001" customHeight="1" x14ac:dyDescent="0.2">
      <c r="A30" s="81">
        <v>29</v>
      </c>
      <c r="B30" s="417">
        <v>600098672</v>
      </c>
      <c r="C30" s="81">
        <v>5472</v>
      </c>
      <c r="D30" s="5" t="s">
        <v>164</v>
      </c>
      <c r="E30" s="11">
        <v>3141</v>
      </c>
      <c r="F30" s="59" t="s">
        <v>164</v>
      </c>
      <c r="G30" s="128">
        <f>ROUND(SM_rozp!R30,0)</f>
        <v>640468</v>
      </c>
      <c r="H30" s="37">
        <f t="shared" si="0"/>
        <v>473234</v>
      </c>
      <c r="I30" s="29">
        <f t="shared" si="1"/>
        <v>159954</v>
      </c>
      <c r="J30" s="37">
        <f t="shared" si="2"/>
        <v>4732</v>
      </c>
      <c r="K30" s="37">
        <f>SM_stat!H30*SM_stat!AC30+SM_stat!I30*SM_stat!AD30+SM_stat!J30*SM_stat!AE30+SM_stat!K30*SM_stat!AF30+SM_stat!L30*SM_stat!AG30+SM_stat!M30*SM_stat!AH30+SM_stat!N30*SM_stat!AI30+SM_stat!O30*SM_stat!AJ30+SM_stat!P30*SM_stat!AK30</f>
        <v>2548</v>
      </c>
      <c r="L30" s="644">
        <f>ROUND(Y30/SM_rozp!E30/12,2)</f>
        <v>1.52</v>
      </c>
      <c r="M30" s="645">
        <f>IF(SM_stat!H30=0,0,12*1.348*1/SM_stat!T30*SM_rozp!$E30)</f>
        <v>13018.782894109689</v>
      </c>
      <c r="N30" s="646">
        <f>IF(SM_stat!I30=0,0,12*1.348*1/SM_stat!U30*SM_rozp!$E30)</f>
        <v>0</v>
      </c>
      <c r="O30" s="646">
        <f>IF(SM_stat!J30=0,0,12*1.348*1/SM_stat!V30*SM_rozp!$E30)</f>
        <v>0</v>
      </c>
      <c r="P30" s="646">
        <f>IF(SM_stat!K30=0,0,12*1.348*1/SM_stat!W30*SM_rozp!$E30)</f>
        <v>0</v>
      </c>
      <c r="Q30" s="646">
        <f>IF(SM_stat!L30=0,0,12*1.348*1/SM_stat!X30*SM_rozp!$E30)</f>
        <v>0</v>
      </c>
      <c r="R30" s="646">
        <f>IF(SM_stat!M30=0,0,12*1.348*1/SM_stat!Y30*SM_rozp!$E30)</f>
        <v>0</v>
      </c>
      <c r="S30" s="646">
        <f>IF(SM_stat!N30=0,0,12*1.348*1/SM_stat!Z30*SM_rozp!$E30)</f>
        <v>0</v>
      </c>
      <c r="T30" s="646">
        <f>IF(SM_stat!O30=0,0,12*1.348*1/SM_stat!AA30*SM_rozp!$E30)</f>
        <v>0</v>
      </c>
      <c r="U30" s="646">
        <f>IF(SM_stat!P30=0,0,12*1.348*1/SM_stat!AB30*SM_rozp!$E30)</f>
        <v>0</v>
      </c>
      <c r="V30" s="37">
        <f>ROUND((M30*SM_stat!H30+P30*SM_stat!K30+S30*SM_stat!N30)/1.348,0)</f>
        <v>473235</v>
      </c>
      <c r="W30" s="37">
        <f>ROUND((N30*SM_stat!I30+Q30*SM_stat!L30+T30*SM_stat!O30)/1.348,0)</f>
        <v>0</v>
      </c>
      <c r="X30" s="37">
        <f>ROUND((O30*SM_stat!J30+R30*SM_stat!M30+U30*SM_stat!P30)/1.348,0)</f>
        <v>0</v>
      </c>
      <c r="Y30" s="37">
        <f t="shared" si="3"/>
        <v>473235</v>
      </c>
      <c r="Z30" s="647">
        <f>IF(SM_stat!T30=0,0,SM_stat!H30/SM_stat!T30)+IF(SM_stat!W30=0,0,SM_stat!K30/SM_stat!W30)+IF(SM_stat!Z30=0,0,SM_stat!N30/SM_stat!Z30)</f>
        <v>1.5208138578376253</v>
      </c>
      <c r="AA30" s="647">
        <f>IF(SM_stat!U30=0,0,SM_stat!I30/SM_stat!U30)+IF(SM_stat!X30=0,0,SM_stat!L30/SM_stat!X30)+IF(SM_stat!AA30=0,0,SM_stat!O30/SM_stat!AA30)</f>
        <v>0</v>
      </c>
      <c r="AB30" s="647">
        <f>IF(SM_stat!V30=0,0,SM_stat!J30/SM_stat!V30)+IF(SM_stat!Y30=0,0,SM_stat!M30/SM_stat!Y30)+IF(SM_stat!AB30=0,0,SM_stat!P30/SM_stat!AB30)</f>
        <v>0</v>
      </c>
      <c r="AC30" s="130">
        <f t="shared" si="4"/>
        <v>1.5208138578376253</v>
      </c>
    </row>
    <row r="31" spans="1:29" ht="20.100000000000001" customHeight="1" x14ac:dyDescent="0.2">
      <c r="A31" s="81">
        <v>30</v>
      </c>
      <c r="B31" s="417">
        <v>600099229</v>
      </c>
      <c r="C31" s="81">
        <v>5471</v>
      </c>
      <c r="D31" s="5" t="s">
        <v>165</v>
      </c>
      <c r="E31" s="11">
        <v>3141</v>
      </c>
      <c r="F31" s="59" t="s">
        <v>165</v>
      </c>
      <c r="G31" s="128">
        <f>ROUND(SM_rozp!R31,0)</f>
        <v>1258240</v>
      </c>
      <c r="H31" s="37">
        <f t="shared" si="0"/>
        <v>926855</v>
      </c>
      <c r="I31" s="29">
        <f t="shared" si="1"/>
        <v>313276</v>
      </c>
      <c r="J31" s="37">
        <f t="shared" si="2"/>
        <v>9269</v>
      </c>
      <c r="K31" s="37">
        <f>SM_stat!H31*SM_stat!AC31+SM_stat!I31*SM_stat!AD31+SM_stat!J31*SM_stat!AE31+SM_stat!K31*SM_stat!AF31+SM_stat!L31*SM_stat!AG31+SM_stat!M31*SM_stat!AH31+SM_stat!N31*SM_stat!AI31+SM_stat!O31*SM_stat!AJ31+SM_stat!P31*SM_stat!AK31</f>
        <v>8840</v>
      </c>
      <c r="L31" s="644">
        <f>ROUND(Y31/SM_rozp!E31/12,2)</f>
        <v>2.98</v>
      </c>
      <c r="M31" s="645">
        <f>IF(SM_stat!H31=0,0,12*1.348*1/SM_stat!T31*SM_rozp!$E31)</f>
        <v>0</v>
      </c>
      <c r="N31" s="646">
        <f>IF(SM_stat!I31=0,0,12*1.348*1/SM_stat!U31*SM_rozp!$E31)</f>
        <v>7349.4143840504548</v>
      </c>
      <c r="O31" s="646">
        <f>IF(SM_stat!J31=0,0,12*1.348*1/SM_stat!V31*SM_rozp!$E31)</f>
        <v>0</v>
      </c>
      <c r="P31" s="646">
        <f>IF(SM_stat!K31=0,0,12*1.348*1/SM_stat!W31*SM_rozp!$E31)</f>
        <v>0</v>
      </c>
      <c r="Q31" s="646">
        <f>IF(SM_stat!L31=0,0,12*1.348*1/SM_stat!X31*SM_rozp!$E31)</f>
        <v>0</v>
      </c>
      <c r="R31" s="646">
        <f>IF(SM_stat!M31=0,0,12*1.348*1/SM_stat!Y31*SM_rozp!$E31)</f>
        <v>0</v>
      </c>
      <c r="S31" s="646">
        <f>IF(SM_stat!N31=0,0,12*1.348*1/SM_stat!Z31*SM_rozp!$E31)</f>
        <v>0</v>
      </c>
      <c r="T31" s="646">
        <f>IF(SM_stat!O31=0,0,12*1.348*1/SM_stat!AA31*SM_rozp!$E31)</f>
        <v>0</v>
      </c>
      <c r="U31" s="646">
        <f>IF(SM_stat!P31=0,0,12*1.348*1/SM_stat!AB31*SM_rozp!$E31)</f>
        <v>0</v>
      </c>
      <c r="V31" s="37">
        <f>ROUND((M31*SM_stat!H31+P31*SM_stat!K31+S31*SM_stat!N31)/1.348,0)</f>
        <v>0</v>
      </c>
      <c r="W31" s="37">
        <f>ROUND((N31*SM_stat!I31+Q31*SM_stat!L31+T31*SM_stat!O31)/1.348,0)</f>
        <v>926855</v>
      </c>
      <c r="X31" s="37">
        <f>ROUND((O31*SM_stat!J31+R31*SM_stat!M31+U31*SM_stat!P31)/1.348,0)</f>
        <v>0</v>
      </c>
      <c r="Y31" s="37">
        <f t="shared" si="3"/>
        <v>926855</v>
      </c>
      <c r="Z31" s="647">
        <f>IF(SM_stat!T31=0,0,SM_stat!H31/SM_stat!T31)+IF(SM_stat!W31=0,0,SM_stat!K31/SM_stat!W31)+IF(SM_stat!Z31=0,0,SM_stat!N31/SM_stat!Z31)</f>
        <v>0</v>
      </c>
      <c r="AA31" s="647">
        <f>IF(SM_stat!U31=0,0,SM_stat!I31/SM_stat!U31)+IF(SM_stat!X31=0,0,SM_stat!L31/SM_stat!X31)+IF(SM_stat!AA31=0,0,SM_stat!O31/SM_stat!AA31)</f>
        <v>2.9785936065561831</v>
      </c>
      <c r="AB31" s="647">
        <f>IF(SM_stat!V31=0,0,SM_stat!J31/SM_stat!V31)+IF(SM_stat!Y31=0,0,SM_stat!M31/SM_stat!Y31)+IF(SM_stat!AB31=0,0,SM_stat!P31/SM_stat!AB31)</f>
        <v>0</v>
      </c>
      <c r="AC31" s="130">
        <f t="shared" si="4"/>
        <v>2.9785936065561831</v>
      </c>
    </row>
    <row r="32" spans="1:29" ht="20.100000000000001" customHeight="1" thickBot="1" x14ac:dyDescent="0.25">
      <c r="A32" s="81">
        <v>31</v>
      </c>
      <c r="B32" s="417">
        <v>600098583</v>
      </c>
      <c r="C32" s="445">
        <v>5473</v>
      </c>
      <c r="D32" s="247" t="s">
        <v>177</v>
      </c>
      <c r="E32" s="41">
        <v>3141</v>
      </c>
      <c r="F32" s="140" t="s">
        <v>177</v>
      </c>
      <c r="G32" s="128">
        <f>ROUND(SM_rozp!R32,0)</f>
        <v>406288</v>
      </c>
      <c r="H32" s="37">
        <f t="shared" si="0"/>
        <v>300398</v>
      </c>
      <c r="I32" s="29">
        <f t="shared" si="1"/>
        <v>101534</v>
      </c>
      <c r="J32" s="37">
        <f t="shared" si="2"/>
        <v>3004</v>
      </c>
      <c r="K32" s="37">
        <f>SM_stat!H32*SM_stat!AC32+SM_stat!I32*SM_stat!AD32+SM_stat!J32*SM_stat!AE32+SM_stat!K32*SM_stat!AF32+SM_stat!L32*SM_stat!AG32+SM_stat!M32*SM_stat!AH32+SM_stat!N32*SM_stat!AI32+SM_stat!O32*SM_stat!AJ32+SM_stat!P32*SM_stat!AK32</f>
        <v>1352</v>
      </c>
      <c r="L32" s="644">
        <f>ROUND(Y32/SM_rozp!E32/12,2)</f>
        <v>0.97</v>
      </c>
      <c r="M32" s="645">
        <f>IF(SM_stat!H32=0,0,12*1.348*1/SM_stat!T32*SM_rozp!$E32)</f>
        <v>15574.45680738265</v>
      </c>
      <c r="N32" s="646">
        <f>IF(SM_stat!I32=0,0,12*1.348*1/SM_stat!U32*SM_rozp!$E32)</f>
        <v>0</v>
      </c>
      <c r="O32" s="646">
        <f>IF(SM_stat!J32=0,0,12*1.348*1/SM_stat!V32*SM_rozp!$E32)</f>
        <v>0</v>
      </c>
      <c r="P32" s="646">
        <f>IF(SM_stat!K32=0,0,12*1.348*1/SM_stat!W32*SM_rozp!$E32)</f>
        <v>0</v>
      </c>
      <c r="Q32" s="646">
        <f>IF(SM_stat!L32=0,0,12*1.348*1/SM_stat!X32*SM_rozp!$E32)</f>
        <v>0</v>
      </c>
      <c r="R32" s="646">
        <f>IF(SM_stat!M32=0,0,12*1.348*1/SM_stat!Y32*SM_rozp!$E32)</f>
        <v>0</v>
      </c>
      <c r="S32" s="646">
        <f>IF(SM_stat!N32=0,0,12*1.348*1/SM_stat!Z32*SM_rozp!$E32)</f>
        <v>0</v>
      </c>
      <c r="T32" s="646">
        <f>IF(SM_stat!O32=0,0,12*1.348*1/SM_stat!AA32*SM_rozp!$E32)</f>
        <v>0</v>
      </c>
      <c r="U32" s="646">
        <f>IF(SM_stat!P32=0,0,12*1.348*1/SM_stat!AB32*SM_rozp!$E32)</f>
        <v>0</v>
      </c>
      <c r="V32" s="37">
        <f>ROUND((M32*SM_stat!H32+P32*SM_stat!K32+S32*SM_stat!N32)/1.348,0)</f>
        <v>300398</v>
      </c>
      <c r="W32" s="37">
        <f>ROUND((N32*SM_stat!I32+Q32*SM_stat!L32+T32*SM_stat!O32)/1.348,0)</f>
        <v>0</v>
      </c>
      <c r="X32" s="37">
        <f>ROUND((O32*SM_stat!J32+R32*SM_stat!M32+U32*SM_stat!P32)/1.348,0)</f>
        <v>0</v>
      </c>
      <c r="Y32" s="37">
        <f t="shared" si="3"/>
        <v>300398</v>
      </c>
      <c r="Z32" s="647">
        <f>IF(SM_stat!T32=0,0,SM_stat!H32/SM_stat!T32)+IF(SM_stat!W32=0,0,SM_stat!K32/SM_stat!W32)+IF(SM_stat!Z32=0,0,SM_stat!N32/SM_stat!Z32)</f>
        <v>0.96537456731484894</v>
      </c>
      <c r="AA32" s="647">
        <f>IF(SM_stat!U32=0,0,SM_stat!I32/SM_stat!U32)+IF(SM_stat!X32=0,0,SM_stat!L32/SM_stat!X32)+IF(SM_stat!AA32=0,0,SM_stat!O32/SM_stat!AA32)</f>
        <v>0</v>
      </c>
      <c r="AB32" s="647">
        <f>IF(SM_stat!V32=0,0,SM_stat!J32/SM_stat!V32)+IF(SM_stat!Y32=0,0,SM_stat!M32/SM_stat!Y32)+IF(SM_stat!AB32=0,0,SM_stat!P32/SM_stat!AB32)</f>
        <v>0</v>
      </c>
      <c r="AC32" s="130">
        <f t="shared" si="4"/>
        <v>0.96537456731484894</v>
      </c>
    </row>
    <row r="33" spans="1:29" ht="20.100000000000001" customHeight="1" thickBot="1" x14ac:dyDescent="0.25">
      <c r="A33" s="520"/>
      <c r="B33" s="521"/>
      <c r="C33" s="446"/>
      <c r="D33" s="53" t="s">
        <v>43</v>
      </c>
      <c r="E33" s="242"/>
      <c r="F33" s="131"/>
      <c r="G33" s="129">
        <f t="shared" ref="G33:L33" si="5">SUM(G6:G32)</f>
        <v>26288387</v>
      </c>
      <c r="H33" s="108">
        <f t="shared" si="5"/>
        <v>19382098</v>
      </c>
      <c r="I33" s="108">
        <f t="shared" si="5"/>
        <v>6551143</v>
      </c>
      <c r="J33" s="108">
        <f t="shared" si="5"/>
        <v>193822</v>
      </c>
      <c r="K33" s="108">
        <f t="shared" si="5"/>
        <v>161324</v>
      </c>
      <c r="L33" s="126">
        <f t="shared" si="5"/>
        <v>62.309999999999995</v>
      </c>
      <c r="M33" s="160" t="s">
        <v>308</v>
      </c>
      <c r="N33" s="158" t="s">
        <v>308</v>
      </c>
      <c r="O33" s="158" t="s">
        <v>308</v>
      </c>
      <c r="P33" s="158" t="s">
        <v>308</v>
      </c>
      <c r="Q33" s="158" t="s">
        <v>308</v>
      </c>
      <c r="R33" s="158" t="s">
        <v>308</v>
      </c>
      <c r="S33" s="158" t="s">
        <v>308</v>
      </c>
      <c r="T33" s="158" t="s">
        <v>308</v>
      </c>
      <c r="U33" s="158" t="s">
        <v>308</v>
      </c>
      <c r="V33" s="108">
        <f t="shared" ref="V33:AC33" si="6">SUM(V6:V32)</f>
        <v>8179021</v>
      </c>
      <c r="W33" s="108">
        <f t="shared" si="6"/>
        <v>10668449</v>
      </c>
      <c r="X33" s="108">
        <f t="shared" si="6"/>
        <v>534629</v>
      </c>
      <c r="Y33" s="108">
        <f t="shared" si="6"/>
        <v>19382099</v>
      </c>
      <c r="Z33" s="125">
        <f t="shared" si="6"/>
        <v>26.284558747674797</v>
      </c>
      <c r="AA33" s="125">
        <f t="shared" si="6"/>
        <v>34.284728091006144</v>
      </c>
      <c r="AB33" s="125">
        <f t="shared" si="6"/>
        <v>1.7181142688034328</v>
      </c>
      <c r="AC33" s="126">
        <f t="shared" si="6"/>
        <v>62.287401107484371</v>
      </c>
    </row>
    <row r="34" spans="1:29" s="43" customFormat="1" ht="20.100000000000001" customHeight="1" x14ac:dyDescent="0.2">
      <c r="A34" s="40"/>
      <c r="B34" s="40"/>
      <c r="C34" s="40"/>
      <c r="G34" s="48">
        <f>H33+I33+J33+K33</f>
        <v>26288387</v>
      </c>
      <c r="H34" s="48">
        <f>Y33</f>
        <v>19382099</v>
      </c>
      <c r="I34" s="48"/>
      <c r="J34" s="48"/>
      <c r="K34" s="48"/>
      <c r="Y34" s="48">
        <f>SUM(V33:X33)</f>
        <v>19382099</v>
      </c>
      <c r="Z34" s="51"/>
      <c r="AC34" s="51">
        <f>SUM(Z33:AB33)</f>
        <v>62.287401107484371</v>
      </c>
    </row>
    <row r="35" spans="1:29" s="43" customFormat="1" ht="20.100000000000001" customHeight="1" x14ac:dyDescent="0.2">
      <c r="A35" s="40"/>
      <c r="B35" s="40"/>
      <c r="C35" s="40"/>
      <c r="G35" s="48"/>
      <c r="Y35" s="48"/>
      <c r="AC35" s="51"/>
    </row>
    <row r="36" spans="1:29" s="43" customFormat="1" ht="20.100000000000001" customHeight="1" x14ac:dyDescent="0.2">
      <c r="A36" s="40"/>
      <c r="B36" s="40"/>
      <c r="C36" s="40"/>
    </row>
    <row r="37" spans="1:29" s="43" customFormat="1" ht="20.100000000000001" customHeight="1" x14ac:dyDescent="0.2">
      <c r="A37" s="40"/>
      <c r="B37" s="40"/>
      <c r="C37" s="40"/>
    </row>
    <row r="38" spans="1:29" s="43" customFormat="1" ht="20.100000000000001" customHeight="1" x14ac:dyDescent="0.2">
      <c r="A38" s="40"/>
      <c r="B38" s="40"/>
      <c r="C38" s="40"/>
    </row>
    <row r="39" spans="1:29" s="43" customFormat="1" ht="20.100000000000001" customHeight="1" x14ac:dyDescent="0.2">
      <c r="A39" s="40"/>
      <c r="B39" s="40"/>
      <c r="C39" s="40"/>
    </row>
    <row r="40" spans="1:29" s="43" customFormat="1" ht="20.100000000000001" customHeight="1" x14ac:dyDescent="0.2">
      <c r="A40" s="40"/>
      <c r="B40" s="40"/>
      <c r="C40" s="40"/>
    </row>
    <row r="41" spans="1:29" s="43" customFormat="1" ht="20.100000000000001" customHeight="1" x14ac:dyDescent="0.2">
      <c r="A41" s="40"/>
      <c r="B41" s="40"/>
      <c r="C41" s="40"/>
    </row>
    <row r="42" spans="1:29" s="43" customFormat="1" ht="20.100000000000001" customHeight="1" x14ac:dyDescent="0.2">
      <c r="A42" s="40"/>
      <c r="B42" s="40"/>
      <c r="C42" s="40"/>
    </row>
    <row r="43" spans="1:29" s="43" customFormat="1" ht="20.100000000000001" customHeight="1" x14ac:dyDescent="0.2">
      <c r="A43" s="40"/>
      <c r="B43" s="40"/>
      <c r="C43" s="40"/>
    </row>
    <row r="44" spans="1:29" s="43" customFormat="1" ht="20.100000000000001" customHeight="1" x14ac:dyDescent="0.2">
      <c r="A44" s="40"/>
      <c r="B44" s="40"/>
      <c r="C44" s="40"/>
    </row>
    <row r="45" spans="1:29" s="43" customFormat="1" ht="20.100000000000001" customHeight="1" x14ac:dyDescent="0.2">
      <c r="A45" s="40"/>
      <c r="B45" s="40"/>
      <c r="C45" s="40"/>
    </row>
    <row r="46" spans="1:29" s="43" customFormat="1" ht="20.100000000000001" customHeight="1" x14ac:dyDescent="0.2">
      <c r="A46" s="40"/>
      <c r="B46" s="40"/>
      <c r="C46" s="40"/>
    </row>
    <row r="47" spans="1:29" s="43" customFormat="1" ht="20.100000000000001" customHeight="1" x14ac:dyDescent="0.2">
      <c r="A47" s="40"/>
      <c r="B47" s="40"/>
      <c r="C47" s="40"/>
    </row>
    <row r="48" spans="1:29" s="43" customFormat="1" ht="20.100000000000001" customHeight="1" x14ac:dyDescent="0.2">
      <c r="A48" s="40"/>
      <c r="B48" s="40"/>
      <c r="C48" s="40"/>
    </row>
    <row r="49" spans="1:3" s="43" customFormat="1" ht="20.100000000000001" customHeight="1" x14ac:dyDescent="0.2">
      <c r="A49" s="40"/>
      <c r="B49" s="40"/>
      <c r="C49" s="40"/>
    </row>
    <row r="50" spans="1:3" s="43" customFormat="1" ht="20.100000000000001" customHeight="1" x14ac:dyDescent="0.2">
      <c r="A50" s="40"/>
      <c r="B50" s="40"/>
      <c r="C50" s="40"/>
    </row>
    <row r="51" spans="1:3" s="43" customFormat="1" ht="20.100000000000001" customHeight="1" x14ac:dyDescent="0.2">
      <c r="A51" s="40"/>
      <c r="B51" s="40"/>
      <c r="C51" s="40"/>
    </row>
    <row r="52" spans="1:3" s="43" customFormat="1" ht="20.100000000000001" customHeight="1" x14ac:dyDescent="0.2">
      <c r="A52" s="40"/>
      <c r="B52" s="40"/>
      <c r="C52" s="40"/>
    </row>
    <row r="53" spans="1:3" s="43" customFormat="1" ht="20.100000000000001" customHeight="1" x14ac:dyDescent="0.2">
      <c r="A53" s="40"/>
      <c r="B53" s="40"/>
      <c r="C53" s="40"/>
    </row>
    <row r="54" spans="1:3" s="43" customFormat="1" ht="20.100000000000001" customHeight="1" x14ac:dyDescent="0.2">
      <c r="A54" s="40"/>
      <c r="B54" s="40"/>
      <c r="C54" s="40"/>
    </row>
    <row r="55" spans="1:3" s="43" customFormat="1" ht="20.100000000000001" customHeight="1" x14ac:dyDescent="0.2">
      <c r="A55" s="40"/>
      <c r="B55" s="40"/>
      <c r="C55" s="40"/>
    </row>
    <row r="56" spans="1:3" s="43" customFormat="1" ht="20.100000000000001" customHeight="1" x14ac:dyDescent="0.2">
      <c r="A56" s="40"/>
      <c r="B56" s="40"/>
      <c r="C56" s="40"/>
    </row>
    <row r="57" spans="1:3" s="43" customFormat="1" ht="20.100000000000001" customHeight="1" x14ac:dyDescent="0.2">
      <c r="A57" s="40"/>
      <c r="B57" s="40"/>
      <c r="C57" s="40"/>
    </row>
    <row r="58" spans="1:3" s="43" customFormat="1" ht="20.100000000000001" customHeight="1" x14ac:dyDescent="0.2">
      <c r="A58" s="40"/>
      <c r="B58" s="40"/>
      <c r="C58" s="40"/>
    </row>
    <row r="59" spans="1:3" s="43" customFormat="1" ht="20.100000000000001" customHeight="1" x14ac:dyDescent="0.2">
      <c r="A59" s="40"/>
      <c r="B59" s="40"/>
      <c r="C59" s="40"/>
    </row>
    <row r="60" spans="1:3" s="43" customFormat="1" ht="20.100000000000001" customHeight="1" x14ac:dyDescent="0.2">
      <c r="A60" s="40"/>
      <c r="B60" s="40"/>
      <c r="C60" s="40"/>
    </row>
    <row r="61" spans="1:3" s="43" customFormat="1" ht="20.100000000000001" customHeight="1" x14ac:dyDescent="0.2">
      <c r="A61" s="40"/>
      <c r="B61" s="40"/>
      <c r="C61" s="40"/>
    </row>
    <row r="62" spans="1:3" s="43" customFormat="1" ht="20.100000000000001" customHeight="1" x14ac:dyDescent="0.2">
      <c r="A62" s="40"/>
      <c r="B62" s="40"/>
      <c r="C62" s="40"/>
    </row>
    <row r="63" spans="1:3" s="43" customFormat="1" ht="20.100000000000001" customHeight="1" x14ac:dyDescent="0.2">
      <c r="A63" s="40"/>
      <c r="B63" s="40"/>
      <c r="C63" s="40"/>
    </row>
    <row r="64" spans="1:3" s="43" customFormat="1" ht="20.100000000000001" customHeight="1" x14ac:dyDescent="0.2">
      <c r="A64" s="40"/>
      <c r="B64" s="40"/>
      <c r="C64" s="40"/>
    </row>
    <row r="65" spans="1:3" s="43" customFormat="1" ht="20.100000000000001" customHeight="1" x14ac:dyDescent="0.2">
      <c r="A65" s="40"/>
      <c r="B65" s="40"/>
      <c r="C65" s="40"/>
    </row>
    <row r="66" spans="1:3" s="43" customFormat="1" ht="20.100000000000001" customHeight="1" x14ac:dyDescent="0.2">
      <c r="A66" s="40"/>
      <c r="B66" s="40"/>
      <c r="C66" s="40"/>
    </row>
    <row r="67" spans="1:3" s="43" customFormat="1" ht="20.100000000000001" customHeight="1" x14ac:dyDescent="0.2">
      <c r="A67" s="40"/>
      <c r="B67" s="40"/>
      <c r="C67" s="40"/>
    </row>
    <row r="68" spans="1:3" s="43" customFormat="1" ht="20.100000000000001" customHeight="1" x14ac:dyDescent="0.2">
      <c r="A68" s="40"/>
      <c r="B68" s="40"/>
      <c r="C68" s="40"/>
    </row>
    <row r="69" spans="1:3" s="43" customFormat="1" ht="20.100000000000001" customHeight="1" x14ac:dyDescent="0.2">
      <c r="A69" s="40"/>
      <c r="B69" s="40"/>
      <c r="C69" s="40"/>
    </row>
    <row r="70" spans="1:3" s="43" customFormat="1" ht="20.100000000000001" customHeight="1" x14ac:dyDescent="0.2">
      <c r="A70" s="40"/>
      <c r="B70" s="40"/>
      <c r="C70" s="40"/>
    </row>
    <row r="71" spans="1:3" s="43" customFormat="1" ht="20.100000000000001" customHeight="1" x14ac:dyDescent="0.2">
      <c r="A71" s="40"/>
      <c r="B71" s="40"/>
      <c r="C71" s="40"/>
    </row>
    <row r="72" spans="1:3" s="43" customFormat="1" ht="20.100000000000001" customHeight="1" x14ac:dyDescent="0.2">
      <c r="A72" s="40"/>
      <c r="B72" s="40"/>
      <c r="C72" s="40"/>
    </row>
    <row r="73" spans="1:3" s="43" customFormat="1" ht="20.100000000000001" customHeight="1" x14ac:dyDescent="0.2">
      <c r="A73" s="40"/>
      <c r="B73" s="40"/>
      <c r="C73" s="40"/>
    </row>
    <row r="74" spans="1:3" s="43" customFormat="1" ht="20.100000000000001" customHeight="1" x14ac:dyDescent="0.2">
      <c r="A74" s="40"/>
      <c r="B74" s="40"/>
      <c r="C74" s="40"/>
    </row>
    <row r="75" spans="1:3" s="43" customFormat="1" ht="20.100000000000001" customHeight="1" x14ac:dyDescent="0.2">
      <c r="A75" s="40"/>
      <c r="B75" s="40"/>
      <c r="C75" s="40"/>
    </row>
    <row r="76" spans="1:3" s="43" customFormat="1" ht="20.100000000000001" customHeight="1" x14ac:dyDescent="0.2">
      <c r="A76" s="40"/>
      <c r="B76" s="40"/>
      <c r="C76" s="40"/>
    </row>
    <row r="77" spans="1:3" s="43" customFormat="1" ht="20.100000000000001" customHeight="1" x14ac:dyDescent="0.2">
      <c r="A77" s="40"/>
      <c r="B77" s="40"/>
      <c r="C77" s="40"/>
    </row>
    <row r="78" spans="1:3" s="43" customFormat="1" ht="20.100000000000001" customHeight="1" x14ac:dyDescent="0.2">
      <c r="A78" s="40"/>
      <c r="B78" s="40"/>
      <c r="C78" s="40"/>
    </row>
    <row r="79" spans="1:3" s="43" customFormat="1" ht="20.100000000000001" customHeight="1" x14ac:dyDescent="0.2">
      <c r="A79" s="40"/>
      <c r="B79" s="40"/>
      <c r="C79" s="40"/>
    </row>
    <row r="80" spans="1:3" s="43" customFormat="1" ht="20.100000000000001" customHeight="1" x14ac:dyDescent="0.2">
      <c r="A80" s="40"/>
      <c r="B80" s="40"/>
      <c r="C80" s="40"/>
    </row>
    <row r="81" spans="1:3" s="43" customFormat="1" ht="20.100000000000001" customHeight="1" x14ac:dyDescent="0.2">
      <c r="A81" s="40"/>
      <c r="B81" s="40"/>
      <c r="C81" s="40"/>
    </row>
    <row r="82" spans="1:3" s="43" customFormat="1" ht="20.100000000000001" customHeight="1" x14ac:dyDescent="0.2">
      <c r="A82" s="40"/>
      <c r="B82" s="40"/>
      <c r="C82" s="40"/>
    </row>
    <row r="83" spans="1:3" s="43" customFormat="1" ht="20.100000000000001" customHeight="1" x14ac:dyDescent="0.2">
      <c r="A83" s="40"/>
      <c r="B83" s="40"/>
      <c r="C83" s="40"/>
    </row>
    <row r="84" spans="1:3" s="43" customFormat="1" ht="20.100000000000001" customHeight="1" x14ac:dyDescent="0.2">
      <c r="A84" s="40"/>
      <c r="B84" s="40"/>
      <c r="C84" s="40"/>
    </row>
    <row r="85" spans="1:3" s="43" customFormat="1" ht="20.100000000000001" customHeight="1" x14ac:dyDescent="0.2">
      <c r="A85" s="40"/>
      <c r="B85" s="40"/>
      <c r="C85" s="40"/>
    </row>
    <row r="86" spans="1:3" s="43" customFormat="1" ht="20.100000000000001" customHeight="1" x14ac:dyDescent="0.2">
      <c r="A86" s="40"/>
      <c r="B86" s="40"/>
      <c r="C86" s="40"/>
    </row>
    <row r="87" spans="1:3" ht="20.100000000000001" customHeight="1" x14ac:dyDescent="0.2"/>
    <row r="88" spans="1:3" ht="20.100000000000001" customHeight="1" x14ac:dyDescent="0.2"/>
    <row r="89" spans="1:3" ht="20.100000000000001" customHeight="1" x14ac:dyDescent="0.2"/>
    <row r="90" spans="1:3" ht="20.100000000000001" customHeight="1" x14ac:dyDescent="0.2"/>
    <row r="91" spans="1:3" ht="20.100000000000001" customHeight="1" x14ac:dyDescent="0.2"/>
    <row r="92" spans="1:3" ht="20.100000000000001" customHeight="1" x14ac:dyDescent="0.2"/>
    <row r="93" spans="1:3" ht="20.100000000000001" customHeight="1" x14ac:dyDescent="0.2"/>
    <row r="94" spans="1:3" ht="20.100000000000001" customHeight="1" x14ac:dyDescent="0.2"/>
    <row r="95" spans="1:3" ht="20.100000000000001" customHeight="1" x14ac:dyDescent="0.2"/>
    <row r="96" spans="1:3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K110"/>
  <sheetViews>
    <sheetView zoomScaleNormal="100" workbookViewId="0">
      <pane xSplit="7" ySplit="5" topLeftCell="H6" activePane="bottomRight" state="frozen"/>
      <selection pane="topRight"/>
      <selection pane="bottomLeft"/>
      <selection pane="bottomRight" activeCell="H3" sqref="H3:S3"/>
    </sheetView>
  </sheetViews>
  <sheetFormatPr defaultColWidth="11.28515625" defaultRowHeight="18" customHeight="1" x14ac:dyDescent="0.2"/>
  <cols>
    <col min="1" max="1" width="7.28515625" style="7" customWidth="1"/>
    <col min="2" max="2" width="13.7109375" style="7" customWidth="1"/>
    <col min="3" max="3" width="7.140625" style="7" customWidth="1"/>
    <col min="4" max="4" width="34.7109375" style="1" customWidth="1"/>
    <col min="5" max="5" width="4.42578125" style="7" bestFit="1" customWidth="1"/>
    <col min="6" max="6" width="30.28515625" style="1" customWidth="1"/>
    <col min="7" max="7" width="7.7109375" style="64" customWidth="1"/>
    <col min="8" max="37" width="6.5703125" style="1" customWidth="1"/>
    <col min="38" max="16384" width="11.28515625" style="1"/>
  </cols>
  <sheetData>
    <row r="1" spans="1:37" ht="18" customHeight="1" x14ac:dyDescent="0.3">
      <c r="A1" s="507" t="s">
        <v>609</v>
      </c>
      <c r="B1" s="8"/>
      <c r="C1" s="8"/>
      <c r="D1" s="507"/>
      <c r="E1" s="195"/>
      <c r="U1" s="7"/>
      <c r="V1" s="7"/>
      <c r="W1" s="7"/>
      <c r="X1" s="7"/>
      <c r="Y1" s="7"/>
      <c r="Z1" s="7"/>
      <c r="AA1" s="7"/>
      <c r="AB1" s="7"/>
      <c r="AD1" s="27"/>
      <c r="AG1" s="27"/>
      <c r="AH1" s="27"/>
      <c r="AI1" s="27"/>
      <c r="AJ1" s="27"/>
      <c r="AK1" s="7"/>
    </row>
    <row r="2" spans="1:37" ht="18" customHeight="1" thickBot="1" x14ac:dyDescent="0.35">
      <c r="A2" s="508" t="s">
        <v>282</v>
      </c>
      <c r="B2" s="8"/>
      <c r="C2" s="8"/>
      <c r="D2" s="508"/>
      <c r="E2" s="196"/>
      <c r="H2" s="300" t="s">
        <v>607</v>
      </c>
      <c r="I2" s="625"/>
      <c r="U2" s="40"/>
      <c r="V2" s="40"/>
      <c r="W2" s="40"/>
      <c r="X2" s="40"/>
      <c r="Y2" s="40"/>
      <c r="Z2" s="40"/>
      <c r="AA2" s="40"/>
      <c r="AB2" s="40"/>
      <c r="AD2" s="27"/>
      <c r="AG2" s="27"/>
      <c r="AH2" s="27"/>
      <c r="AI2" s="27"/>
      <c r="AJ2" s="27"/>
      <c r="AK2" s="40"/>
    </row>
    <row r="3" spans="1:37" ht="16.5" customHeight="1" thickBot="1" x14ac:dyDescent="0.25">
      <c r="A3" s="8"/>
      <c r="B3" s="8"/>
      <c r="C3" s="8"/>
      <c r="D3" s="516"/>
      <c r="E3" s="12"/>
      <c r="F3" s="3" t="s">
        <v>358</v>
      </c>
      <c r="H3" s="654" t="s">
        <v>631</v>
      </c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6"/>
      <c r="U3" s="40"/>
      <c r="V3" s="40"/>
      <c r="W3" s="40"/>
      <c r="X3" s="40"/>
      <c r="Y3" s="40"/>
      <c r="Z3" s="40"/>
      <c r="AA3" s="40"/>
      <c r="AB3" s="40"/>
      <c r="AD3" s="27"/>
      <c r="AG3" s="27"/>
      <c r="AH3" s="27"/>
      <c r="AI3" s="27"/>
      <c r="AJ3" s="27"/>
      <c r="AK3" s="40"/>
    </row>
    <row r="4" spans="1:37" ht="35.25" thickBot="1" x14ac:dyDescent="0.3">
      <c r="A4" s="510" t="s">
        <v>243</v>
      </c>
      <c r="B4" s="8"/>
      <c r="C4" s="8"/>
      <c r="D4" s="8"/>
      <c r="E4" s="2"/>
      <c r="F4" s="194" t="s">
        <v>372</v>
      </c>
      <c r="G4" s="246"/>
      <c r="H4" s="654" t="s">
        <v>291</v>
      </c>
      <c r="I4" s="655"/>
      <c r="J4" s="656"/>
      <c r="K4" s="654" t="s">
        <v>435</v>
      </c>
      <c r="L4" s="655"/>
      <c r="M4" s="656"/>
      <c r="N4" s="654" t="s">
        <v>293</v>
      </c>
      <c r="O4" s="655"/>
      <c r="P4" s="656"/>
      <c r="Q4" s="654" t="s">
        <v>442</v>
      </c>
      <c r="R4" s="655"/>
      <c r="S4" s="656"/>
      <c r="T4" s="654" t="s">
        <v>285</v>
      </c>
      <c r="U4" s="655"/>
      <c r="V4" s="656"/>
      <c r="W4" s="654" t="s">
        <v>286</v>
      </c>
      <c r="X4" s="655"/>
      <c r="Y4" s="656"/>
      <c r="Z4" s="654" t="s">
        <v>287</v>
      </c>
      <c r="AA4" s="655"/>
      <c r="AB4" s="656"/>
      <c r="AC4" s="654" t="s">
        <v>288</v>
      </c>
      <c r="AD4" s="655"/>
      <c r="AE4" s="656"/>
      <c r="AF4" s="654" t="s">
        <v>289</v>
      </c>
      <c r="AG4" s="655"/>
      <c r="AH4" s="656"/>
      <c r="AI4" s="654" t="s">
        <v>290</v>
      </c>
      <c r="AJ4" s="655"/>
      <c r="AK4" s="656"/>
    </row>
    <row r="5" spans="1:37" ht="23.25" thickBot="1" x14ac:dyDescent="0.25">
      <c r="A5" s="482" t="s">
        <v>571</v>
      </c>
      <c r="B5" s="98" t="s">
        <v>572</v>
      </c>
      <c r="C5" s="416" t="s">
        <v>309</v>
      </c>
      <c r="D5" s="428" t="s">
        <v>587</v>
      </c>
      <c r="E5" s="4" t="s">
        <v>0</v>
      </c>
      <c r="F5" s="72" t="s">
        <v>1</v>
      </c>
      <c r="G5" s="220" t="s">
        <v>2</v>
      </c>
      <c r="H5" s="15" t="s">
        <v>226</v>
      </c>
      <c r="I5" s="16" t="s">
        <v>227</v>
      </c>
      <c r="J5" s="73" t="s">
        <v>228</v>
      </c>
      <c r="K5" s="15" t="s">
        <v>226</v>
      </c>
      <c r="L5" s="16" t="s">
        <v>227</v>
      </c>
      <c r="M5" s="73" t="s">
        <v>228</v>
      </c>
      <c r="N5" s="15" t="s">
        <v>226</v>
      </c>
      <c r="O5" s="16" t="s">
        <v>227</v>
      </c>
      <c r="P5" s="73" t="s">
        <v>228</v>
      </c>
      <c r="Q5" s="15" t="s">
        <v>226</v>
      </c>
      <c r="R5" s="16" t="s">
        <v>227</v>
      </c>
      <c r="S5" s="73" t="s">
        <v>228</v>
      </c>
      <c r="T5" s="82" t="s">
        <v>263</v>
      </c>
      <c r="U5" s="83" t="s">
        <v>266</v>
      </c>
      <c r="V5" s="84" t="s">
        <v>264</v>
      </c>
      <c r="W5" s="82" t="s">
        <v>263</v>
      </c>
      <c r="X5" s="83" t="s">
        <v>266</v>
      </c>
      <c r="Y5" s="84" t="s">
        <v>264</v>
      </c>
      <c r="Z5" s="82" t="s">
        <v>263</v>
      </c>
      <c r="AA5" s="83" t="s">
        <v>266</v>
      </c>
      <c r="AB5" s="84" t="s">
        <v>264</v>
      </c>
      <c r="AC5" s="82" t="s">
        <v>258</v>
      </c>
      <c r="AD5" s="83" t="s">
        <v>259</v>
      </c>
      <c r="AE5" s="84" t="s">
        <v>265</v>
      </c>
      <c r="AF5" s="92" t="s">
        <v>258</v>
      </c>
      <c r="AG5" s="93" t="s">
        <v>259</v>
      </c>
      <c r="AH5" s="94" t="s">
        <v>265</v>
      </c>
      <c r="AI5" s="92" t="s">
        <v>258</v>
      </c>
      <c r="AJ5" s="93" t="s">
        <v>259</v>
      </c>
      <c r="AK5" s="94" t="s">
        <v>265</v>
      </c>
    </row>
    <row r="6" spans="1:37" ht="20.100000000000001" customHeight="1" x14ac:dyDescent="0.2">
      <c r="A6" s="523">
        <v>1</v>
      </c>
      <c r="B6" s="459">
        <v>667000135</v>
      </c>
      <c r="C6" s="477">
        <v>5415</v>
      </c>
      <c r="D6" s="290" t="s">
        <v>594</v>
      </c>
      <c r="E6" s="239">
        <v>3141</v>
      </c>
      <c r="F6" s="458" t="s">
        <v>594</v>
      </c>
      <c r="G6" s="481">
        <v>345</v>
      </c>
      <c r="H6" s="57">
        <v>90</v>
      </c>
      <c r="I6" s="20"/>
      <c r="J6" s="458"/>
      <c r="K6" s="57"/>
      <c r="L6" s="20"/>
      <c r="M6" s="139"/>
      <c r="N6" s="290"/>
      <c r="O6" s="20"/>
      <c r="P6" s="139"/>
      <c r="Q6" s="290">
        <f t="shared" ref="Q6:S8" si="0">H6+K6+N6</f>
        <v>90</v>
      </c>
      <c r="R6" s="20">
        <f t="shared" si="0"/>
        <v>0</v>
      </c>
      <c r="S6" s="139">
        <f t="shared" si="0"/>
        <v>0</v>
      </c>
      <c r="T6" s="86">
        <f>VLOOKUP(H6,SJMS_normativy!$A$3:$B$334,2,0)</f>
        <v>39.163216199999994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</row>
    <row r="7" spans="1:37" ht="20.100000000000001" customHeight="1" x14ac:dyDescent="0.2">
      <c r="A7" s="524">
        <v>1</v>
      </c>
      <c r="B7" s="81">
        <v>667000135</v>
      </c>
      <c r="C7" s="417">
        <v>5415</v>
      </c>
      <c r="D7" s="290" t="s">
        <v>594</v>
      </c>
      <c r="E7" s="71">
        <v>3141</v>
      </c>
      <c r="F7" s="254" t="s">
        <v>180</v>
      </c>
      <c r="G7" s="310">
        <v>345</v>
      </c>
      <c r="H7" s="13">
        <v>89</v>
      </c>
      <c r="I7" s="11"/>
      <c r="J7" s="253"/>
      <c r="K7" s="13"/>
      <c r="L7" s="11"/>
      <c r="M7" s="59"/>
      <c r="N7" s="5"/>
      <c r="O7" s="11"/>
      <c r="P7" s="59"/>
      <c r="Q7" s="290">
        <f t="shared" si="0"/>
        <v>89</v>
      </c>
      <c r="R7" s="20">
        <f t="shared" si="0"/>
        <v>0</v>
      </c>
      <c r="S7" s="139">
        <f t="shared" si="0"/>
        <v>0</v>
      </c>
      <c r="T7" s="86">
        <f>VLOOKUP(H7,SJMS_normativy!$A$3:$B$334,2,0)</f>
        <v>39.031681079999998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</row>
    <row r="8" spans="1:37" ht="20.100000000000001" customHeight="1" x14ac:dyDescent="0.2">
      <c r="A8" s="524">
        <v>1</v>
      </c>
      <c r="B8" s="81">
        <v>667000135</v>
      </c>
      <c r="C8" s="417">
        <v>5415</v>
      </c>
      <c r="D8" s="290" t="s">
        <v>594</v>
      </c>
      <c r="E8" s="71">
        <v>3141</v>
      </c>
      <c r="F8" s="254" t="s">
        <v>181</v>
      </c>
      <c r="G8" s="310">
        <v>345</v>
      </c>
      <c r="H8" s="13">
        <v>35</v>
      </c>
      <c r="I8" s="11"/>
      <c r="J8" s="253"/>
      <c r="K8" s="13"/>
      <c r="L8" s="11"/>
      <c r="M8" s="59"/>
      <c r="N8" s="5"/>
      <c r="O8" s="11"/>
      <c r="P8" s="59"/>
      <c r="Q8" s="290">
        <f t="shared" si="0"/>
        <v>35</v>
      </c>
      <c r="R8" s="20">
        <f t="shared" si="0"/>
        <v>0</v>
      </c>
      <c r="S8" s="139">
        <f t="shared" si="0"/>
        <v>0</v>
      </c>
      <c r="T8" s="86">
        <f>VLOOKUP(H8,SJMS_normativy!$A$3:$B$334,2,0)</f>
        <v>29.120530800000001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</row>
    <row r="9" spans="1:37" ht="20.100000000000001" customHeight="1" x14ac:dyDescent="0.2">
      <c r="A9" s="524">
        <v>5</v>
      </c>
      <c r="B9" s="81">
        <v>600098958</v>
      </c>
      <c r="C9" s="417">
        <v>5402</v>
      </c>
      <c r="D9" s="5" t="s">
        <v>185</v>
      </c>
      <c r="E9" s="11">
        <v>3141</v>
      </c>
      <c r="F9" s="163" t="s">
        <v>588</v>
      </c>
      <c r="G9" s="307">
        <v>25</v>
      </c>
      <c r="H9" s="639"/>
      <c r="I9" s="640"/>
      <c r="J9" s="641"/>
      <c r="K9" s="639"/>
      <c r="L9" s="640"/>
      <c r="M9" s="642"/>
      <c r="N9" s="643">
        <v>20</v>
      </c>
      <c r="O9" s="640"/>
      <c r="P9" s="642"/>
      <c r="Q9" s="290">
        <f t="shared" ref="Q9" si="1">H9+K9+N9</f>
        <v>20</v>
      </c>
      <c r="R9" s="20">
        <f t="shared" ref="R9" si="2">I9+L9+O9</f>
        <v>0</v>
      </c>
      <c r="S9" s="139">
        <f t="shared" ref="S9" si="3">J9+M9+P9</f>
        <v>0</v>
      </c>
      <c r="T9" s="86">
        <f>VLOOKUP(H9,SJMS_normativy!$A$3:$B$334,2,0)</f>
        <v>0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63.471998999999997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</row>
    <row r="10" spans="1:37" ht="20.100000000000001" customHeight="1" x14ac:dyDescent="0.2">
      <c r="A10" s="524">
        <v>5</v>
      </c>
      <c r="B10" s="81">
        <v>600098958</v>
      </c>
      <c r="C10" s="417">
        <v>5402</v>
      </c>
      <c r="D10" s="5" t="s">
        <v>185</v>
      </c>
      <c r="E10" s="71">
        <v>3141</v>
      </c>
      <c r="F10" s="253" t="s">
        <v>185</v>
      </c>
      <c r="G10" s="310">
        <v>100</v>
      </c>
      <c r="H10" s="13"/>
      <c r="I10" s="11">
        <v>29</v>
      </c>
      <c r="J10" s="253"/>
      <c r="K10" s="13">
        <v>20</v>
      </c>
      <c r="L10" s="11"/>
      <c r="M10" s="59"/>
      <c r="N10" s="5"/>
      <c r="O10" s="11"/>
      <c r="P10" s="59"/>
      <c r="Q10" s="290">
        <f t="shared" ref="Q10:S11" si="4">H10+K10+N10</f>
        <v>20</v>
      </c>
      <c r="R10" s="20">
        <f t="shared" si="4"/>
        <v>29</v>
      </c>
      <c r="S10" s="139">
        <f t="shared" si="4"/>
        <v>0</v>
      </c>
      <c r="T10" s="86">
        <f>VLOOKUP(H10,SJMS_normativy!$A$3:$B$334,2,0)</f>
        <v>0</v>
      </c>
      <c r="U10" s="17">
        <f>IF(I10=0,0,VLOOKUP(SUM(I10+J10),SJZS_normativy!$A$4:$C$1075,2,0))</f>
        <v>36.857394517766494</v>
      </c>
      <c r="V10" s="87">
        <f>IF(J10=0,0,VLOOKUP(SUM(I10+J10),SJZS_normativy!$A$4:$C$1075,2,0))</f>
        <v>0</v>
      </c>
      <c r="W10" s="86">
        <f>VLOOKUP(K10,SJMS_normativy!$A$3:$B$334,2,0)/0.6</f>
        <v>42.314666000000003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</row>
    <row r="11" spans="1:37" ht="20.100000000000001" customHeight="1" x14ac:dyDescent="0.2">
      <c r="A11" s="524">
        <v>5</v>
      </c>
      <c r="B11" s="81">
        <v>600098958</v>
      </c>
      <c r="C11" s="417">
        <v>5402</v>
      </c>
      <c r="D11" s="5" t="s">
        <v>185</v>
      </c>
      <c r="E11" s="71">
        <v>3141</v>
      </c>
      <c r="F11" s="254" t="s">
        <v>186</v>
      </c>
      <c r="G11" s="310">
        <v>100</v>
      </c>
      <c r="H11" s="13"/>
      <c r="I11" s="11">
        <v>21</v>
      </c>
      <c r="J11" s="253"/>
      <c r="K11" s="13"/>
      <c r="L11" s="11"/>
      <c r="M11" s="59"/>
      <c r="N11" s="5"/>
      <c r="O11" s="11"/>
      <c r="P11" s="59"/>
      <c r="Q11" s="290">
        <f t="shared" si="4"/>
        <v>0</v>
      </c>
      <c r="R11" s="20">
        <f t="shared" si="4"/>
        <v>21</v>
      </c>
      <c r="S11" s="139">
        <f t="shared" si="4"/>
        <v>0</v>
      </c>
      <c r="T11" s="86">
        <f>VLOOKUP(H11,SJMS_normativy!$A$3:$B$334,2,0)</f>
        <v>0</v>
      </c>
      <c r="U11" s="17">
        <f>IF(I11=0,0,VLOOKUP(SUM(I11+J11),SJZS_normativy!$A$4:$C$1075,2,0))</f>
        <v>36.857394517766494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</row>
    <row r="12" spans="1:37" ht="20.100000000000001" customHeight="1" x14ac:dyDescent="0.2">
      <c r="A12" s="524">
        <v>6</v>
      </c>
      <c r="B12" s="81">
        <v>600099121</v>
      </c>
      <c r="C12" s="417">
        <v>5405</v>
      </c>
      <c r="D12" s="5" t="s">
        <v>353</v>
      </c>
      <c r="E12" s="71">
        <v>3141</v>
      </c>
      <c r="F12" s="253" t="s">
        <v>353</v>
      </c>
      <c r="G12" s="307">
        <v>180</v>
      </c>
      <c r="H12" s="13">
        <v>21</v>
      </c>
      <c r="I12" s="11">
        <v>74</v>
      </c>
      <c r="J12" s="253"/>
      <c r="K12" s="13"/>
      <c r="L12" s="11"/>
      <c r="M12" s="59"/>
      <c r="N12" s="5"/>
      <c r="O12" s="11"/>
      <c r="P12" s="59"/>
      <c r="Q12" s="290">
        <f>H12+K12+N12</f>
        <v>21</v>
      </c>
      <c r="R12" s="20">
        <f>I12+L12+O12</f>
        <v>74</v>
      </c>
      <c r="S12" s="139">
        <f>J12+M12+P12</f>
        <v>0</v>
      </c>
      <c r="T12" s="86">
        <f>VLOOKUP(H12,SJMS_normativy!$A$3:$B$334,2,0)</f>
        <v>25.650819240000004</v>
      </c>
      <c r="U12" s="17">
        <f>IF(I12=0,0,VLOOKUP(SUM(I12+J12),SJZS_normativy!$A$4:$C$1075,2,0))</f>
        <v>47.045873726644352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</row>
    <row r="13" spans="1:37" ht="20.100000000000001" customHeight="1" x14ac:dyDescent="0.2">
      <c r="A13" s="524">
        <v>7</v>
      </c>
      <c r="B13" s="81">
        <v>600099318</v>
      </c>
      <c r="C13" s="417">
        <v>5410</v>
      </c>
      <c r="D13" s="5" t="s">
        <v>352</v>
      </c>
      <c r="E13" s="71">
        <v>3141</v>
      </c>
      <c r="F13" s="253" t="s">
        <v>187</v>
      </c>
      <c r="G13" s="307">
        <v>300</v>
      </c>
      <c r="H13" s="13"/>
      <c r="I13" s="11">
        <v>151</v>
      </c>
      <c r="J13" s="253"/>
      <c r="K13" s="13">
        <v>59</v>
      </c>
      <c r="L13" s="11"/>
      <c r="M13" s="59"/>
      <c r="N13" s="5"/>
      <c r="O13" s="11"/>
      <c r="P13" s="59"/>
      <c r="Q13" s="290">
        <f t="shared" ref="Q13:S15" si="5">H13+K13+N13</f>
        <v>59</v>
      </c>
      <c r="R13" s="20">
        <f t="shared" si="5"/>
        <v>151</v>
      </c>
      <c r="S13" s="139">
        <f t="shared" si="5"/>
        <v>0</v>
      </c>
      <c r="T13" s="86">
        <f>VLOOKUP(H13,SJMS_normativy!$A$3:$B$334,2,0)</f>
        <v>0</v>
      </c>
      <c r="U13" s="17">
        <f>IF(I13=0,0,VLOOKUP(SUM(I13+J13),SJZS_normativy!$A$4:$C$1075,2,0))</f>
        <v>55.617012588283018</v>
      </c>
      <c r="V13" s="87">
        <f>IF(J13=0,0,VLOOKUP(SUM(I13+J13),SJZS_normativy!$A$4:$C$1075,2,0))</f>
        <v>0</v>
      </c>
      <c r="W13" s="86">
        <f>VLOOKUP(K13,SJMS_normativy!$A$3:$B$334,2,0)/0.6</f>
        <v>57.010458800000016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</row>
    <row r="14" spans="1:37" ht="20.100000000000001" customHeight="1" x14ac:dyDescent="0.2">
      <c r="A14" s="524">
        <v>7</v>
      </c>
      <c r="B14" s="81">
        <v>600099318</v>
      </c>
      <c r="C14" s="417">
        <v>5410</v>
      </c>
      <c r="D14" s="5" t="s">
        <v>352</v>
      </c>
      <c r="E14" s="71">
        <v>3141</v>
      </c>
      <c r="F14" s="254" t="s">
        <v>413</v>
      </c>
      <c r="G14" s="310">
        <v>80</v>
      </c>
      <c r="H14" s="13"/>
      <c r="I14" s="11"/>
      <c r="J14" s="253"/>
      <c r="K14" s="13"/>
      <c r="L14" s="11"/>
      <c r="M14" s="59"/>
      <c r="N14" s="5">
        <v>35</v>
      </c>
      <c r="O14" s="11"/>
      <c r="P14" s="59"/>
      <c r="Q14" s="290">
        <f t="shared" si="5"/>
        <v>35</v>
      </c>
      <c r="R14" s="20">
        <f t="shared" si="5"/>
        <v>0</v>
      </c>
      <c r="S14" s="139">
        <f t="shared" si="5"/>
        <v>0</v>
      </c>
      <c r="T14" s="86">
        <f>VLOOKUP(H14,SJMS_normativy!$A$3:$B$334,2,0)</f>
        <v>0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72.801327000000001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</row>
    <row r="15" spans="1:37" ht="20.100000000000001" customHeight="1" x14ac:dyDescent="0.2">
      <c r="A15" s="524">
        <v>7</v>
      </c>
      <c r="B15" s="81">
        <v>600099318</v>
      </c>
      <c r="C15" s="417">
        <v>5410</v>
      </c>
      <c r="D15" s="5" t="s">
        <v>352</v>
      </c>
      <c r="E15" s="71">
        <v>3141</v>
      </c>
      <c r="F15" s="254" t="s">
        <v>414</v>
      </c>
      <c r="G15" s="310">
        <v>80</v>
      </c>
      <c r="H15" s="13"/>
      <c r="I15" s="11"/>
      <c r="J15" s="253"/>
      <c r="K15" s="13"/>
      <c r="L15" s="11"/>
      <c r="M15" s="59"/>
      <c r="N15" s="5">
        <v>24</v>
      </c>
      <c r="O15" s="11"/>
      <c r="P15" s="59"/>
      <c r="Q15" s="290">
        <f t="shared" si="5"/>
        <v>24</v>
      </c>
      <c r="R15" s="20">
        <f t="shared" si="5"/>
        <v>0</v>
      </c>
      <c r="S15" s="139">
        <f t="shared" si="5"/>
        <v>0</v>
      </c>
      <c r="T15" s="86">
        <f>VLOOKUP(H15,SJMS_normativy!$A$3:$B$334,2,0)</f>
        <v>0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66.063829200000001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</row>
    <row r="16" spans="1:37" ht="20.100000000000001" customHeight="1" x14ac:dyDescent="0.2">
      <c r="A16" s="524">
        <v>8</v>
      </c>
      <c r="B16" s="81">
        <v>650046072</v>
      </c>
      <c r="C16" s="417">
        <v>5476</v>
      </c>
      <c r="D16" s="5" t="s">
        <v>354</v>
      </c>
      <c r="E16" s="71">
        <v>3141</v>
      </c>
      <c r="F16" s="253" t="s">
        <v>178</v>
      </c>
      <c r="G16" s="310">
        <v>470</v>
      </c>
      <c r="H16" s="13"/>
      <c r="I16" s="11">
        <v>134</v>
      </c>
      <c r="J16" s="253"/>
      <c r="K16" s="13"/>
      <c r="L16" s="11"/>
      <c r="M16" s="59"/>
      <c r="N16" s="5"/>
      <c r="O16" s="11"/>
      <c r="P16" s="59"/>
      <c r="Q16" s="290">
        <f t="shared" ref="Q16:S17" si="6">H16+K16+N16</f>
        <v>0</v>
      </c>
      <c r="R16" s="20">
        <f t="shared" si="6"/>
        <v>134</v>
      </c>
      <c r="S16" s="139">
        <f t="shared" si="6"/>
        <v>0</v>
      </c>
      <c r="T16" s="86">
        <f>VLOOKUP(H16,SJMS_normativy!$A$3:$B$334,2,0)</f>
        <v>0</v>
      </c>
      <c r="U16" s="17">
        <f>IF(I16=0,0,VLOOKUP(SUM(I16+J16),SJZS_normativy!$A$4:$C$1075,2,0))</f>
        <v>54.160064712236021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</row>
    <row r="17" spans="1:37" ht="20.100000000000001" customHeight="1" x14ac:dyDescent="0.2">
      <c r="A17" s="524">
        <v>8</v>
      </c>
      <c r="B17" s="81">
        <v>650046072</v>
      </c>
      <c r="C17" s="417">
        <v>5476</v>
      </c>
      <c r="D17" s="5" t="s">
        <v>354</v>
      </c>
      <c r="E17" s="71">
        <v>3141</v>
      </c>
      <c r="F17" s="254" t="s">
        <v>179</v>
      </c>
      <c r="G17" s="310">
        <v>470</v>
      </c>
      <c r="H17" s="13">
        <v>40</v>
      </c>
      <c r="I17" s="11"/>
      <c r="J17" s="253"/>
      <c r="K17" s="13"/>
      <c r="L17" s="11"/>
      <c r="M17" s="59"/>
      <c r="N17" s="5"/>
      <c r="O17" s="11"/>
      <c r="P17" s="59"/>
      <c r="Q17" s="290">
        <f t="shared" si="6"/>
        <v>40</v>
      </c>
      <c r="R17" s="20">
        <f t="shared" si="6"/>
        <v>0</v>
      </c>
      <c r="S17" s="139">
        <f t="shared" si="6"/>
        <v>0</v>
      </c>
      <c r="T17" s="86">
        <f>VLOOKUP(H17,SJMS_normativy!$A$3:$B$334,2,0)</f>
        <v>30.269887199999999</v>
      </c>
      <c r="U17" s="17">
        <f>IF(I17=0,0,VLOOKUP(SUM(I17+J17),SJZS_normativy!$A$4:$C$1075,2,0))</f>
        <v>0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</row>
    <row r="18" spans="1:37" ht="20.100000000000001" customHeight="1" x14ac:dyDescent="0.2">
      <c r="A18" s="524">
        <v>9</v>
      </c>
      <c r="B18" s="81">
        <v>600099008</v>
      </c>
      <c r="C18" s="417">
        <v>5414</v>
      </c>
      <c r="D18" s="5" t="s">
        <v>431</v>
      </c>
      <c r="E18" s="71">
        <v>3141</v>
      </c>
      <c r="F18" s="294" t="s">
        <v>432</v>
      </c>
      <c r="G18" s="311">
        <v>50</v>
      </c>
      <c r="H18" s="13"/>
      <c r="I18" s="11"/>
      <c r="J18" s="253"/>
      <c r="K18" s="13"/>
      <c r="L18" s="11"/>
      <c r="M18" s="59"/>
      <c r="N18" s="5">
        <v>23</v>
      </c>
      <c r="O18" s="11"/>
      <c r="P18" s="59"/>
      <c r="Q18" s="290">
        <f t="shared" ref="Q18:S22" si="7">H18+K18+N18</f>
        <v>23</v>
      </c>
      <c r="R18" s="20">
        <f t="shared" si="7"/>
        <v>0</v>
      </c>
      <c r="S18" s="139">
        <f t="shared" si="7"/>
        <v>0</v>
      </c>
      <c r="T18" s="86">
        <f>VLOOKUP(H18,SJMS_normativy!$A$3:$B$334,2,0)</f>
        <v>0</v>
      </c>
      <c r="U18" s="17">
        <f>IF(I18=0,0,VLOOKUP(SUM(I18+J18),SJZS_normativy!$A$4:$C$1075,2,0))</f>
        <v>0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65.422963199999998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</row>
    <row r="19" spans="1:37" ht="20.100000000000001" customHeight="1" x14ac:dyDescent="0.2">
      <c r="A19" s="524">
        <v>10</v>
      </c>
      <c r="B19" s="81">
        <v>600098460</v>
      </c>
      <c r="C19" s="417">
        <v>5483</v>
      </c>
      <c r="D19" s="5" t="s">
        <v>371</v>
      </c>
      <c r="E19" s="71">
        <v>3141</v>
      </c>
      <c r="F19" s="253" t="s">
        <v>371</v>
      </c>
      <c r="G19" s="307">
        <v>25</v>
      </c>
      <c r="H19" s="13">
        <v>21</v>
      </c>
      <c r="I19" s="11"/>
      <c r="J19" s="253"/>
      <c r="K19" s="13"/>
      <c r="L19" s="11"/>
      <c r="M19" s="59"/>
      <c r="N19" s="5"/>
      <c r="O19" s="11"/>
      <c r="P19" s="59"/>
      <c r="Q19" s="290">
        <f t="shared" si="7"/>
        <v>21</v>
      </c>
      <c r="R19" s="20">
        <f t="shared" si="7"/>
        <v>0</v>
      </c>
      <c r="S19" s="139">
        <f t="shared" si="7"/>
        <v>0</v>
      </c>
      <c r="T19" s="86">
        <f>VLOOKUP(H19,SJMS_normativy!$A$3:$B$334,2,0)</f>
        <v>25.650819240000004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</row>
    <row r="20" spans="1:37" ht="20.100000000000001" customHeight="1" x14ac:dyDescent="0.2">
      <c r="A20" s="524">
        <v>11</v>
      </c>
      <c r="B20" s="81">
        <v>650026144</v>
      </c>
      <c r="C20" s="417">
        <v>5430</v>
      </c>
      <c r="D20" s="5" t="s">
        <v>188</v>
      </c>
      <c r="E20" s="71">
        <v>3141</v>
      </c>
      <c r="F20" s="254" t="s">
        <v>189</v>
      </c>
      <c r="G20" s="307">
        <v>75</v>
      </c>
      <c r="H20" s="13">
        <v>31</v>
      </c>
      <c r="I20" s="11">
        <v>27</v>
      </c>
      <c r="J20" s="253"/>
      <c r="K20" s="13"/>
      <c r="L20" s="11"/>
      <c r="M20" s="59"/>
      <c r="N20" s="5"/>
      <c r="O20" s="11"/>
      <c r="P20" s="59"/>
      <c r="Q20" s="290">
        <f t="shared" si="7"/>
        <v>31</v>
      </c>
      <c r="R20" s="20">
        <f t="shared" si="7"/>
        <v>27</v>
      </c>
      <c r="S20" s="139">
        <f t="shared" si="7"/>
        <v>0</v>
      </c>
      <c r="T20" s="86">
        <f>VLOOKUP(H20,SJMS_normativy!$A$3:$B$334,2,0)</f>
        <v>28.167006239999999</v>
      </c>
      <c r="U20" s="17">
        <f>IF(I20=0,0,VLOOKUP(SUM(I20+J20),SJZS_normativy!$A$4:$C$1075,2,0))</f>
        <v>36.857394517766494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</row>
    <row r="21" spans="1:37" ht="20.100000000000001" customHeight="1" x14ac:dyDescent="0.2">
      <c r="A21" s="524">
        <v>12</v>
      </c>
      <c r="B21" s="81">
        <v>600099016</v>
      </c>
      <c r="C21" s="417">
        <v>5431</v>
      </c>
      <c r="D21" s="5" t="s">
        <v>190</v>
      </c>
      <c r="E21" s="71">
        <v>3141</v>
      </c>
      <c r="F21" s="253" t="s">
        <v>190</v>
      </c>
      <c r="G21" s="307">
        <v>64</v>
      </c>
      <c r="H21" s="13">
        <v>24</v>
      </c>
      <c r="I21" s="11">
        <v>24</v>
      </c>
      <c r="J21" s="253"/>
      <c r="K21" s="13"/>
      <c r="L21" s="11"/>
      <c r="M21" s="59"/>
      <c r="N21" s="5"/>
      <c r="O21" s="11"/>
      <c r="P21" s="59"/>
      <c r="Q21" s="290">
        <f t="shared" si="7"/>
        <v>24</v>
      </c>
      <c r="R21" s="20">
        <f t="shared" si="7"/>
        <v>24</v>
      </c>
      <c r="S21" s="139">
        <f t="shared" si="7"/>
        <v>0</v>
      </c>
      <c r="T21" s="86">
        <f>VLOOKUP(H21,SJMS_normativy!$A$3:$B$334,2,0)</f>
        <v>26.425531680000002</v>
      </c>
      <c r="U21" s="17">
        <f>IF(I21=0,0,VLOOKUP(SUM(I21+J21),SJZS_normativy!$A$4:$C$1075,2,0))</f>
        <v>36.857394517766494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</row>
    <row r="22" spans="1:37" ht="20.100000000000001" customHeight="1" x14ac:dyDescent="0.2">
      <c r="A22" s="524">
        <v>13</v>
      </c>
      <c r="B22" s="81">
        <v>600098796</v>
      </c>
      <c r="C22" s="417">
        <v>5487</v>
      </c>
      <c r="D22" s="5" t="s">
        <v>191</v>
      </c>
      <c r="E22" s="71">
        <v>3141</v>
      </c>
      <c r="F22" s="253" t="s">
        <v>191</v>
      </c>
      <c r="G22" s="307">
        <v>20</v>
      </c>
      <c r="H22" s="13">
        <v>12</v>
      </c>
      <c r="I22" s="11"/>
      <c r="J22" s="253"/>
      <c r="K22" s="13"/>
      <c r="L22" s="11"/>
      <c r="M22" s="59"/>
      <c r="N22" s="5"/>
      <c r="O22" s="11"/>
      <c r="P22" s="59"/>
      <c r="Q22" s="290">
        <f t="shared" si="7"/>
        <v>12</v>
      </c>
      <c r="R22" s="20">
        <f t="shared" si="7"/>
        <v>0</v>
      </c>
      <c r="S22" s="139">
        <f t="shared" si="7"/>
        <v>0</v>
      </c>
      <c r="T22" s="86">
        <f>VLOOKUP(H22,SJMS_normativy!$A$3:$B$334,2,0)</f>
        <v>23.711562030456854</v>
      </c>
      <c r="U22" s="17">
        <f>IF(I22=0,0,VLOOKUP(SUM(I22+J22),SJZS_normativy!$A$4:$C$1075,2,0))</f>
        <v>0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</row>
    <row r="23" spans="1:37" ht="20.100000000000001" customHeight="1" x14ac:dyDescent="0.2">
      <c r="A23" s="524">
        <v>14</v>
      </c>
      <c r="B23" s="81">
        <v>600098800</v>
      </c>
      <c r="C23" s="417">
        <v>5436</v>
      </c>
      <c r="D23" s="5" t="s">
        <v>192</v>
      </c>
      <c r="E23" s="71">
        <v>3141</v>
      </c>
      <c r="F23" s="253" t="s">
        <v>192</v>
      </c>
      <c r="G23" s="307">
        <v>60</v>
      </c>
      <c r="H23" s="13">
        <v>46</v>
      </c>
      <c r="I23" s="11"/>
      <c r="J23" s="253"/>
      <c r="K23" s="13"/>
      <c r="L23" s="11"/>
      <c r="M23" s="59"/>
      <c r="N23" s="5"/>
      <c r="O23" s="11"/>
      <c r="P23" s="59"/>
      <c r="Q23" s="290">
        <f t="shared" ref="Q23:S24" si="8">H23+K23+N23</f>
        <v>46</v>
      </c>
      <c r="R23" s="20">
        <f t="shared" si="8"/>
        <v>0</v>
      </c>
      <c r="S23" s="139">
        <f t="shared" si="8"/>
        <v>0</v>
      </c>
      <c r="T23" s="86">
        <f>VLOOKUP(H23,SJMS_normativy!$A$3:$B$334,2,0)</f>
        <v>31.586709240000001</v>
      </c>
      <c r="U23" s="17">
        <f>IF(I23=0,0,VLOOKUP(SUM(I23+J23),SJZS_normativy!$A$4:$C$1075,2,0))</f>
        <v>0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</row>
    <row r="24" spans="1:37" ht="20.100000000000001" customHeight="1" x14ac:dyDescent="0.2">
      <c r="A24" s="524">
        <v>15</v>
      </c>
      <c r="B24" s="81">
        <v>600099199</v>
      </c>
      <c r="C24" s="417">
        <v>5435</v>
      </c>
      <c r="D24" s="5" t="s">
        <v>193</v>
      </c>
      <c r="E24" s="71">
        <v>3141</v>
      </c>
      <c r="F24" s="253" t="s">
        <v>193</v>
      </c>
      <c r="G24" s="307">
        <v>180</v>
      </c>
      <c r="H24" s="13"/>
      <c r="I24" s="11">
        <v>112</v>
      </c>
      <c r="J24" s="253"/>
      <c r="K24" s="13"/>
      <c r="L24" s="11"/>
      <c r="M24" s="59"/>
      <c r="N24" s="5"/>
      <c r="O24" s="11"/>
      <c r="P24" s="59"/>
      <c r="Q24" s="290">
        <f t="shared" si="8"/>
        <v>0</v>
      </c>
      <c r="R24" s="20">
        <f t="shared" si="8"/>
        <v>112</v>
      </c>
      <c r="S24" s="139">
        <f t="shared" si="8"/>
        <v>0</v>
      </c>
      <c r="T24" s="86">
        <f>VLOOKUP(H24,SJMS_normativy!$A$3:$B$334,2,0)</f>
        <v>0</v>
      </c>
      <c r="U24" s="17">
        <f>IF(I24=0,0,VLOOKUP(SUM(I24+J24),SJZS_normativy!$A$4:$C$1075,2,0))</f>
        <v>51.990957309676432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</row>
    <row r="25" spans="1:37" ht="20.100000000000001" customHeight="1" x14ac:dyDescent="0.2">
      <c r="A25" s="524">
        <v>16</v>
      </c>
      <c r="B25" s="81">
        <v>600098541</v>
      </c>
      <c r="C25" s="417">
        <v>5477</v>
      </c>
      <c r="D25" s="5" t="s">
        <v>182</v>
      </c>
      <c r="E25" s="71">
        <v>3141</v>
      </c>
      <c r="F25" s="253" t="s">
        <v>182</v>
      </c>
      <c r="G25" s="307">
        <v>140</v>
      </c>
      <c r="H25" s="13">
        <v>63</v>
      </c>
      <c r="I25" s="11"/>
      <c r="J25" s="253"/>
      <c r="K25" s="13"/>
      <c r="L25" s="11"/>
      <c r="M25" s="59"/>
      <c r="N25" s="5"/>
      <c r="O25" s="11"/>
      <c r="P25" s="59"/>
      <c r="Q25" s="290">
        <f t="shared" ref="Q25:S27" si="9">H25+K25+N25</f>
        <v>63</v>
      </c>
      <c r="R25" s="20">
        <f t="shared" si="9"/>
        <v>0</v>
      </c>
      <c r="S25" s="139">
        <f t="shared" si="9"/>
        <v>0</v>
      </c>
      <c r="T25" s="86">
        <f>VLOOKUP(H25,SJMS_normativy!$A$3:$B$334,2,0)</f>
        <v>34.94799888</v>
      </c>
      <c r="U25" s="17">
        <f>IF(I25=0,0,VLOOKUP(SUM(I25+J25),SJZS_normativy!$A$4:$C$1075,2,0))</f>
        <v>0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</row>
    <row r="26" spans="1:37" ht="20.100000000000001" customHeight="1" x14ac:dyDescent="0.2">
      <c r="A26" s="524">
        <v>17</v>
      </c>
      <c r="B26" s="81">
        <v>600098818</v>
      </c>
      <c r="C26" s="417">
        <v>5478</v>
      </c>
      <c r="D26" s="5" t="s">
        <v>183</v>
      </c>
      <c r="E26" s="71">
        <v>3141</v>
      </c>
      <c r="F26" s="253" t="s">
        <v>183</v>
      </c>
      <c r="G26" s="307">
        <v>100</v>
      </c>
      <c r="H26" s="13">
        <v>40</v>
      </c>
      <c r="I26" s="11"/>
      <c r="J26" s="253"/>
      <c r="K26" s="13"/>
      <c r="L26" s="11"/>
      <c r="M26" s="59"/>
      <c r="N26" s="5"/>
      <c r="O26" s="11"/>
      <c r="P26" s="59"/>
      <c r="Q26" s="290">
        <f t="shared" si="9"/>
        <v>40</v>
      </c>
      <c r="R26" s="20">
        <f t="shared" si="9"/>
        <v>0</v>
      </c>
      <c r="S26" s="139">
        <f t="shared" si="9"/>
        <v>0</v>
      </c>
      <c r="T26" s="86">
        <f>VLOOKUP(H26,SJMS_normativy!$A$3:$B$334,2,0)</f>
        <v>30.269887199999999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</row>
    <row r="27" spans="1:37" ht="20.100000000000001" customHeight="1" x14ac:dyDescent="0.2">
      <c r="A27" s="524">
        <v>18</v>
      </c>
      <c r="B27" s="81">
        <v>600099105</v>
      </c>
      <c r="C27" s="417">
        <v>5479</v>
      </c>
      <c r="D27" s="579" t="s">
        <v>628</v>
      </c>
      <c r="E27" s="71">
        <v>3141</v>
      </c>
      <c r="F27" s="253" t="s">
        <v>184</v>
      </c>
      <c r="G27" s="307">
        <v>930</v>
      </c>
      <c r="H27" s="13"/>
      <c r="I27" s="11">
        <v>191</v>
      </c>
      <c r="J27" s="253"/>
      <c r="K27" s="13"/>
      <c r="L27" s="11"/>
      <c r="M27" s="59"/>
      <c r="N27" s="5"/>
      <c r="O27" s="11"/>
      <c r="P27" s="59"/>
      <c r="Q27" s="290">
        <f t="shared" si="9"/>
        <v>0</v>
      </c>
      <c r="R27" s="20">
        <f t="shared" si="9"/>
        <v>191</v>
      </c>
      <c r="S27" s="139">
        <f t="shared" si="9"/>
        <v>0</v>
      </c>
      <c r="T27" s="86">
        <f>VLOOKUP(H27,SJMS_normativy!$A$3:$B$334,2,0)</f>
        <v>0</v>
      </c>
      <c r="U27" s="17">
        <f>IF(I27=0,0,VLOOKUP(SUM(I27+J27),SJZS_normativy!$A$4:$C$1075,2,0))</f>
        <v>58.517924213749588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</row>
    <row r="28" spans="1:37" ht="20.100000000000001" customHeight="1" x14ac:dyDescent="0.2">
      <c r="A28" s="524">
        <v>19</v>
      </c>
      <c r="B28" s="81">
        <v>650030541</v>
      </c>
      <c r="C28" s="417">
        <v>5442</v>
      </c>
      <c r="D28" s="5" t="s">
        <v>400</v>
      </c>
      <c r="E28" s="71">
        <v>3141</v>
      </c>
      <c r="F28" s="254" t="s">
        <v>401</v>
      </c>
      <c r="G28" s="307">
        <v>40</v>
      </c>
      <c r="H28" s="13"/>
      <c r="I28" s="11"/>
      <c r="J28" s="253"/>
      <c r="K28" s="13"/>
      <c r="L28" s="11"/>
      <c r="M28" s="59"/>
      <c r="N28" s="5">
        <v>40</v>
      </c>
      <c r="O28" s="11"/>
      <c r="P28" s="59"/>
      <c r="Q28" s="290">
        <f>H28+K28+N28</f>
        <v>40</v>
      </c>
      <c r="R28" s="20">
        <f>I28+L28+O28</f>
        <v>0</v>
      </c>
      <c r="S28" s="139">
        <f>J28+M28+P28</f>
        <v>0</v>
      </c>
      <c r="T28" s="86">
        <f>VLOOKUP(H28,SJMS_normativy!$A$3:$B$334,2,0)</f>
        <v>0</v>
      </c>
      <c r="U28" s="17">
        <f>IF(I28=0,0,VLOOKUP(SUM(I28+J28),SJZS_normativy!$A$4:$C$1075,2,0))</f>
        <v>0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75.674717999999999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</row>
    <row r="29" spans="1:37" ht="20.100000000000001" customHeight="1" x14ac:dyDescent="0.2">
      <c r="A29" s="524">
        <v>20</v>
      </c>
      <c r="B29" s="81">
        <v>600099211</v>
      </c>
      <c r="C29" s="417">
        <v>5453</v>
      </c>
      <c r="D29" s="13" t="s">
        <v>382</v>
      </c>
      <c r="E29" s="71">
        <v>3141</v>
      </c>
      <c r="F29" s="253" t="s">
        <v>194</v>
      </c>
      <c r="G29" s="310">
        <v>585</v>
      </c>
      <c r="H29" s="13"/>
      <c r="I29" s="11">
        <v>285</v>
      </c>
      <c r="J29" s="253"/>
      <c r="K29" s="13"/>
      <c r="L29" s="11"/>
      <c r="M29" s="59"/>
      <c r="N29" s="5"/>
      <c r="O29" s="11"/>
      <c r="P29" s="59"/>
      <c r="Q29" s="290">
        <f t="shared" ref="Q29:S31" si="10">H29+K29+N29</f>
        <v>0</v>
      </c>
      <c r="R29" s="20">
        <f t="shared" si="10"/>
        <v>285</v>
      </c>
      <c r="S29" s="139">
        <f t="shared" si="10"/>
        <v>0</v>
      </c>
      <c r="T29" s="86">
        <f>VLOOKUP(H29,SJMS_normativy!$A$3:$B$334,2,0)</f>
        <v>0</v>
      </c>
      <c r="U29" s="17">
        <f>IF(I29=0,0,VLOOKUP(SUM(I29+J29),SJZS_normativy!$A$4:$C$1075,2,0))</f>
        <v>63.594372442280864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</row>
    <row r="30" spans="1:37" ht="20.100000000000001" customHeight="1" x14ac:dyDescent="0.2">
      <c r="A30" s="524">
        <v>20</v>
      </c>
      <c r="B30" s="81">
        <v>600099211</v>
      </c>
      <c r="C30" s="417">
        <v>5453</v>
      </c>
      <c r="D30" s="13" t="s">
        <v>382</v>
      </c>
      <c r="E30" s="71">
        <v>3141</v>
      </c>
      <c r="F30" s="253" t="s">
        <v>445</v>
      </c>
      <c r="G30" s="310">
        <v>585</v>
      </c>
      <c r="H30" s="13">
        <v>70</v>
      </c>
      <c r="I30" s="11"/>
      <c r="J30" s="253"/>
      <c r="K30" s="13"/>
      <c r="L30" s="11"/>
      <c r="M30" s="59"/>
      <c r="N30" s="5"/>
      <c r="O30" s="11"/>
      <c r="P30" s="59"/>
      <c r="Q30" s="290">
        <f t="shared" si="10"/>
        <v>70</v>
      </c>
      <c r="R30" s="20">
        <f t="shared" si="10"/>
        <v>0</v>
      </c>
      <c r="S30" s="139">
        <f t="shared" si="10"/>
        <v>0</v>
      </c>
      <c r="T30" s="86">
        <f>VLOOKUP(H30,SJMS_normativy!$A$3:$B$334,2,0)</f>
        <v>36.173208599999995</v>
      </c>
      <c r="U30" s="17">
        <f>IF(I30=0,0,VLOOKUP(SUM(I30+J30),SJZS_normativy!$A$4:$C$1075,2,0))</f>
        <v>0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</row>
    <row r="31" spans="1:37" ht="20.100000000000001" customHeight="1" x14ac:dyDescent="0.2">
      <c r="A31" s="524">
        <v>20</v>
      </c>
      <c r="B31" s="81">
        <v>600099211</v>
      </c>
      <c r="C31" s="417">
        <v>5453</v>
      </c>
      <c r="D31" s="13" t="s">
        <v>382</v>
      </c>
      <c r="E31" s="71">
        <v>3141</v>
      </c>
      <c r="F31" s="254" t="s">
        <v>195</v>
      </c>
      <c r="G31" s="310">
        <v>585</v>
      </c>
      <c r="H31" s="13">
        <v>16</v>
      </c>
      <c r="I31" s="11"/>
      <c r="J31" s="253"/>
      <c r="K31" s="13"/>
      <c r="L31" s="11"/>
      <c r="M31" s="59"/>
      <c r="N31" s="5"/>
      <c r="O31" s="11"/>
      <c r="P31" s="59"/>
      <c r="Q31" s="290">
        <f t="shared" si="10"/>
        <v>16</v>
      </c>
      <c r="R31" s="20">
        <f t="shared" si="10"/>
        <v>0</v>
      </c>
      <c r="S31" s="139">
        <f t="shared" si="10"/>
        <v>0</v>
      </c>
      <c r="T31" s="86">
        <f>VLOOKUP(H31,SJMS_normativy!$A$3:$B$334,2,0)</f>
        <v>24.321810240000005</v>
      </c>
      <c r="U31" s="17">
        <f>IF(I31=0,0,VLOOKUP(SUM(I31+J31),SJZS_normativy!$A$4:$C$1075,2,0))</f>
        <v>0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0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</row>
    <row r="32" spans="1:37" ht="20.100000000000001" customHeight="1" x14ac:dyDescent="0.2">
      <c r="A32" s="524">
        <v>21</v>
      </c>
      <c r="B32" s="81">
        <v>600098656</v>
      </c>
      <c r="C32" s="417">
        <v>5429</v>
      </c>
      <c r="D32" s="5" t="s">
        <v>196</v>
      </c>
      <c r="E32" s="71">
        <v>3141</v>
      </c>
      <c r="F32" s="253" t="s">
        <v>196</v>
      </c>
      <c r="G32" s="307">
        <v>100</v>
      </c>
      <c r="H32" s="13">
        <v>36</v>
      </c>
      <c r="I32" s="11">
        <v>15</v>
      </c>
      <c r="J32" s="253"/>
      <c r="K32" s="13"/>
      <c r="L32" s="11"/>
      <c r="M32" s="59"/>
      <c r="N32" s="5"/>
      <c r="O32" s="11"/>
      <c r="P32" s="59"/>
      <c r="Q32" s="290">
        <f t="shared" ref="Q32:S33" si="11">H32+K32+N32</f>
        <v>36</v>
      </c>
      <c r="R32" s="20">
        <f t="shared" si="11"/>
        <v>15</v>
      </c>
      <c r="S32" s="139">
        <f t="shared" si="11"/>
        <v>0</v>
      </c>
      <c r="T32" s="86">
        <f>VLOOKUP(H32,SJMS_normativy!$A$3:$B$334,2,0)</f>
        <v>29.354184239999999</v>
      </c>
      <c r="U32" s="17">
        <f>IF(I32=0,0,VLOOKUP(SUM(I32+J32),SJZS_normativy!$A$4:$C$1075,2,0))</f>
        <v>36.857394517766494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0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</row>
    <row r="33" spans="1:37" ht="20.100000000000001" customHeight="1" thickBot="1" x14ac:dyDescent="0.25">
      <c r="A33" s="525">
        <v>23</v>
      </c>
      <c r="B33" s="445">
        <v>600099326</v>
      </c>
      <c r="C33" s="526">
        <v>5488</v>
      </c>
      <c r="D33" s="247" t="s">
        <v>197</v>
      </c>
      <c r="E33" s="234">
        <v>3141</v>
      </c>
      <c r="F33" s="255" t="s">
        <v>198</v>
      </c>
      <c r="G33" s="309">
        <v>150</v>
      </c>
      <c r="H33" s="62">
        <v>6</v>
      </c>
      <c r="I33" s="41">
        <v>17</v>
      </c>
      <c r="J33" s="602"/>
      <c r="K33" s="21"/>
      <c r="L33" s="18"/>
      <c r="M33" s="85"/>
      <c r="N33" s="247"/>
      <c r="O33" s="41"/>
      <c r="P33" s="140"/>
      <c r="Q33" s="290">
        <f t="shared" si="11"/>
        <v>6</v>
      </c>
      <c r="R33" s="20">
        <f t="shared" si="11"/>
        <v>17</v>
      </c>
      <c r="S33" s="85">
        <f t="shared" si="11"/>
        <v>0</v>
      </c>
      <c r="T33" s="86">
        <f>VLOOKUP(H33,SJMS_normativy!$A$3:$B$334,2,0)</f>
        <v>23.711562030456854</v>
      </c>
      <c r="U33" s="17">
        <f>IF(I33=0,0,VLOOKUP(SUM(I33+J33),SJZS_normativy!$A$4:$C$1075,2,0))</f>
        <v>36.857394517766494</v>
      </c>
      <c r="V33" s="87">
        <f>IF(J33=0,0,VLOOKUP(SUM(I33+J33),SJZS_normativy!$A$4:$C$1075,2,0))</f>
        <v>0</v>
      </c>
      <c r="W33" s="86">
        <f>VLOOKUP(K33,SJMS_normativy!$A$3:$B$334,2,0)/0.6</f>
        <v>0</v>
      </c>
      <c r="X33" s="17">
        <f>IF(L33=0,0,VLOOKUP(SUM(L33+M33),SJZS_normativy!$A$4:$C$1075,2,0))/0.6</f>
        <v>0</v>
      </c>
      <c r="Y33" s="87">
        <f>IF(M33=0,0,VLOOKUP(SUM(L33+M33),SJZS_normativy!$A$4:$C$1075,2,0))/0.6</f>
        <v>0</v>
      </c>
      <c r="Z33" s="86">
        <f>VLOOKUP(N33,SJMS_normativy!$A$3:$B$334,2,0)/0.4</f>
        <v>0</v>
      </c>
      <c r="AA33" s="17">
        <f>IF(O33=0,0,VLOOKUP(SUM(O33+P33),SJZS_normativy!$A$4:$C$1075,2,0))/0.4</f>
        <v>0</v>
      </c>
      <c r="AB33" s="87">
        <f>IF(P33=0,0,VLOOKUP(SUM(O33+P33),SJZS_normativy!$A$4:$C$1075,2,0))/0.4</f>
        <v>0</v>
      </c>
      <c r="AC33" s="90">
        <f>SJMS_normativy!$I$5</f>
        <v>52</v>
      </c>
      <c r="AD33" s="44">
        <f>SJZS_normativy!$I$5</f>
        <v>52</v>
      </c>
      <c r="AE33" s="91">
        <f>SJZS_normativy!$I$5</f>
        <v>52</v>
      </c>
      <c r="AF33" s="90">
        <f>SJMS_normativy!$J$5</f>
        <v>34</v>
      </c>
      <c r="AG33" s="44">
        <f>SJZS_normativy!$J$5</f>
        <v>34</v>
      </c>
      <c r="AH33" s="91">
        <f>SJZS_normativy!$J$5</f>
        <v>34</v>
      </c>
      <c r="AI33" s="90">
        <f>SJMS_normativy!$K$5</f>
        <v>34</v>
      </c>
      <c r="AJ33" s="44">
        <f>SJZS_normativy!$K$5</f>
        <v>34</v>
      </c>
      <c r="AK33" s="91">
        <f>SJZS_normativy!$K$5</f>
        <v>34</v>
      </c>
    </row>
    <row r="34" spans="1:37" ht="20.100000000000001" customHeight="1" thickBot="1" x14ac:dyDescent="0.25">
      <c r="A34" s="446"/>
      <c r="B34" s="446"/>
      <c r="C34" s="463"/>
      <c r="D34" s="53" t="s">
        <v>43</v>
      </c>
      <c r="E34" s="197"/>
      <c r="F34" s="131"/>
      <c r="G34" s="312"/>
      <c r="H34" s="539">
        <f t="shared" ref="H34:S34" si="12">SUM(H6:H33)</f>
        <v>640</v>
      </c>
      <c r="I34" s="540">
        <f t="shared" si="12"/>
        <v>1080</v>
      </c>
      <c r="J34" s="542">
        <f t="shared" si="12"/>
        <v>0</v>
      </c>
      <c r="K34" s="539">
        <f t="shared" si="12"/>
        <v>79</v>
      </c>
      <c r="L34" s="540">
        <f t="shared" si="12"/>
        <v>0</v>
      </c>
      <c r="M34" s="541">
        <f t="shared" si="12"/>
        <v>0</v>
      </c>
      <c r="N34" s="578">
        <f t="shared" si="12"/>
        <v>142</v>
      </c>
      <c r="O34" s="540">
        <f t="shared" si="12"/>
        <v>0</v>
      </c>
      <c r="P34" s="541">
        <f t="shared" si="12"/>
        <v>0</v>
      </c>
      <c r="Q34" s="129">
        <f t="shared" si="12"/>
        <v>861</v>
      </c>
      <c r="R34" s="108">
        <f t="shared" si="12"/>
        <v>1080</v>
      </c>
      <c r="S34" s="148">
        <f t="shared" si="12"/>
        <v>0</v>
      </c>
      <c r="T34" s="133" t="s">
        <v>308</v>
      </c>
      <c r="U34" s="134" t="s">
        <v>308</v>
      </c>
      <c r="V34" s="135" t="s">
        <v>308</v>
      </c>
      <c r="W34" s="133" t="s">
        <v>308</v>
      </c>
      <c r="X34" s="134" t="s">
        <v>308</v>
      </c>
      <c r="Y34" s="135" t="s">
        <v>308</v>
      </c>
      <c r="Z34" s="133" t="s">
        <v>308</v>
      </c>
      <c r="AA34" s="134" t="s">
        <v>308</v>
      </c>
      <c r="AB34" s="135" t="s">
        <v>308</v>
      </c>
      <c r="AC34" s="133" t="s">
        <v>308</v>
      </c>
      <c r="AD34" s="134" t="s">
        <v>308</v>
      </c>
      <c r="AE34" s="135" t="s">
        <v>308</v>
      </c>
      <c r="AF34" s="136" t="s">
        <v>308</v>
      </c>
      <c r="AG34" s="137" t="s">
        <v>308</v>
      </c>
      <c r="AH34" s="138" t="s">
        <v>308</v>
      </c>
      <c r="AI34" s="136" t="s">
        <v>308</v>
      </c>
      <c r="AJ34" s="137" t="s">
        <v>308</v>
      </c>
      <c r="AK34" s="138" t="s">
        <v>308</v>
      </c>
    </row>
    <row r="35" spans="1:37" ht="20.100000000000001" customHeight="1" x14ac:dyDescent="0.2">
      <c r="Q35" s="30">
        <f>H34+K34+N34</f>
        <v>861</v>
      </c>
      <c r="R35" s="30">
        <f>I34+L34+O34</f>
        <v>1080</v>
      </c>
      <c r="S35" s="30">
        <f>J34+M34+P34</f>
        <v>0</v>
      </c>
    </row>
    <row r="36" spans="1:37" ht="20.100000000000001" customHeight="1" x14ac:dyDescent="0.2"/>
    <row r="37" spans="1:37" ht="20.100000000000001" customHeight="1" x14ac:dyDescent="0.2"/>
    <row r="38" spans="1:37" ht="20.100000000000001" customHeight="1" x14ac:dyDescent="0.2"/>
    <row r="39" spans="1:37" ht="20.100000000000001" customHeight="1" x14ac:dyDescent="0.2"/>
    <row r="40" spans="1:37" ht="20.100000000000001" customHeight="1" x14ac:dyDescent="0.2"/>
    <row r="41" spans="1:37" ht="20.100000000000001" customHeight="1" x14ac:dyDescent="0.2"/>
    <row r="42" spans="1:37" ht="20.100000000000001" customHeight="1" x14ac:dyDescent="0.2"/>
    <row r="43" spans="1:37" ht="20.100000000000001" customHeight="1" x14ac:dyDescent="0.2"/>
    <row r="44" spans="1:37" ht="20.100000000000001" customHeight="1" x14ac:dyDescent="0.2"/>
    <row r="45" spans="1:37" ht="20.100000000000001" customHeight="1" x14ac:dyDescent="0.2"/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</sheetData>
  <mergeCells count="11">
    <mergeCell ref="H3:S3"/>
    <mergeCell ref="AF4:AH4"/>
    <mergeCell ref="AI4:AK4"/>
    <mergeCell ref="H4:J4"/>
    <mergeCell ref="T4:V4"/>
    <mergeCell ref="K4:M4"/>
    <mergeCell ref="N4:P4"/>
    <mergeCell ref="W4:Y4"/>
    <mergeCell ref="Z4:AB4"/>
    <mergeCell ref="AC4:AE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10"/>
  <sheetViews>
    <sheetView workbookViewId="0">
      <pane xSplit="4" ySplit="5" topLeftCell="E11" activePane="bottomRight" state="frozen"/>
      <selection pane="topRight"/>
      <selection pane="bottomLeft"/>
      <selection pane="bottomRight" activeCell="O25" sqref="O25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1.75" customHeight="1" x14ac:dyDescent="0.3">
      <c r="A1" s="22" t="s">
        <v>609</v>
      </c>
      <c r="B1" s="22"/>
      <c r="C1" s="22"/>
    </row>
    <row r="2" spans="1:19" ht="15.75" customHeight="1" x14ac:dyDescent="0.3">
      <c r="A2" s="69" t="s">
        <v>282</v>
      </c>
      <c r="B2" s="69"/>
      <c r="C2" s="24"/>
    </row>
    <row r="3" spans="1:19" ht="27" customHeight="1" thickBot="1" x14ac:dyDescent="0.3">
      <c r="B3" s="38"/>
      <c r="C3" s="26"/>
    </row>
    <row r="4" spans="1:19" ht="24" thickBot="1" x14ac:dyDescent="0.3">
      <c r="A4" s="23" t="s">
        <v>243</v>
      </c>
      <c r="C4" s="26"/>
      <c r="D4" s="194" t="s">
        <v>372</v>
      </c>
      <c r="E4" s="65"/>
      <c r="F4" s="658" t="s">
        <v>291</v>
      </c>
      <c r="G4" s="657"/>
      <c r="H4" s="659"/>
      <c r="I4" s="658" t="s">
        <v>292</v>
      </c>
      <c r="J4" s="657"/>
      <c r="K4" s="659"/>
      <c r="L4" s="658" t="s">
        <v>293</v>
      </c>
      <c r="M4" s="657"/>
      <c r="N4" s="659"/>
      <c r="O4" s="658" t="s">
        <v>269</v>
      </c>
      <c r="P4" s="657"/>
      <c r="Q4" s="657"/>
      <c r="R4" s="659"/>
      <c r="S4" s="30"/>
    </row>
    <row r="5" spans="1:19" ht="49.5" customHeight="1" thickBot="1" x14ac:dyDescent="0.25">
      <c r="A5" s="98" t="s">
        <v>309</v>
      </c>
      <c r="B5" s="428" t="s">
        <v>587</v>
      </c>
      <c r="C5" s="4" t="s">
        <v>0</v>
      </c>
      <c r="D5" s="72" t="s">
        <v>1</v>
      </c>
      <c r="E5" s="78" t="s">
        <v>284</v>
      </c>
      <c r="F5" s="103" t="s">
        <v>294</v>
      </c>
      <c r="G5" s="74" t="s">
        <v>295</v>
      </c>
      <c r="H5" s="104" t="s">
        <v>296</v>
      </c>
      <c r="I5" s="103" t="s">
        <v>297</v>
      </c>
      <c r="J5" s="74" t="s">
        <v>298</v>
      </c>
      <c r="K5" s="104" t="s">
        <v>299</v>
      </c>
      <c r="L5" s="103" t="s">
        <v>300</v>
      </c>
      <c r="M5" s="74" t="s">
        <v>301</v>
      </c>
      <c r="N5" s="104" t="s">
        <v>302</v>
      </c>
      <c r="O5" s="103" t="s">
        <v>261</v>
      </c>
      <c r="P5" s="74" t="s">
        <v>268</v>
      </c>
      <c r="Q5" s="104" t="s">
        <v>267</v>
      </c>
      <c r="R5" s="149" t="s">
        <v>260</v>
      </c>
    </row>
    <row r="6" spans="1:19" ht="20.100000000000001" customHeight="1" x14ac:dyDescent="0.2">
      <c r="A6" s="474">
        <f>JI_stat!C6</f>
        <v>5415</v>
      </c>
      <c r="B6" s="290" t="str">
        <f>JI_stat!D6</f>
        <v>MŠ Jilemnice, Roztocká 994</v>
      </c>
      <c r="C6" s="20">
        <f>JI_stat!E6</f>
        <v>3141</v>
      </c>
      <c r="D6" s="139" t="str">
        <f>JI_stat!F6</f>
        <v>MŠ Jilemnice, Roztocká 994</v>
      </c>
      <c r="E6" s="100">
        <f>SJMS_normativy!$F$5</f>
        <v>25931</v>
      </c>
      <c r="F6" s="101">
        <f>IF(JI_stat!H6=0,0,(12*1.348*(1/JI_stat!T6*JI_rozp!$E6)+JI_stat!AC6))</f>
        <v>10762.556912841088</v>
      </c>
      <c r="G6" s="29">
        <f>IF(JI_stat!I6=0,0,(12*1.348*(1/JI_stat!U6*JI_rozp!$E6)+JI_stat!AD6))</f>
        <v>0</v>
      </c>
      <c r="H6" s="102">
        <f>IF(JI_stat!J6=0,0,(12*1.348*(1/JI_stat!V6*JI_rozp!$E6)+JI_stat!AE6))</f>
        <v>0</v>
      </c>
      <c r="I6" s="101">
        <f>IF(JI_stat!K6=0,0,(12*1.348*(1/JI_stat!W6*JI_rozp!$E6)+JI_stat!AF6))</f>
        <v>0</v>
      </c>
      <c r="J6" s="29">
        <f>IF(JI_stat!L6=0,0,(12*1.348*(1/JI_stat!X6*JI_rozp!$E6)+JI_stat!AG6))</f>
        <v>0</v>
      </c>
      <c r="K6" s="102">
        <f>IF(JI_stat!M6=0,0,(12*1.348*(1/JI_stat!Y6*JI_rozp!$E6)+JI_stat!AH6))</f>
        <v>0</v>
      </c>
      <c r="L6" s="101">
        <f>IF(JI_stat!N6=0,0,(12*1.348*(1/JI_stat!Z6*JI_rozp!$E6)+JI_stat!AI6))</f>
        <v>0</v>
      </c>
      <c r="M6" s="29">
        <f>IF(JI_stat!O6=0,0,(12*1.348*(1/JI_stat!AA6*JI_rozp!$E6)+JI_stat!AJ6))</f>
        <v>0</v>
      </c>
      <c r="N6" s="102">
        <f>IF(JI_stat!P6=0,0,(12*1.348*(1/JI_stat!AB6*JI_rozp!$E6)+JI_stat!AK6))</f>
        <v>0</v>
      </c>
      <c r="O6" s="101">
        <f>F6*JI_stat!H6+I6*JI_stat!K6+L6*JI_stat!N6</f>
        <v>968630.1221556979</v>
      </c>
      <c r="P6" s="29">
        <f>G6*JI_stat!I6+J6*JI_stat!L6+M6*JI_stat!O6</f>
        <v>0</v>
      </c>
      <c r="Q6" s="102">
        <f>H6*JI_stat!J6+K6*JI_stat!M6+N6*JI_stat!P6</f>
        <v>0</v>
      </c>
      <c r="R6" s="167">
        <f>SUM(O6:Q6)</f>
        <v>968630.1221556979</v>
      </c>
    </row>
    <row r="7" spans="1:19" ht="20.100000000000001" customHeight="1" x14ac:dyDescent="0.2">
      <c r="A7" s="10">
        <f>JI_stat!C7</f>
        <v>5415</v>
      </c>
      <c r="B7" s="5" t="str">
        <f>JI_stat!D7</f>
        <v>MŠ Jilemnice, Roztocká 994</v>
      </c>
      <c r="C7" s="11">
        <f>JI_stat!E7</f>
        <v>3141</v>
      </c>
      <c r="D7" s="181" t="str">
        <f>JI_stat!F7</f>
        <v xml:space="preserve">MŠ Jilemnice, Zámecká 232 </v>
      </c>
      <c r="E7" s="100">
        <f>SJMS_normativy!$F$5</f>
        <v>25931</v>
      </c>
      <c r="F7" s="101">
        <f>IF(JI_stat!H7=0,0,(12*1.348*(1/JI_stat!T7*JI_rozp!$E7)+JI_stat!AC7))</f>
        <v>10798.651038172504</v>
      </c>
      <c r="G7" s="29">
        <f>IF(JI_stat!I7=0,0,(12*1.348*(1/JI_stat!U7*JI_rozp!$E7)+JI_stat!AD7))</f>
        <v>0</v>
      </c>
      <c r="H7" s="102">
        <f>IF(JI_stat!J7=0,0,(12*1.348*(1/JI_stat!V7*JI_rozp!$E7)+JI_stat!AE7))</f>
        <v>0</v>
      </c>
      <c r="I7" s="101">
        <f>IF(JI_stat!K7=0,0,(12*1.348*(1/JI_stat!W7*JI_rozp!$E7)+JI_stat!AF7))</f>
        <v>0</v>
      </c>
      <c r="J7" s="29">
        <f>IF(JI_stat!L7=0,0,(12*1.348*(1/JI_stat!X7*JI_rozp!$E7)+JI_stat!AG7))</f>
        <v>0</v>
      </c>
      <c r="K7" s="102">
        <f>IF(JI_stat!M7=0,0,(12*1.348*(1/JI_stat!Y7*JI_rozp!$E7)+JI_stat!AH7))</f>
        <v>0</v>
      </c>
      <c r="L7" s="101">
        <f>IF(JI_stat!N7=0,0,(12*1.348*(1/JI_stat!Z7*JI_rozp!$E7)+JI_stat!AI7))</f>
        <v>0</v>
      </c>
      <c r="M7" s="29">
        <f>IF(JI_stat!O7=0,0,(12*1.348*(1/JI_stat!AA7*JI_rozp!$E7)+JI_stat!AJ7))</f>
        <v>0</v>
      </c>
      <c r="N7" s="102">
        <f>IF(JI_stat!P7=0,0,(12*1.348*(1/JI_stat!AB7*JI_rozp!$E7)+JI_stat!AK7))</f>
        <v>0</v>
      </c>
      <c r="O7" s="101">
        <f>F7*JI_stat!H7+I7*JI_stat!K7+L7*JI_stat!N7</f>
        <v>961079.94239735289</v>
      </c>
      <c r="P7" s="29">
        <f>G7*JI_stat!I7+J7*JI_stat!L7+M7*JI_stat!O7</f>
        <v>0</v>
      </c>
      <c r="Q7" s="102">
        <f>H7*JI_stat!J7+K7*JI_stat!M7+N7*JI_stat!P7</f>
        <v>0</v>
      </c>
      <c r="R7" s="167">
        <f t="shared" ref="R7:R33" si="0">SUM(O7:Q7)</f>
        <v>961079.94239735289</v>
      </c>
    </row>
    <row r="8" spans="1:19" ht="20.100000000000001" customHeight="1" x14ac:dyDescent="0.2">
      <c r="A8" s="10">
        <f>JI_stat!C8</f>
        <v>5415</v>
      </c>
      <c r="B8" s="5" t="str">
        <f>JI_stat!D8</f>
        <v>MŠ Jilemnice, Roztocká 994</v>
      </c>
      <c r="C8" s="11">
        <f>JI_stat!E8</f>
        <v>3141</v>
      </c>
      <c r="D8" s="181" t="str">
        <f>JI_stat!F8</f>
        <v>MŠ Jilemnice-Hrabačov,Valteřická 716</v>
      </c>
      <c r="E8" s="100">
        <f>SJMS_normativy!$F$5</f>
        <v>25931</v>
      </c>
      <c r="F8" s="101">
        <f>IF(JI_stat!H8=0,0,(12*1.348*(1/JI_stat!T8*JI_rozp!$E8)+JI_stat!AC8))</f>
        <v>14456.265460710627</v>
      </c>
      <c r="G8" s="29">
        <f>IF(JI_stat!I8=0,0,(12*1.348*(1/JI_stat!U8*JI_rozp!$E8)+JI_stat!AD8))</f>
        <v>0</v>
      </c>
      <c r="H8" s="102">
        <f>IF(JI_stat!J8=0,0,(12*1.348*(1/JI_stat!V8*JI_rozp!$E8)+JI_stat!AE8))</f>
        <v>0</v>
      </c>
      <c r="I8" s="101">
        <f>IF(JI_stat!K8=0,0,(12*1.348*(1/JI_stat!W8*JI_rozp!$E8)+JI_stat!AF8))</f>
        <v>0</v>
      </c>
      <c r="J8" s="29">
        <f>IF(JI_stat!L8=0,0,(12*1.348*(1/JI_stat!X8*JI_rozp!$E8)+JI_stat!AG8))</f>
        <v>0</v>
      </c>
      <c r="K8" s="102">
        <f>IF(JI_stat!M8=0,0,(12*1.348*(1/JI_stat!Y8*JI_rozp!$E8)+JI_stat!AH8))</f>
        <v>0</v>
      </c>
      <c r="L8" s="101">
        <f>IF(JI_stat!N8=0,0,(12*1.348*(1/JI_stat!Z8*JI_rozp!$E8)+JI_stat!AI8))</f>
        <v>0</v>
      </c>
      <c r="M8" s="29">
        <f>IF(JI_stat!O8=0,0,(12*1.348*(1/JI_stat!AA8*JI_rozp!$E8)+JI_stat!AJ8))</f>
        <v>0</v>
      </c>
      <c r="N8" s="102">
        <f>IF(JI_stat!P8=0,0,(12*1.348*(1/JI_stat!AB8*JI_rozp!$E8)+JI_stat!AK8))</f>
        <v>0</v>
      </c>
      <c r="O8" s="101">
        <f>F8*JI_stat!H8+I8*JI_stat!K8+L8*JI_stat!N8</f>
        <v>505969.29112487193</v>
      </c>
      <c r="P8" s="29">
        <f>G8*JI_stat!I8+J8*JI_stat!L8+M8*JI_stat!O8</f>
        <v>0</v>
      </c>
      <c r="Q8" s="102">
        <f>H8*JI_stat!J8+K8*JI_stat!M8+N8*JI_stat!P8</f>
        <v>0</v>
      </c>
      <c r="R8" s="167">
        <f t="shared" si="0"/>
        <v>505969.29112487193</v>
      </c>
    </row>
    <row r="9" spans="1:19" ht="20.100000000000001" customHeight="1" x14ac:dyDescent="0.2">
      <c r="A9" s="10">
        <f>JI_stat!C9</f>
        <v>5402</v>
      </c>
      <c r="B9" s="5" t="str">
        <f>JI_stat!D9</f>
        <v>ZŠ Benecko 150</v>
      </c>
      <c r="C9" s="11">
        <f>JI_stat!E9</f>
        <v>3141</v>
      </c>
      <c r="D9" s="59" t="s">
        <v>608</v>
      </c>
      <c r="E9" s="100">
        <f>SJMS_normativy!$F$5</f>
        <v>25931</v>
      </c>
      <c r="F9" s="101">
        <f>IF(JI_stat!H9=0,0,(12*1.348*(1/JI_stat!T9*JI_rozp!$E9)+JI_stat!AC9))</f>
        <v>0</v>
      </c>
      <c r="G9" s="29">
        <f>IF(JI_stat!I9=0,0,(12*1.348*(1/JI_stat!U9*JI_rozp!$E9)+JI_stat!AD9))</f>
        <v>0</v>
      </c>
      <c r="H9" s="102">
        <f>IF(JI_stat!J9=0,0,(12*1.348*(1/JI_stat!V9*JI_rozp!$E9)+JI_stat!AE9))</f>
        <v>0</v>
      </c>
      <c r="I9" s="101">
        <f>IF(JI_stat!K9=0,0,(12*1.348*(1/JI_stat!W9*JI_rozp!$E9)+JI_stat!AF9))</f>
        <v>0</v>
      </c>
      <c r="J9" s="29">
        <f>IF(JI_stat!L9=0,0,(12*1.348*(1/JI_stat!X9*JI_rozp!$E9)+JI_stat!AG9))</f>
        <v>0</v>
      </c>
      <c r="K9" s="102">
        <f>IF(JI_stat!M9=0,0,(12*1.348*(1/JI_stat!Y9*JI_rozp!$E9)+JI_stat!AH9))</f>
        <v>0</v>
      </c>
      <c r="L9" s="101">
        <f>IF(JI_stat!N9=0,0,(12*1.348*(1/JI_stat!Z9*JI_rozp!$E9)+JI_stat!AI9))</f>
        <v>6642.5811477278367</v>
      </c>
      <c r="M9" s="29">
        <f>IF(JI_stat!O9=0,0,(12*1.348*(1/JI_stat!AA9*JI_rozp!$E9)+JI_stat!AJ9))</f>
        <v>0</v>
      </c>
      <c r="N9" s="102">
        <f>IF(JI_stat!P9=0,0,(12*1.348*(1/JI_stat!AB9*JI_rozp!$E9)+JI_stat!AK9))</f>
        <v>0</v>
      </c>
      <c r="O9" s="101">
        <f>F9*JI_stat!H9+I9*JI_stat!K9+L9*JI_stat!N9</f>
        <v>132851.62295455672</v>
      </c>
      <c r="P9" s="29">
        <f>G9*JI_stat!I9+J9*JI_stat!L9+M9*JI_stat!O9</f>
        <v>0</v>
      </c>
      <c r="Q9" s="102">
        <f>H9*JI_stat!J9+K9*JI_stat!M9+N9*JI_stat!P9</f>
        <v>0</v>
      </c>
      <c r="R9" s="167">
        <f t="shared" si="0"/>
        <v>132851.62295455672</v>
      </c>
    </row>
    <row r="10" spans="1:19" ht="20.100000000000001" customHeight="1" x14ac:dyDescent="0.2">
      <c r="A10" s="10">
        <f>JI_stat!C10</f>
        <v>5402</v>
      </c>
      <c r="B10" s="5" t="str">
        <f>JI_stat!D10</f>
        <v>ZŠ Benecko 150</v>
      </c>
      <c r="C10" s="11">
        <f>JI_stat!E10</f>
        <v>3141</v>
      </c>
      <c r="D10" s="59" t="str">
        <f>JI_stat!F10</f>
        <v>ZŠ Benecko 150</v>
      </c>
      <c r="E10" s="100">
        <f>SJMS_normativy!$F$5</f>
        <v>25931</v>
      </c>
      <c r="F10" s="101">
        <f>IF(JI_stat!H10=0,0,(12*1.348*(1/JI_stat!T10*JI_rozp!$E10)+JI_stat!AC10))</f>
        <v>0</v>
      </c>
      <c r="G10" s="29">
        <f>IF(JI_stat!I10=0,0,(12*1.348*(1/JI_stat!U10*JI_rozp!$E10)+JI_stat!AD10))</f>
        <v>11432.616060579281</v>
      </c>
      <c r="H10" s="102">
        <f>IF(JI_stat!J10=0,0,(12*1.348*(1/JI_stat!V10*JI_rozp!$E10)+JI_stat!AE10))</f>
        <v>0</v>
      </c>
      <c r="I10" s="101">
        <f>IF(JI_stat!K10=0,0,(12*1.348*(1/JI_stat!W10*JI_rozp!$E10)+JI_stat!AF10))</f>
        <v>9946.8717215917532</v>
      </c>
      <c r="J10" s="29">
        <f>IF(JI_stat!L10=0,0,(12*1.348*(1/JI_stat!X10*JI_rozp!$E10)+JI_stat!AG10))</f>
        <v>0</v>
      </c>
      <c r="K10" s="102">
        <f>IF(JI_stat!M10=0,0,(12*1.348*(1/JI_stat!Y10*JI_rozp!$E10)+JI_stat!AH10))</f>
        <v>0</v>
      </c>
      <c r="L10" s="101">
        <f>IF(JI_stat!N10=0,0,(12*1.348*(1/JI_stat!Z10*JI_rozp!$E10)+JI_stat!AI10))</f>
        <v>0</v>
      </c>
      <c r="M10" s="29">
        <f>IF(JI_stat!O10=0,0,(12*1.348*(1/JI_stat!AA10*JI_rozp!$E10)+JI_stat!AJ10))</f>
        <v>0</v>
      </c>
      <c r="N10" s="102">
        <f>IF(JI_stat!P10=0,0,(12*1.348*(1/JI_stat!AB10*JI_rozp!$E10)+JI_stat!AK10))</f>
        <v>0</v>
      </c>
      <c r="O10" s="101">
        <f>F10*JI_stat!H10+I10*JI_stat!K10+L10*JI_stat!N10</f>
        <v>198937.43443183508</v>
      </c>
      <c r="P10" s="29">
        <f>G10*JI_stat!I10+J10*JI_stat!L10+M10*JI_stat!O10</f>
        <v>331545.86575679918</v>
      </c>
      <c r="Q10" s="102">
        <f>H10*JI_stat!J10+K10*JI_stat!M10+N10*JI_stat!P10</f>
        <v>0</v>
      </c>
      <c r="R10" s="167">
        <f t="shared" si="0"/>
        <v>530483.30018863431</v>
      </c>
    </row>
    <row r="11" spans="1:19" ht="20.100000000000001" customHeight="1" x14ac:dyDescent="0.2">
      <c r="A11" s="10">
        <f>JI_stat!C11</f>
        <v>5402</v>
      </c>
      <c r="B11" s="5" t="str">
        <f>JI_stat!D11</f>
        <v>ZŠ Benecko 150</v>
      </c>
      <c r="C11" s="11">
        <f>JI_stat!E11</f>
        <v>3141</v>
      </c>
      <c r="D11" s="181" t="str">
        <f>JI_stat!F11</f>
        <v>ZŠ Dolní Štěpanice 87</v>
      </c>
      <c r="E11" s="100">
        <f>SJMS_normativy!$F$5</f>
        <v>25931</v>
      </c>
      <c r="F11" s="101">
        <f>IF(JI_stat!H11=0,0,(12*1.348*(1/JI_stat!T11*JI_rozp!$E11)+JI_stat!AC11))</f>
        <v>0</v>
      </c>
      <c r="G11" s="29">
        <f>IF(JI_stat!I11=0,0,(12*1.348*(1/JI_stat!U11*JI_rozp!$E11)+JI_stat!AD11))</f>
        <v>11432.616060579281</v>
      </c>
      <c r="H11" s="102">
        <f>IF(JI_stat!J11=0,0,(12*1.348*(1/JI_stat!V11*JI_rozp!$E11)+JI_stat!AE11))</f>
        <v>0</v>
      </c>
      <c r="I11" s="101">
        <f>IF(JI_stat!K11=0,0,(12*1.348*(1/JI_stat!W11*JI_rozp!$E11)+JI_stat!AF11))</f>
        <v>0</v>
      </c>
      <c r="J11" s="29">
        <f>IF(JI_stat!L11=0,0,(12*1.348*(1/JI_stat!X11*JI_rozp!$E11)+JI_stat!AG11))</f>
        <v>0</v>
      </c>
      <c r="K11" s="102">
        <f>IF(JI_stat!M11=0,0,(12*1.348*(1/JI_stat!Y11*JI_rozp!$E11)+JI_stat!AH11))</f>
        <v>0</v>
      </c>
      <c r="L11" s="101">
        <f>IF(JI_stat!N11=0,0,(12*1.348*(1/JI_stat!Z11*JI_rozp!$E11)+JI_stat!AI11))</f>
        <v>0</v>
      </c>
      <c r="M11" s="29">
        <f>IF(JI_stat!O11=0,0,(12*1.348*(1/JI_stat!AA11*JI_rozp!$E11)+JI_stat!AJ11))</f>
        <v>0</v>
      </c>
      <c r="N11" s="102">
        <f>IF(JI_stat!P11=0,0,(12*1.348*(1/JI_stat!AB11*JI_rozp!$E11)+JI_stat!AK11))</f>
        <v>0</v>
      </c>
      <c r="O11" s="101">
        <f>F11*JI_stat!H11+I11*JI_stat!K11+L11*JI_stat!N11</f>
        <v>0</v>
      </c>
      <c r="P11" s="29">
        <f>G11*JI_stat!I11+J11*JI_stat!L11+M11*JI_stat!O11</f>
        <v>240084.93727216491</v>
      </c>
      <c r="Q11" s="102">
        <f>H11*JI_stat!J11+K11*JI_stat!M11+N11*JI_stat!P11</f>
        <v>0</v>
      </c>
      <c r="R11" s="167">
        <f t="shared" si="0"/>
        <v>240084.93727216491</v>
      </c>
    </row>
    <row r="12" spans="1:19" ht="20.100000000000001" customHeight="1" x14ac:dyDescent="0.2">
      <c r="A12" s="10">
        <f>JI_stat!C12</f>
        <v>5405</v>
      </c>
      <c r="B12" s="5" t="str">
        <f>JI_stat!D12</f>
        <v>ZŠ a MŠ Čistá u Horek 236</v>
      </c>
      <c r="C12" s="11">
        <f>JI_stat!E12</f>
        <v>3141</v>
      </c>
      <c r="D12" s="59" t="str">
        <f>JI_stat!F12</f>
        <v>ZŠ a MŠ Čistá u Horek 236</v>
      </c>
      <c r="E12" s="100">
        <f>SJMS_normativy!$F$5</f>
        <v>25931</v>
      </c>
      <c r="F12" s="101">
        <f>IF(JI_stat!H12=0,0,(12*1.348*(1/JI_stat!T12*JI_rozp!$E12)+JI_stat!AC12))</f>
        <v>16404.688468752393</v>
      </c>
      <c r="G12" s="29">
        <f>IF(JI_stat!I12=0,0,(12*1.348*(1/JI_stat!U12*JI_rozp!$E12)+JI_stat!AD12))</f>
        <v>8967.9754676304292</v>
      </c>
      <c r="H12" s="102">
        <f>IF(JI_stat!J12=0,0,(12*1.348*(1/JI_stat!V12*JI_rozp!$E12)+JI_stat!AE12))</f>
        <v>0</v>
      </c>
      <c r="I12" s="101">
        <f>IF(JI_stat!K12=0,0,(12*1.348*(1/JI_stat!W12*JI_rozp!$E12)+JI_stat!AF12))</f>
        <v>0</v>
      </c>
      <c r="J12" s="29">
        <f>IF(JI_stat!L12=0,0,(12*1.348*(1/JI_stat!X12*JI_rozp!$E12)+JI_stat!AG12))</f>
        <v>0</v>
      </c>
      <c r="K12" s="102">
        <f>IF(JI_stat!M12=0,0,(12*1.348*(1/JI_stat!Y12*JI_rozp!$E12)+JI_stat!AH12))</f>
        <v>0</v>
      </c>
      <c r="L12" s="101">
        <f>IF(JI_stat!N12=0,0,(12*1.348*(1/JI_stat!Z12*JI_rozp!$E12)+JI_stat!AI12))</f>
        <v>0</v>
      </c>
      <c r="M12" s="29">
        <f>IF(JI_stat!O12=0,0,(12*1.348*(1/JI_stat!AA12*JI_rozp!$E12)+JI_stat!AJ12))</f>
        <v>0</v>
      </c>
      <c r="N12" s="102">
        <f>IF(JI_stat!P12=0,0,(12*1.348*(1/JI_stat!AB12*JI_rozp!$E12)+JI_stat!AK12))</f>
        <v>0</v>
      </c>
      <c r="O12" s="101">
        <f>F12*JI_stat!H12+I12*JI_stat!K12+L12*JI_stat!N12</f>
        <v>344498.45784380025</v>
      </c>
      <c r="P12" s="29">
        <f>G12*JI_stat!I12+J12*JI_stat!L12+M12*JI_stat!O12</f>
        <v>663630.18460465176</v>
      </c>
      <c r="Q12" s="102">
        <f>H12*JI_stat!J12+K12*JI_stat!M12+N12*JI_stat!P12</f>
        <v>0</v>
      </c>
      <c r="R12" s="167">
        <f t="shared" si="0"/>
        <v>1008128.6424484521</v>
      </c>
    </row>
    <row r="13" spans="1:19" ht="20.100000000000001" customHeight="1" x14ac:dyDescent="0.2">
      <c r="A13" s="10">
        <f>JI_stat!C13</f>
        <v>5410</v>
      </c>
      <c r="B13" s="5" t="str">
        <f>JI_stat!D13</f>
        <v>ZŠ a MŠ Horní Branná 257</v>
      </c>
      <c r="C13" s="11">
        <f>JI_stat!E13</f>
        <v>3141</v>
      </c>
      <c r="D13" s="59" t="str">
        <f>JI_stat!F13</f>
        <v>ZŠ Horní Branná 257</v>
      </c>
      <c r="E13" s="100">
        <f>SJMS_normativy!$F$5</f>
        <v>25931</v>
      </c>
      <c r="F13" s="101">
        <f>IF(JI_stat!H13=0,0,(12*1.348*(1/JI_stat!T13*JI_rozp!$E13)+JI_stat!AC13))</f>
        <v>0</v>
      </c>
      <c r="G13" s="29">
        <f>IF(JI_stat!I13=0,0,(12*1.348*(1/JI_stat!U13*JI_rozp!$E13)+JI_stat!AD13))</f>
        <v>7593.9343197223197</v>
      </c>
      <c r="H13" s="102">
        <f>IF(JI_stat!J13=0,0,(12*1.348*(1/JI_stat!V13*JI_rozp!$E13)+JI_stat!AE13))</f>
        <v>0</v>
      </c>
      <c r="I13" s="101">
        <f>IF(JI_stat!K13=0,0,(12*1.348*(1/JI_stat!W13*JI_rozp!$E13)+JI_stat!AF13))</f>
        <v>7391.5948138133535</v>
      </c>
      <c r="J13" s="29">
        <f>IF(JI_stat!L13=0,0,(12*1.348*(1/JI_stat!X13*JI_rozp!$E13)+JI_stat!AG13))</f>
        <v>0</v>
      </c>
      <c r="K13" s="102">
        <f>IF(JI_stat!M13=0,0,(12*1.348*(1/JI_stat!Y13*JI_rozp!$E13)+JI_stat!AH13))</f>
        <v>0</v>
      </c>
      <c r="L13" s="101">
        <f>IF(JI_stat!N13=0,0,(12*1.348*(1/JI_stat!Z13*JI_rozp!$E13)+JI_stat!AI13))</f>
        <v>0</v>
      </c>
      <c r="M13" s="29">
        <f>IF(JI_stat!O13=0,0,(12*1.348*(1/JI_stat!AA13*JI_rozp!$E13)+JI_stat!AJ13))</f>
        <v>0</v>
      </c>
      <c r="N13" s="102">
        <f>IF(JI_stat!P13=0,0,(12*1.348*(1/JI_stat!AB13*JI_rozp!$E13)+JI_stat!AK13))</f>
        <v>0</v>
      </c>
      <c r="O13" s="101">
        <f>F13*JI_stat!H13+I13*JI_stat!K13+L13*JI_stat!N13</f>
        <v>436104.09401498787</v>
      </c>
      <c r="P13" s="29">
        <f>G13*JI_stat!I13+J13*JI_stat!L13+M13*JI_stat!O13</f>
        <v>1146684.0822780703</v>
      </c>
      <c r="Q13" s="102">
        <f>H13*JI_stat!J13+K13*JI_stat!M13+N13*JI_stat!P13</f>
        <v>0</v>
      </c>
      <c r="R13" s="167">
        <f t="shared" si="0"/>
        <v>1582788.1762930581</v>
      </c>
    </row>
    <row r="14" spans="1:19" ht="20.100000000000001" customHeight="1" x14ac:dyDescent="0.2">
      <c r="A14" s="10">
        <f>JI_stat!C14</f>
        <v>5410</v>
      </c>
      <c r="B14" s="5" t="str">
        <f>JI_stat!D14</f>
        <v>ZŠ a MŠ Horní Branná 257</v>
      </c>
      <c r="C14" s="11">
        <f>JI_stat!E14</f>
        <v>3141</v>
      </c>
      <c r="D14" s="181" t="str">
        <f>JI_stat!F14</f>
        <v>MŠ Horní Branná 18  -výdejna</v>
      </c>
      <c r="E14" s="100">
        <f>SJMS_normativy!$F$5</f>
        <v>25931</v>
      </c>
      <c r="F14" s="101">
        <f>IF(JI_stat!H14=0,0,(12*1.348*(1/JI_stat!T14*JI_rozp!$E14)+JI_stat!AC14))</f>
        <v>0</v>
      </c>
      <c r="G14" s="29">
        <f>IF(JI_stat!I14=0,0,(12*1.348*(1/JI_stat!U14*JI_rozp!$E14)+JI_stat!AD14))</f>
        <v>0</v>
      </c>
      <c r="H14" s="102">
        <f>IF(JI_stat!J14=0,0,(12*1.348*(1/JI_stat!V14*JI_rozp!$E14)+JI_stat!AE14))</f>
        <v>0</v>
      </c>
      <c r="I14" s="101">
        <f>IF(JI_stat!K14=0,0,(12*1.348*(1/JI_stat!W14*JI_rozp!$E14)+JI_stat!AF14))</f>
        <v>0</v>
      </c>
      <c r="J14" s="29">
        <f>IF(JI_stat!L14=0,0,(12*1.348*(1/JI_stat!X14*JI_rozp!$E14)+JI_stat!AG14))</f>
        <v>0</v>
      </c>
      <c r="K14" s="102">
        <f>IF(JI_stat!M14=0,0,(12*1.348*(1/JI_stat!Y14*JI_rozp!$E14)+JI_stat!AH14))</f>
        <v>0</v>
      </c>
      <c r="L14" s="101">
        <f>IF(JI_stat!N14=0,0,(12*1.348*(1/JI_stat!Z14*JI_rozp!$E14)+JI_stat!AI14))</f>
        <v>5795.7061842842513</v>
      </c>
      <c r="M14" s="29">
        <f>IF(JI_stat!O14=0,0,(12*1.348*(1/JI_stat!AA14*JI_rozp!$E14)+JI_stat!AJ14))</f>
        <v>0</v>
      </c>
      <c r="N14" s="102">
        <f>IF(JI_stat!P14=0,0,(12*1.348*(1/JI_stat!AB14*JI_rozp!$E14)+JI_stat!AK14))</f>
        <v>0</v>
      </c>
      <c r="O14" s="101">
        <f>F14*JI_stat!H14+I14*JI_stat!K14+L14*JI_stat!N14</f>
        <v>202849.71644994878</v>
      </c>
      <c r="P14" s="29">
        <f>G14*JI_stat!I14+J14*JI_stat!L14+M14*JI_stat!O14</f>
        <v>0</v>
      </c>
      <c r="Q14" s="102">
        <f>H14*JI_stat!J14+K14*JI_stat!M14+N14*JI_stat!P14</f>
        <v>0</v>
      </c>
      <c r="R14" s="167">
        <f t="shared" si="0"/>
        <v>202849.71644994878</v>
      </c>
    </row>
    <row r="15" spans="1:19" ht="20.100000000000001" customHeight="1" x14ac:dyDescent="0.2">
      <c r="A15" s="10">
        <f>JI_stat!C15</f>
        <v>5410</v>
      </c>
      <c r="B15" s="5" t="str">
        <f>JI_stat!D15</f>
        <v>ZŠ a MŠ Horní Branná 257</v>
      </c>
      <c r="C15" s="11">
        <f>JI_stat!E15</f>
        <v>3141</v>
      </c>
      <c r="D15" s="181" t="str">
        <f>JI_stat!F15</f>
        <v xml:space="preserve">MŠ Valteřice 98 - výdejna </v>
      </c>
      <c r="E15" s="100">
        <f>SJMS_normativy!$F$5</f>
        <v>25931</v>
      </c>
      <c r="F15" s="101">
        <f>IF(JI_stat!H15=0,0,(12*1.348*(1/JI_stat!T15*JI_rozp!$E15)+JI_stat!AC15))</f>
        <v>0</v>
      </c>
      <c r="G15" s="29">
        <f>IF(JI_stat!I15=0,0,(12*1.348*(1/JI_stat!U15*JI_rozp!$E15)+JI_stat!AD15))</f>
        <v>0</v>
      </c>
      <c r="H15" s="102">
        <f>IF(JI_stat!J15=0,0,(12*1.348*(1/JI_stat!V15*JI_rozp!$E15)+JI_stat!AE15))</f>
        <v>0</v>
      </c>
      <c r="I15" s="101">
        <f>IF(JI_stat!K15=0,0,(12*1.348*(1/JI_stat!W15*JI_rozp!$E15)+JI_stat!AF15))</f>
        <v>0</v>
      </c>
      <c r="J15" s="29">
        <f>IF(JI_stat!L15=0,0,(12*1.348*(1/JI_stat!X15*JI_rozp!$E15)+JI_stat!AG15))</f>
        <v>0</v>
      </c>
      <c r="K15" s="102">
        <f>IF(JI_stat!M15=0,0,(12*1.348*(1/JI_stat!Y15*JI_rozp!$E15)+JI_stat!AH15))</f>
        <v>0</v>
      </c>
      <c r="L15" s="101">
        <f>IF(JI_stat!N15=0,0,(12*1.348*(1/JI_stat!Z15*JI_rozp!$E15)+JI_stat!AI15))</f>
        <v>6383.311886390019</v>
      </c>
      <c r="M15" s="29">
        <f>IF(JI_stat!O15=0,0,(12*1.348*(1/JI_stat!AA15*JI_rozp!$E15)+JI_stat!AJ15))</f>
        <v>0</v>
      </c>
      <c r="N15" s="102">
        <f>IF(JI_stat!P15=0,0,(12*1.348*(1/JI_stat!AB15*JI_rozp!$E15)+JI_stat!AK15))</f>
        <v>0</v>
      </c>
      <c r="O15" s="101">
        <f>F15*JI_stat!H15+I15*JI_stat!K15+L15*JI_stat!N15</f>
        <v>153199.48527336045</v>
      </c>
      <c r="P15" s="29">
        <f>G15*JI_stat!I15+J15*JI_stat!L15+M15*JI_stat!O15</f>
        <v>0</v>
      </c>
      <c r="Q15" s="102">
        <f>H15*JI_stat!J15+K15*JI_stat!M15+N15*JI_stat!P15</f>
        <v>0</v>
      </c>
      <c r="R15" s="167">
        <f t="shared" si="0"/>
        <v>153199.48527336045</v>
      </c>
    </row>
    <row r="16" spans="1:19" ht="20.100000000000001" customHeight="1" x14ac:dyDescent="0.2">
      <c r="A16" s="10">
        <f>JI_stat!C16</f>
        <v>5476</v>
      </c>
      <c r="B16" s="5" t="str">
        <f>JI_stat!D16</f>
        <v>ZŠ, MŠ a ZUŠ Jablonec n. J., Školní 370</v>
      </c>
      <c r="C16" s="11">
        <f>JI_stat!E16</f>
        <v>3141</v>
      </c>
      <c r="D16" s="59" t="str">
        <f>JI_stat!F16</f>
        <v>ZŠ a ZUŠ Jablonec n. J., Školní 370</v>
      </c>
      <c r="E16" s="100">
        <f>SJMS_normativy!$F$5</f>
        <v>25931</v>
      </c>
      <c r="F16" s="101">
        <f>IF(JI_stat!H16=0,0,(12*1.348*(1/JI_stat!T16*JI_rozp!$E16)+JI_stat!AC16))</f>
        <v>0</v>
      </c>
      <c r="G16" s="29">
        <f>IF(JI_stat!I16=0,0,(12*1.348*(1/JI_stat!U16*JI_rozp!$E16)+JI_stat!AD16))</f>
        <v>7796.8182203747319</v>
      </c>
      <c r="H16" s="102">
        <f>IF(JI_stat!J16=0,0,(12*1.348*(1/JI_stat!V16*JI_rozp!$E16)+JI_stat!AE16))</f>
        <v>0</v>
      </c>
      <c r="I16" s="101">
        <f>IF(JI_stat!K16=0,0,(12*1.348*(1/JI_stat!W16*JI_rozp!$E16)+JI_stat!AF16))</f>
        <v>0</v>
      </c>
      <c r="J16" s="29">
        <f>IF(JI_stat!L16=0,0,(12*1.348*(1/JI_stat!X16*JI_rozp!$E16)+JI_stat!AG16))</f>
        <v>0</v>
      </c>
      <c r="K16" s="102">
        <f>IF(JI_stat!M16=0,0,(12*1.348*(1/JI_stat!Y16*JI_rozp!$E16)+JI_stat!AH16))</f>
        <v>0</v>
      </c>
      <c r="L16" s="101">
        <f>IF(JI_stat!N16=0,0,(12*1.348*(1/JI_stat!Z16*JI_rozp!$E16)+JI_stat!AI16))</f>
        <v>0</v>
      </c>
      <c r="M16" s="29">
        <f>IF(JI_stat!O16=0,0,(12*1.348*(1/JI_stat!AA16*JI_rozp!$E16)+JI_stat!AJ16))</f>
        <v>0</v>
      </c>
      <c r="N16" s="102">
        <f>IF(JI_stat!P16=0,0,(12*1.348*(1/JI_stat!AB16*JI_rozp!$E16)+JI_stat!AK16))</f>
        <v>0</v>
      </c>
      <c r="O16" s="101">
        <f>F16*JI_stat!H16+I16*JI_stat!K16+L16*JI_stat!N16</f>
        <v>0</v>
      </c>
      <c r="P16" s="29">
        <f>G16*JI_stat!I16+J16*JI_stat!L16+M16*JI_stat!O16</f>
        <v>1044773.6415302141</v>
      </c>
      <c r="Q16" s="102">
        <f>H16*JI_stat!J16+K16*JI_stat!M16+N16*JI_stat!P16</f>
        <v>0</v>
      </c>
      <c r="R16" s="167">
        <f t="shared" si="0"/>
        <v>1044773.6415302141</v>
      </c>
    </row>
    <row r="17" spans="1:18" ht="20.100000000000001" customHeight="1" x14ac:dyDescent="0.2">
      <c r="A17" s="10">
        <f>JI_stat!C17</f>
        <v>5476</v>
      </c>
      <c r="B17" s="5" t="str">
        <f>JI_stat!D17</f>
        <v>ZŠ, MŠ a ZUŠ Jablonec n. J., Školní 370</v>
      </c>
      <c r="C17" s="11">
        <f>JI_stat!E17</f>
        <v>3141</v>
      </c>
      <c r="D17" s="181" t="str">
        <f>JI_stat!F17</f>
        <v xml:space="preserve">MŠ Jablonec n. J. 439 </v>
      </c>
      <c r="E17" s="100">
        <f>SJMS_normativy!$F$5</f>
        <v>25931</v>
      </c>
      <c r="F17" s="101">
        <f>IF(JI_stat!H17=0,0,(12*1.348*(1/JI_stat!T17*JI_rozp!$E17)+JI_stat!AC17))</f>
        <v>13909.331321670736</v>
      </c>
      <c r="G17" s="29">
        <f>IF(JI_stat!I17=0,0,(12*1.348*(1/JI_stat!U17*JI_rozp!$E17)+JI_stat!AD17))</f>
        <v>0</v>
      </c>
      <c r="H17" s="102">
        <f>IF(JI_stat!J17=0,0,(12*1.348*(1/JI_stat!V17*JI_rozp!$E17)+JI_stat!AE17))</f>
        <v>0</v>
      </c>
      <c r="I17" s="101">
        <f>IF(JI_stat!K17=0,0,(12*1.348*(1/JI_stat!W17*JI_rozp!$E17)+JI_stat!AF17))</f>
        <v>0</v>
      </c>
      <c r="J17" s="29">
        <f>IF(JI_stat!L17=0,0,(12*1.348*(1/JI_stat!X17*JI_rozp!$E17)+JI_stat!AG17))</f>
        <v>0</v>
      </c>
      <c r="K17" s="102">
        <f>IF(JI_stat!M17=0,0,(12*1.348*(1/JI_stat!Y17*JI_rozp!$E17)+JI_stat!AH17))</f>
        <v>0</v>
      </c>
      <c r="L17" s="101">
        <f>IF(JI_stat!N17=0,0,(12*1.348*(1/JI_stat!Z17*JI_rozp!$E17)+JI_stat!AI17))</f>
        <v>0</v>
      </c>
      <c r="M17" s="29">
        <f>IF(JI_stat!O17=0,0,(12*1.348*(1/JI_stat!AA17*JI_rozp!$E17)+JI_stat!AJ17))</f>
        <v>0</v>
      </c>
      <c r="N17" s="102">
        <f>IF(JI_stat!P17=0,0,(12*1.348*(1/JI_stat!AB17*JI_rozp!$E17)+JI_stat!AK17))</f>
        <v>0</v>
      </c>
      <c r="O17" s="101">
        <f>F17*JI_stat!H17+I17*JI_stat!K17+L17*JI_stat!N17</f>
        <v>556373.2528668294</v>
      </c>
      <c r="P17" s="29">
        <f>G17*JI_stat!I17+J17*JI_stat!L17+M17*JI_stat!O17</f>
        <v>0</v>
      </c>
      <c r="Q17" s="102">
        <f>H17*JI_stat!J17+K17*JI_stat!M17+N17*JI_stat!P17</f>
        <v>0</v>
      </c>
      <c r="R17" s="167">
        <f t="shared" si="0"/>
        <v>556373.2528668294</v>
      </c>
    </row>
    <row r="18" spans="1:18" ht="20.100000000000001" customHeight="1" x14ac:dyDescent="0.2">
      <c r="A18" s="10">
        <f>JI_stat!C18</f>
        <v>5414</v>
      </c>
      <c r="B18" s="5" t="str">
        <f>JI_stat!D18</f>
        <v>MŠ Kruh u Jilemnice 165</v>
      </c>
      <c r="C18" s="11">
        <f>JI_stat!E18</f>
        <v>3141</v>
      </c>
      <c r="D18" s="59" t="str">
        <f>JI_stat!F18</f>
        <v>MŠ Kruh u Jilemnice 165 - výdejna</v>
      </c>
      <c r="E18" s="100">
        <f>SJMS_normativy!$F$5</f>
        <v>25931</v>
      </c>
      <c r="F18" s="101">
        <f>IF(JI_stat!H18=0,0,(12*1.348*(1/JI_stat!T18*JI_rozp!$E18)+JI_stat!AC18))</f>
        <v>0</v>
      </c>
      <c r="G18" s="29">
        <f>IF(JI_stat!I18=0,0,(12*1.348*(1/JI_stat!U18*JI_rozp!$E18)+JI_stat!AD18))</f>
        <v>0</v>
      </c>
      <c r="H18" s="102">
        <f>IF(JI_stat!J18=0,0,(12*1.348*(1/JI_stat!V18*JI_rozp!$E18)+JI_stat!AE18))</f>
        <v>0</v>
      </c>
      <c r="I18" s="101">
        <f>IF(JI_stat!K18=0,0,(12*1.348*(1/JI_stat!W18*JI_rozp!$E18)+JI_stat!AF18))</f>
        <v>0</v>
      </c>
      <c r="J18" s="29">
        <f>IF(JI_stat!L18=0,0,(12*1.348*(1/JI_stat!X18*JI_rozp!$E18)+JI_stat!AG18))</f>
        <v>0</v>
      </c>
      <c r="K18" s="102">
        <f>IF(JI_stat!M18=0,0,(12*1.348*(1/JI_stat!Y18*JI_rozp!$E18)+JI_stat!AH18))</f>
        <v>0</v>
      </c>
      <c r="L18" s="101">
        <f>IF(JI_stat!N18=0,0,(12*1.348*(1/JI_stat!Z18*JI_rozp!$E18)+JI_stat!AI18))</f>
        <v>6445.5080620499939</v>
      </c>
      <c r="M18" s="29">
        <f>IF(JI_stat!O18=0,0,(12*1.348*(1/JI_stat!AA18*JI_rozp!$E18)+JI_stat!AJ18))</f>
        <v>0</v>
      </c>
      <c r="N18" s="102">
        <f>IF(JI_stat!P18=0,0,(12*1.348*(1/JI_stat!AB18*JI_rozp!$E18)+JI_stat!AK18))</f>
        <v>0</v>
      </c>
      <c r="O18" s="101">
        <f>F18*JI_stat!H18+I18*JI_stat!K18+L18*JI_stat!N18</f>
        <v>148246.68542714987</v>
      </c>
      <c r="P18" s="29">
        <f>G18*JI_stat!I18+J18*JI_stat!L18+M18*JI_stat!O18</f>
        <v>0</v>
      </c>
      <c r="Q18" s="102">
        <f>H18*JI_stat!J18+K18*JI_stat!M18+N18*JI_stat!P18</f>
        <v>0</v>
      </c>
      <c r="R18" s="167">
        <f t="shared" si="0"/>
        <v>148246.68542714987</v>
      </c>
    </row>
    <row r="19" spans="1:18" ht="20.100000000000001" customHeight="1" x14ac:dyDescent="0.2">
      <c r="A19" s="10">
        <f>JI_stat!C19</f>
        <v>5483</v>
      </c>
      <c r="B19" s="5" t="str">
        <f>JI_stat!D19</f>
        <v>MŠ Levínská Olešnice 151</v>
      </c>
      <c r="C19" s="11">
        <f>JI_stat!E19</f>
        <v>3141</v>
      </c>
      <c r="D19" s="59" t="str">
        <f>JI_stat!F19</f>
        <v>MŠ Levínská Olešnice 151</v>
      </c>
      <c r="E19" s="100">
        <f>SJMS_normativy!$F$5</f>
        <v>25931</v>
      </c>
      <c r="F19" s="101">
        <f>IF(JI_stat!H19=0,0,(12*1.348*(1/JI_stat!T19*JI_rozp!$E19)+JI_stat!AC19))</f>
        <v>16404.688468752393</v>
      </c>
      <c r="G19" s="29">
        <f>IF(JI_stat!I19=0,0,(12*1.348*(1/JI_stat!U19*JI_rozp!$E19)+JI_stat!AD19))</f>
        <v>0</v>
      </c>
      <c r="H19" s="102">
        <f>IF(JI_stat!J19=0,0,(12*1.348*(1/JI_stat!V19*JI_rozp!$E19)+JI_stat!AE19))</f>
        <v>0</v>
      </c>
      <c r="I19" s="101">
        <f>IF(JI_stat!K19=0,0,(12*1.348*(1/JI_stat!W19*JI_rozp!$E19)+JI_stat!AF19))</f>
        <v>0</v>
      </c>
      <c r="J19" s="29">
        <f>IF(JI_stat!L19=0,0,(12*1.348*(1/JI_stat!X19*JI_rozp!$E19)+JI_stat!AG19))</f>
        <v>0</v>
      </c>
      <c r="K19" s="102">
        <f>IF(JI_stat!M19=0,0,(12*1.348*(1/JI_stat!Y19*JI_rozp!$E19)+JI_stat!AH19))</f>
        <v>0</v>
      </c>
      <c r="L19" s="101">
        <f>IF(JI_stat!N19=0,0,(12*1.348*(1/JI_stat!Z19*JI_rozp!$E19)+JI_stat!AI19))</f>
        <v>0</v>
      </c>
      <c r="M19" s="29">
        <f>IF(JI_stat!O19=0,0,(12*1.348*(1/JI_stat!AA19*JI_rozp!$E19)+JI_stat!AJ19))</f>
        <v>0</v>
      </c>
      <c r="N19" s="102">
        <f>IF(JI_stat!P19=0,0,(12*1.348*(1/JI_stat!AB19*JI_rozp!$E19)+JI_stat!AK19))</f>
        <v>0</v>
      </c>
      <c r="O19" s="101">
        <f>F19*JI_stat!H19+I19*JI_stat!K19+L19*JI_stat!N19</f>
        <v>344498.45784380025</v>
      </c>
      <c r="P19" s="29">
        <f>G19*JI_stat!I19+J19*JI_stat!L19+M19*JI_stat!O19</f>
        <v>0</v>
      </c>
      <c r="Q19" s="102">
        <f>H19*JI_stat!J19+K19*JI_stat!M19+N19*JI_stat!P19</f>
        <v>0</v>
      </c>
      <c r="R19" s="167">
        <f t="shared" si="0"/>
        <v>344498.45784380025</v>
      </c>
    </row>
    <row r="20" spans="1:18" ht="20.100000000000001" customHeight="1" x14ac:dyDescent="0.2">
      <c r="A20" s="10">
        <f>JI_stat!C20</f>
        <v>5430</v>
      </c>
      <c r="B20" s="5" t="str">
        <f>JI_stat!D20</f>
        <v>ZŠ a MŠ Martinice v Krkonoších 68</v>
      </c>
      <c r="C20" s="11">
        <f>JI_stat!E20</f>
        <v>3141</v>
      </c>
      <c r="D20" s="181" t="str">
        <f>JI_stat!F20</f>
        <v>MŠ Martinice v Krkonoších 87</v>
      </c>
      <c r="E20" s="100">
        <f>SJMS_normativy!$F$5</f>
        <v>25931</v>
      </c>
      <c r="F20" s="101">
        <f>IF(JI_stat!H20=0,0,(12*1.348*(1/JI_stat!T20*JI_rozp!$E20)+JI_stat!AC20))</f>
        <v>14943.886359024005</v>
      </c>
      <c r="G20" s="29">
        <f>IF(JI_stat!I20=0,0,(12*1.348*(1/JI_stat!U20*JI_rozp!$E20)+JI_stat!AD20))</f>
        <v>11432.616060579281</v>
      </c>
      <c r="H20" s="102">
        <f>IF(JI_stat!J20=0,0,(12*1.348*(1/JI_stat!V20*JI_rozp!$E20)+JI_stat!AE20))</f>
        <v>0</v>
      </c>
      <c r="I20" s="101">
        <f>IF(JI_stat!K20=0,0,(12*1.348*(1/JI_stat!W20*JI_rozp!$E20)+JI_stat!AF20))</f>
        <v>0</v>
      </c>
      <c r="J20" s="29">
        <f>IF(JI_stat!L20=0,0,(12*1.348*(1/JI_stat!X20*JI_rozp!$E20)+JI_stat!AG20))</f>
        <v>0</v>
      </c>
      <c r="K20" s="102">
        <f>IF(JI_stat!M20=0,0,(12*1.348*(1/JI_stat!Y20*JI_rozp!$E20)+JI_stat!AH20))</f>
        <v>0</v>
      </c>
      <c r="L20" s="101">
        <f>IF(JI_stat!N20=0,0,(12*1.348*(1/JI_stat!Z20*JI_rozp!$E20)+JI_stat!AI20))</f>
        <v>0</v>
      </c>
      <c r="M20" s="29">
        <f>IF(JI_stat!O20=0,0,(12*1.348*(1/JI_stat!AA20*JI_rozp!$E20)+JI_stat!AJ20))</f>
        <v>0</v>
      </c>
      <c r="N20" s="102">
        <f>IF(JI_stat!P20=0,0,(12*1.348*(1/JI_stat!AB20*JI_rozp!$E20)+JI_stat!AK20))</f>
        <v>0</v>
      </c>
      <c r="O20" s="101">
        <f>F20*JI_stat!H20+I20*JI_stat!K20+L20*JI_stat!N20</f>
        <v>463260.47712974419</v>
      </c>
      <c r="P20" s="29">
        <f>G20*JI_stat!I20+J20*JI_stat!L20+M20*JI_stat!O20</f>
        <v>308680.63363564061</v>
      </c>
      <c r="Q20" s="102">
        <f>H20*JI_stat!J20+K20*JI_stat!M20+N20*JI_stat!P20</f>
        <v>0</v>
      </c>
      <c r="R20" s="167">
        <f t="shared" si="0"/>
        <v>771941.11076538474</v>
      </c>
    </row>
    <row r="21" spans="1:18" ht="20.100000000000001" customHeight="1" x14ac:dyDescent="0.2">
      <c r="A21" s="10">
        <f>JI_stat!C21</f>
        <v>5431</v>
      </c>
      <c r="B21" s="5" t="str">
        <f>JI_stat!D21</f>
        <v>ZŠ a MŠ Mříčná 191</v>
      </c>
      <c r="C21" s="11">
        <f>JI_stat!E21</f>
        <v>3141</v>
      </c>
      <c r="D21" s="59" t="str">
        <f>JI_stat!F21</f>
        <v>ZŠ a MŠ Mříčná 191</v>
      </c>
      <c r="E21" s="100">
        <f>SJMS_normativy!$F$5</f>
        <v>25931</v>
      </c>
      <c r="F21" s="101">
        <f>IF(JI_stat!H21=0,0,(12*1.348*(1/JI_stat!T21*JI_rozp!$E21)+JI_stat!AC21))</f>
        <v>15925.279715975046</v>
      </c>
      <c r="G21" s="29">
        <f>IF(JI_stat!I21=0,0,(12*1.348*(1/JI_stat!U21*JI_rozp!$E21)+JI_stat!AD21))</f>
        <v>11432.616060579281</v>
      </c>
      <c r="H21" s="102">
        <f>IF(JI_stat!J21=0,0,(12*1.348*(1/JI_stat!V21*JI_rozp!$E21)+JI_stat!AE21))</f>
        <v>0</v>
      </c>
      <c r="I21" s="101">
        <f>IF(JI_stat!K21=0,0,(12*1.348*(1/JI_stat!W21*JI_rozp!$E21)+JI_stat!AF21))</f>
        <v>0</v>
      </c>
      <c r="J21" s="29">
        <f>IF(JI_stat!L21=0,0,(12*1.348*(1/JI_stat!X21*JI_rozp!$E21)+JI_stat!AG21))</f>
        <v>0</v>
      </c>
      <c r="K21" s="102">
        <f>IF(JI_stat!M21=0,0,(12*1.348*(1/JI_stat!Y21*JI_rozp!$E21)+JI_stat!AH21))</f>
        <v>0</v>
      </c>
      <c r="L21" s="101">
        <f>IF(JI_stat!N21=0,0,(12*1.348*(1/JI_stat!Z21*JI_rozp!$E21)+JI_stat!AI21))</f>
        <v>0</v>
      </c>
      <c r="M21" s="29">
        <f>IF(JI_stat!O21=0,0,(12*1.348*(1/JI_stat!AA21*JI_rozp!$E21)+JI_stat!AJ21))</f>
        <v>0</v>
      </c>
      <c r="N21" s="102">
        <f>IF(JI_stat!P21=0,0,(12*1.348*(1/JI_stat!AB21*JI_rozp!$E21)+JI_stat!AK21))</f>
        <v>0</v>
      </c>
      <c r="O21" s="101">
        <f>F21*JI_stat!H21+I21*JI_stat!K21+L21*JI_stat!N21</f>
        <v>382206.71318340109</v>
      </c>
      <c r="P21" s="29">
        <f>G21*JI_stat!I21+J21*JI_stat!L21+M21*JI_stat!O21</f>
        <v>274382.78545390273</v>
      </c>
      <c r="Q21" s="102">
        <f>H21*JI_stat!J21+K21*JI_stat!M21+N21*JI_stat!P21</f>
        <v>0</v>
      </c>
      <c r="R21" s="167">
        <f t="shared" si="0"/>
        <v>656589.49863730383</v>
      </c>
    </row>
    <row r="22" spans="1:18" ht="20.100000000000001" customHeight="1" x14ac:dyDescent="0.2">
      <c r="A22" s="10">
        <f>JI_stat!C22</f>
        <v>5487</v>
      </c>
      <c r="B22" s="5" t="str">
        <f>JI_stat!D22</f>
        <v>MŠ Paseky n. J. 264</v>
      </c>
      <c r="C22" s="11">
        <f>JI_stat!E22</f>
        <v>3141</v>
      </c>
      <c r="D22" s="59" t="str">
        <f>JI_stat!F22</f>
        <v>MŠ Paseky n. J. 264</v>
      </c>
      <c r="E22" s="100">
        <f>SJMS_normativy!$F$5</f>
        <v>25931</v>
      </c>
      <c r="F22" s="101">
        <f>IF(JI_stat!H22=0,0,(12*1.348*(1/JI_stat!T22*JI_rozp!$E22)+JI_stat!AC22))</f>
        <v>17742.097997812853</v>
      </c>
      <c r="G22" s="29">
        <f>IF(JI_stat!I22=0,0,(12*1.348*(1/JI_stat!U22*JI_rozp!$E22)+JI_stat!AD22))</f>
        <v>0</v>
      </c>
      <c r="H22" s="102">
        <f>IF(JI_stat!J22=0,0,(12*1.348*(1/JI_stat!V22*JI_rozp!$E22)+JI_stat!AE22))</f>
        <v>0</v>
      </c>
      <c r="I22" s="101">
        <f>IF(JI_stat!K22=0,0,(12*1.348*(1/JI_stat!W22*JI_rozp!$E22)+JI_stat!AF22))</f>
        <v>0</v>
      </c>
      <c r="J22" s="29">
        <f>IF(JI_stat!L22=0,0,(12*1.348*(1/JI_stat!X22*JI_rozp!$E22)+JI_stat!AG22))</f>
        <v>0</v>
      </c>
      <c r="K22" s="102">
        <f>IF(JI_stat!M22=0,0,(12*1.348*(1/JI_stat!Y22*JI_rozp!$E22)+JI_stat!AH22))</f>
        <v>0</v>
      </c>
      <c r="L22" s="101">
        <f>IF(JI_stat!N22=0,0,(12*1.348*(1/JI_stat!Z22*JI_rozp!$E22)+JI_stat!AI22))</f>
        <v>0</v>
      </c>
      <c r="M22" s="29">
        <f>IF(JI_stat!O22=0,0,(12*1.348*(1/JI_stat!AA22*JI_rozp!$E22)+JI_stat!AJ22))</f>
        <v>0</v>
      </c>
      <c r="N22" s="102">
        <f>IF(JI_stat!P22=0,0,(12*1.348*(1/JI_stat!AB22*JI_rozp!$E22)+JI_stat!AK22))</f>
        <v>0</v>
      </c>
      <c r="O22" s="101">
        <f>F22*JI_stat!H22+I22*JI_stat!K22+L22*JI_stat!N22</f>
        <v>212905.17597375423</v>
      </c>
      <c r="P22" s="29">
        <f>G22*JI_stat!I22+J22*JI_stat!L22+M22*JI_stat!O22</f>
        <v>0</v>
      </c>
      <c r="Q22" s="102">
        <f>H22*JI_stat!J22+K22*JI_stat!M22+N22*JI_stat!P22</f>
        <v>0</v>
      </c>
      <c r="R22" s="167">
        <f t="shared" si="0"/>
        <v>212905.17597375423</v>
      </c>
    </row>
    <row r="23" spans="1:18" ht="20.100000000000001" customHeight="1" x14ac:dyDescent="0.2">
      <c r="A23" s="10">
        <f>JI_stat!C23</f>
        <v>5436</v>
      </c>
      <c r="B23" s="5" t="str">
        <f>JI_stat!D23</f>
        <v>MŠ Poniklá 303</v>
      </c>
      <c r="C23" s="11">
        <f>JI_stat!E23</f>
        <v>3141</v>
      </c>
      <c r="D23" s="59" t="str">
        <f>JI_stat!F23</f>
        <v>MŠ Poniklá 303</v>
      </c>
      <c r="E23" s="100">
        <f>SJMS_normativy!$F$5</f>
        <v>25931</v>
      </c>
      <c r="F23" s="101">
        <f>IF(JI_stat!H23=0,0,(12*1.348*(1/JI_stat!T23*JI_rozp!$E23)+JI_stat!AC23))</f>
        <v>13331.631404869959</v>
      </c>
      <c r="G23" s="29">
        <f>IF(JI_stat!I23=0,0,(12*1.348*(1/JI_stat!U23*JI_rozp!$E23)+JI_stat!AD23))</f>
        <v>0</v>
      </c>
      <c r="H23" s="102">
        <f>IF(JI_stat!J23=0,0,(12*1.348*(1/JI_stat!V23*JI_rozp!$E23)+JI_stat!AE23))</f>
        <v>0</v>
      </c>
      <c r="I23" s="101">
        <f>IF(JI_stat!K23=0,0,(12*1.348*(1/JI_stat!W23*JI_rozp!$E23)+JI_stat!AF23))</f>
        <v>0</v>
      </c>
      <c r="J23" s="29">
        <f>IF(JI_stat!L23=0,0,(12*1.348*(1/JI_stat!X23*JI_rozp!$E23)+JI_stat!AG23))</f>
        <v>0</v>
      </c>
      <c r="K23" s="102">
        <f>IF(JI_stat!M23=0,0,(12*1.348*(1/JI_stat!Y23*JI_rozp!$E23)+JI_stat!AH23))</f>
        <v>0</v>
      </c>
      <c r="L23" s="101">
        <f>IF(JI_stat!N23=0,0,(12*1.348*(1/JI_stat!Z23*JI_rozp!$E23)+JI_stat!AI23))</f>
        <v>0</v>
      </c>
      <c r="M23" s="29">
        <f>IF(JI_stat!O23=0,0,(12*1.348*(1/JI_stat!AA23*JI_rozp!$E23)+JI_stat!AJ23))</f>
        <v>0</v>
      </c>
      <c r="N23" s="102">
        <f>IF(JI_stat!P23=0,0,(12*1.348*(1/JI_stat!AB23*JI_rozp!$E23)+JI_stat!AK23))</f>
        <v>0</v>
      </c>
      <c r="O23" s="101">
        <f>F23*JI_stat!H23+I23*JI_stat!K23+L23*JI_stat!N23</f>
        <v>613255.04462401813</v>
      </c>
      <c r="P23" s="29">
        <f>G23*JI_stat!I23+J23*JI_stat!L23+M23*JI_stat!O23</f>
        <v>0</v>
      </c>
      <c r="Q23" s="102">
        <f>H23*JI_stat!J23+K23*JI_stat!M23+N23*JI_stat!P23</f>
        <v>0</v>
      </c>
      <c r="R23" s="167">
        <f t="shared" si="0"/>
        <v>613255.04462401813</v>
      </c>
    </row>
    <row r="24" spans="1:18" ht="20.100000000000001" customHeight="1" x14ac:dyDescent="0.2">
      <c r="A24" s="10">
        <f>JI_stat!C24</f>
        <v>5435</v>
      </c>
      <c r="B24" s="5" t="str">
        <f>JI_stat!D24</f>
        <v xml:space="preserve">ZŠ Poniklá 148 </v>
      </c>
      <c r="C24" s="11">
        <f>JI_stat!E24</f>
        <v>3141</v>
      </c>
      <c r="D24" s="59" t="str">
        <f>JI_stat!F24</f>
        <v xml:space="preserve">ZŠ Poniklá 148 </v>
      </c>
      <c r="E24" s="100">
        <f>SJMS_normativy!$F$5</f>
        <v>25931</v>
      </c>
      <c r="F24" s="101">
        <f>IF(JI_stat!H24=0,0,(12*1.348*(1/JI_stat!T24*JI_rozp!$E24)+JI_stat!AC24))</f>
        <v>0</v>
      </c>
      <c r="G24" s="29">
        <f>IF(JI_stat!I24=0,0,(12*1.348*(1/JI_stat!U24*JI_rozp!$E24)+JI_stat!AD24))</f>
        <v>8119.9386898292641</v>
      </c>
      <c r="H24" s="102">
        <f>IF(JI_stat!J24=0,0,(12*1.348*(1/JI_stat!V24*JI_rozp!$E24)+JI_stat!AE24))</f>
        <v>0</v>
      </c>
      <c r="I24" s="101">
        <f>IF(JI_stat!K24=0,0,(12*1.348*(1/JI_stat!W24*JI_rozp!$E24)+JI_stat!AF24))</f>
        <v>0</v>
      </c>
      <c r="J24" s="29">
        <f>IF(JI_stat!L24=0,0,(12*1.348*(1/JI_stat!X24*JI_rozp!$E24)+JI_stat!AG24))</f>
        <v>0</v>
      </c>
      <c r="K24" s="102">
        <f>IF(JI_stat!M24=0,0,(12*1.348*(1/JI_stat!Y24*JI_rozp!$E24)+JI_stat!AH24))</f>
        <v>0</v>
      </c>
      <c r="L24" s="101">
        <f>IF(JI_stat!N24=0,0,(12*1.348*(1/JI_stat!Z24*JI_rozp!$E24)+JI_stat!AI24))</f>
        <v>0</v>
      </c>
      <c r="M24" s="29">
        <f>IF(JI_stat!O24=0,0,(12*1.348*(1/JI_stat!AA24*JI_rozp!$E24)+JI_stat!AJ24))</f>
        <v>0</v>
      </c>
      <c r="N24" s="102">
        <f>IF(JI_stat!P24=0,0,(12*1.348*(1/JI_stat!AB24*JI_rozp!$E24)+JI_stat!AK24))</f>
        <v>0</v>
      </c>
      <c r="O24" s="101">
        <f>F24*JI_stat!H24+I24*JI_stat!K24+L24*JI_stat!N24</f>
        <v>0</v>
      </c>
      <c r="P24" s="29">
        <f>G24*JI_stat!I24+J24*JI_stat!L24+M24*JI_stat!O24</f>
        <v>909433.13326087757</v>
      </c>
      <c r="Q24" s="102">
        <f>H24*JI_stat!J24+K24*JI_stat!M24+N24*JI_stat!P24</f>
        <v>0</v>
      </c>
      <c r="R24" s="167">
        <f t="shared" si="0"/>
        <v>909433.13326087757</v>
      </c>
    </row>
    <row r="25" spans="1:18" ht="20.100000000000001" customHeight="1" x14ac:dyDescent="0.2">
      <c r="A25" s="10">
        <f>JI_stat!C25</f>
        <v>5477</v>
      </c>
      <c r="B25" s="5" t="str">
        <f>JI_stat!D25</f>
        <v>MŠ Rokytnice n. J., Dolní Rokytnice 210</v>
      </c>
      <c r="C25" s="11">
        <f>JI_stat!E25</f>
        <v>3141</v>
      </c>
      <c r="D25" s="59" t="str">
        <f>JI_stat!F25</f>
        <v>MŠ Rokytnice n. J., Dolní Rokytnice 210</v>
      </c>
      <c r="E25" s="100">
        <f>SJMS_normativy!$F$5</f>
        <v>25931</v>
      </c>
      <c r="F25" s="101">
        <f>IF(JI_stat!H25=0,0,(12*1.348*(1/JI_stat!T25*JI_rozp!$E25)+JI_stat!AC25))</f>
        <v>12054.399835260612</v>
      </c>
      <c r="G25" s="29">
        <f>IF(JI_stat!I25=0,0,(12*1.348*(1/JI_stat!U25*JI_rozp!$E25)+JI_stat!AD25))</f>
        <v>0</v>
      </c>
      <c r="H25" s="102">
        <f>IF(JI_stat!J25=0,0,(12*1.348*(1/JI_stat!V25*JI_rozp!$E25)+JI_stat!AE25))</f>
        <v>0</v>
      </c>
      <c r="I25" s="101">
        <f>IF(JI_stat!K25=0,0,(12*1.348*(1/JI_stat!W25*JI_rozp!$E25)+JI_stat!AF25))</f>
        <v>0</v>
      </c>
      <c r="J25" s="29">
        <f>IF(JI_stat!L25=0,0,(12*1.348*(1/JI_stat!X25*JI_rozp!$E25)+JI_stat!AG25))</f>
        <v>0</v>
      </c>
      <c r="K25" s="102">
        <f>IF(JI_stat!M25=0,0,(12*1.348*(1/JI_stat!Y25*JI_rozp!$E25)+JI_stat!AH25))</f>
        <v>0</v>
      </c>
      <c r="L25" s="101">
        <f>IF(JI_stat!N25=0,0,(12*1.348*(1/JI_stat!Z25*JI_rozp!$E25)+JI_stat!AI25))</f>
        <v>0</v>
      </c>
      <c r="M25" s="29">
        <f>IF(JI_stat!O25=0,0,(12*1.348*(1/JI_stat!AA25*JI_rozp!$E25)+JI_stat!AJ25))</f>
        <v>0</v>
      </c>
      <c r="N25" s="102">
        <f>IF(JI_stat!P25=0,0,(12*1.348*(1/JI_stat!AB25*JI_rozp!$E25)+JI_stat!AK25))</f>
        <v>0</v>
      </c>
      <c r="O25" s="101">
        <f>F25*JI_stat!H25+I25*JI_stat!K25+L25*JI_stat!N25</f>
        <v>759427.1896214186</v>
      </c>
      <c r="P25" s="29">
        <f>G25*JI_stat!I25+J25*JI_stat!L25+M25*JI_stat!O25</f>
        <v>0</v>
      </c>
      <c r="Q25" s="102">
        <f>H25*JI_stat!J25+K25*JI_stat!M25+N25*JI_stat!P25</f>
        <v>0</v>
      </c>
      <c r="R25" s="167">
        <f t="shared" si="0"/>
        <v>759427.1896214186</v>
      </c>
    </row>
    <row r="26" spans="1:18" ht="20.100000000000001" customHeight="1" x14ac:dyDescent="0.2">
      <c r="A26" s="10">
        <f>JI_stat!C26</f>
        <v>5478</v>
      </c>
      <c r="B26" s="5" t="str">
        <f>JI_stat!D26</f>
        <v>MŠ Rokytnice n. J., Horní Rokytnice 555</v>
      </c>
      <c r="C26" s="11">
        <f>JI_stat!E26</f>
        <v>3141</v>
      </c>
      <c r="D26" s="59" t="str">
        <f>JI_stat!F26</f>
        <v>MŠ Rokytnice n. J., Horní Rokytnice 555</v>
      </c>
      <c r="E26" s="100">
        <f>SJMS_normativy!$F$5</f>
        <v>25931</v>
      </c>
      <c r="F26" s="101">
        <f>IF(JI_stat!H26=0,0,(12*1.348*(1/JI_stat!T26*JI_rozp!$E26)+JI_stat!AC26))</f>
        <v>13909.331321670736</v>
      </c>
      <c r="G26" s="29">
        <f>IF(JI_stat!I26=0,0,(12*1.348*(1/JI_stat!U26*JI_rozp!$E26)+JI_stat!AD26))</f>
        <v>0</v>
      </c>
      <c r="H26" s="102">
        <f>IF(JI_stat!J26=0,0,(12*1.348*(1/JI_stat!V26*JI_rozp!$E26)+JI_stat!AE26))</f>
        <v>0</v>
      </c>
      <c r="I26" s="101">
        <f>IF(JI_stat!K26=0,0,(12*1.348*(1/JI_stat!W26*JI_rozp!$E26)+JI_stat!AF26))</f>
        <v>0</v>
      </c>
      <c r="J26" s="29">
        <f>IF(JI_stat!L26=0,0,(12*1.348*(1/JI_stat!X26*JI_rozp!$E26)+JI_stat!AG26))</f>
        <v>0</v>
      </c>
      <c r="K26" s="102">
        <f>IF(JI_stat!M26=0,0,(12*1.348*(1/JI_stat!Y26*JI_rozp!$E26)+JI_stat!AH26))</f>
        <v>0</v>
      </c>
      <c r="L26" s="101">
        <f>IF(JI_stat!N26=0,0,(12*1.348*(1/JI_stat!Z26*JI_rozp!$E26)+JI_stat!AI26))</f>
        <v>0</v>
      </c>
      <c r="M26" s="29">
        <f>IF(JI_stat!O26=0,0,(12*1.348*(1/JI_stat!AA26*JI_rozp!$E26)+JI_stat!AJ26))</f>
        <v>0</v>
      </c>
      <c r="N26" s="102">
        <f>IF(JI_stat!P26=0,0,(12*1.348*(1/JI_stat!AB26*JI_rozp!$E26)+JI_stat!AK26))</f>
        <v>0</v>
      </c>
      <c r="O26" s="101">
        <f>F26*JI_stat!H26+I26*JI_stat!K26+L26*JI_stat!N26</f>
        <v>556373.2528668294</v>
      </c>
      <c r="P26" s="29">
        <f>G26*JI_stat!I26+J26*JI_stat!L26+M26*JI_stat!O26</f>
        <v>0</v>
      </c>
      <c r="Q26" s="102">
        <f>H26*JI_stat!J26+K26*JI_stat!M26+N26*JI_stat!P26</f>
        <v>0</v>
      </c>
      <c r="R26" s="167">
        <f t="shared" si="0"/>
        <v>556373.2528668294</v>
      </c>
    </row>
    <row r="27" spans="1:18" ht="20.100000000000001" customHeight="1" x14ac:dyDescent="0.2">
      <c r="A27" s="10">
        <f>JI_stat!C27</f>
        <v>5479</v>
      </c>
      <c r="B27" s="5" t="str">
        <f>JI_stat!D27</f>
        <v>Základní škola a Středisko volného času, Rokytnice nad Jizerou, příspěvková organizace</v>
      </c>
      <c r="C27" s="11">
        <f>JI_stat!E27</f>
        <v>3141</v>
      </c>
      <c r="D27" s="59" t="str">
        <f>JI_stat!F27</f>
        <v>ZŠ Rokytnice n. J., Dolní 172</v>
      </c>
      <c r="E27" s="100">
        <f>SJMS_normativy!$F$5</f>
        <v>25931</v>
      </c>
      <c r="F27" s="101">
        <f>IF(JI_stat!H27=0,0,(12*1.348*(1/JI_stat!T27*JI_rozp!$E27)+JI_stat!AC27))</f>
        <v>0</v>
      </c>
      <c r="G27" s="29">
        <f>IF(JI_stat!I27=0,0,(12*1.348*(1/JI_stat!U27*JI_rozp!$E27)+JI_stat!AD27))</f>
        <v>7220.0576786666379</v>
      </c>
      <c r="H27" s="102">
        <f>IF(JI_stat!J27=0,0,(12*1.348*(1/JI_stat!V27*JI_rozp!$E27)+JI_stat!AE27))</f>
        <v>0</v>
      </c>
      <c r="I27" s="101">
        <f>IF(JI_stat!K27=0,0,(12*1.348*(1/JI_stat!W27*JI_rozp!$E27)+JI_stat!AF27))</f>
        <v>0</v>
      </c>
      <c r="J27" s="29">
        <f>IF(JI_stat!L27=0,0,(12*1.348*(1/JI_stat!X27*JI_rozp!$E27)+JI_stat!AG27))</f>
        <v>0</v>
      </c>
      <c r="K27" s="102">
        <f>IF(JI_stat!M27=0,0,(12*1.348*(1/JI_stat!Y27*JI_rozp!$E27)+JI_stat!AH27))</f>
        <v>0</v>
      </c>
      <c r="L27" s="101">
        <f>IF(JI_stat!N27=0,0,(12*1.348*(1/JI_stat!Z27*JI_rozp!$E27)+JI_stat!AI27))</f>
        <v>0</v>
      </c>
      <c r="M27" s="29">
        <f>IF(JI_stat!O27=0,0,(12*1.348*(1/JI_stat!AA27*JI_rozp!$E27)+JI_stat!AJ27))</f>
        <v>0</v>
      </c>
      <c r="N27" s="102">
        <f>IF(JI_stat!P27=0,0,(12*1.348*(1/JI_stat!AB27*JI_rozp!$E27)+JI_stat!AK27))</f>
        <v>0</v>
      </c>
      <c r="O27" s="101">
        <f>F27*JI_stat!H27+I27*JI_stat!K27+L27*JI_stat!N27</f>
        <v>0</v>
      </c>
      <c r="P27" s="29">
        <f>G27*JI_stat!I27+J27*JI_stat!L27+M27*JI_stat!O27</f>
        <v>1379031.0166253278</v>
      </c>
      <c r="Q27" s="102">
        <f>H27*JI_stat!J27+K27*JI_stat!M27+N27*JI_stat!P27</f>
        <v>0</v>
      </c>
      <c r="R27" s="167">
        <f t="shared" si="0"/>
        <v>1379031.0166253278</v>
      </c>
    </row>
    <row r="28" spans="1:18" ht="20.100000000000001" customHeight="1" x14ac:dyDescent="0.2">
      <c r="A28" s="10">
        <f>JI_stat!C28</f>
        <v>5442</v>
      </c>
      <c r="B28" s="5" t="str">
        <f>JI_stat!D28</f>
        <v>ZŠ a MŠ Roztoky u Jilemnice 190</v>
      </c>
      <c r="C28" s="11">
        <f>JI_stat!E28</f>
        <v>3141</v>
      </c>
      <c r="D28" s="181" t="str">
        <f>JI_stat!F28</f>
        <v>MŠ Roztoky u Jilemnice 188 - výdejna</v>
      </c>
      <c r="E28" s="100">
        <f>SJMS_normativy!$F$5</f>
        <v>25931</v>
      </c>
      <c r="F28" s="101">
        <f>IF(JI_stat!H28=0,0,(12*1.348*(1/JI_stat!T28*JI_rozp!$E28)+JI_stat!AC28))</f>
        <v>0</v>
      </c>
      <c r="G28" s="29">
        <f>IF(JI_stat!I28=0,0,(12*1.348*(1/JI_stat!U28*JI_rozp!$E28)+JI_stat!AD28))</f>
        <v>0</v>
      </c>
      <c r="H28" s="102">
        <f>IF(JI_stat!J28=0,0,(12*1.348*(1/JI_stat!V28*JI_rozp!$E28)+JI_stat!AE28))</f>
        <v>0</v>
      </c>
      <c r="I28" s="101">
        <f>IF(JI_stat!K28=0,0,(12*1.348*(1/JI_stat!W28*JI_rozp!$E28)+JI_stat!AF28))</f>
        <v>0</v>
      </c>
      <c r="J28" s="29">
        <f>IF(JI_stat!L28=0,0,(12*1.348*(1/JI_stat!X28*JI_rozp!$E28)+JI_stat!AG28))</f>
        <v>0</v>
      </c>
      <c r="K28" s="102">
        <f>IF(JI_stat!M28=0,0,(12*1.348*(1/JI_stat!Y28*JI_rozp!$E28)+JI_stat!AH28))</f>
        <v>0</v>
      </c>
      <c r="L28" s="101">
        <f>IF(JI_stat!N28=0,0,(12*1.348*(1/JI_stat!Z28*JI_rozp!$E28)+JI_stat!AI28))</f>
        <v>5576.9325286682933</v>
      </c>
      <c r="M28" s="29">
        <f>IF(JI_stat!O28=0,0,(12*1.348*(1/JI_stat!AA28*JI_rozp!$E28)+JI_stat!AJ28))</f>
        <v>0</v>
      </c>
      <c r="N28" s="102">
        <f>IF(JI_stat!P28=0,0,(12*1.348*(1/JI_stat!AB28*JI_rozp!$E28)+JI_stat!AK28))</f>
        <v>0</v>
      </c>
      <c r="O28" s="101">
        <f>F28*JI_stat!H28+I28*JI_stat!K28+L28*JI_stat!N28</f>
        <v>223077.30114673174</v>
      </c>
      <c r="P28" s="29">
        <f>G28*JI_stat!I28+J28*JI_stat!L28+M28*JI_stat!O28</f>
        <v>0</v>
      </c>
      <c r="Q28" s="102">
        <f>H28*JI_stat!J28+K28*JI_stat!M28+N28*JI_stat!P28</f>
        <v>0</v>
      </c>
      <c r="R28" s="167">
        <f t="shared" si="0"/>
        <v>223077.30114673174</v>
      </c>
    </row>
    <row r="29" spans="1:18" ht="20.100000000000001" customHeight="1" x14ac:dyDescent="0.2">
      <c r="A29" s="10">
        <f>JI_stat!C29</f>
        <v>5453</v>
      </c>
      <c r="B29" s="5" t="str">
        <f>JI_stat!D29</f>
        <v>ZŠ a MŠ Studenec 367</v>
      </c>
      <c r="C29" s="11">
        <f>JI_stat!E29</f>
        <v>3141</v>
      </c>
      <c r="D29" s="59" t="str">
        <f>JI_stat!F29</f>
        <v>ZŠ Studenec 367</v>
      </c>
      <c r="E29" s="100">
        <f>SJMS_normativy!$F$5</f>
        <v>25931</v>
      </c>
      <c r="F29" s="101">
        <f>IF(JI_stat!H29=0,0,(12*1.348*(1/JI_stat!T29*JI_rozp!$E29)+JI_stat!AC29))</f>
        <v>0</v>
      </c>
      <c r="G29" s="29">
        <f>IF(JI_stat!I29=0,0,(12*1.348*(1/JI_stat!U29*JI_rozp!$E29)+JI_stat!AD29))</f>
        <v>6647.8643806212194</v>
      </c>
      <c r="H29" s="102">
        <f>IF(JI_stat!J29=0,0,(12*1.348*(1/JI_stat!V29*JI_rozp!$E29)+JI_stat!AE29))</f>
        <v>0</v>
      </c>
      <c r="I29" s="101">
        <f>IF(JI_stat!K29=0,0,(12*1.348*(1/JI_stat!W29*JI_rozp!$E29)+JI_stat!AF29))</f>
        <v>0</v>
      </c>
      <c r="J29" s="29">
        <f>IF(JI_stat!L29=0,0,(12*1.348*(1/JI_stat!X29*JI_rozp!$E29)+JI_stat!AG29))</f>
        <v>0</v>
      </c>
      <c r="K29" s="102">
        <f>IF(JI_stat!M29=0,0,(12*1.348*(1/JI_stat!Y29*JI_rozp!$E29)+JI_stat!AH29))</f>
        <v>0</v>
      </c>
      <c r="L29" s="101">
        <f>IF(JI_stat!N29=0,0,(12*1.348*(1/JI_stat!Z29*JI_rozp!$E29)+JI_stat!AI29))</f>
        <v>0</v>
      </c>
      <c r="M29" s="29">
        <f>IF(JI_stat!O29=0,0,(12*1.348*(1/JI_stat!AA29*JI_rozp!$E29)+JI_stat!AJ29))</f>
        <v>0</v>
      </c>
      <c r="N29" s="102">
        <f>IF(JI_stat!P29=0,0,(12*1.348*(1/JI_stat!AB29*JI_rozp!$E29)+JI_stat!AK29))</f>
        <v>0</v>
      </c>
      <c r="O29" s="101">
        <f>F29*JI_stat!H29+I29*JI_stat!K29+L29*JI_stat!N29</f>
        <v>0</v>
      </c>
      <c r="P29" s="29">
        <f>G29*JI_stat!I29+J29*JI_stat!L29+M29*JI_stat!O29</f>
        <v>1894641.3484770476</v>
      </c>
      <c r="Q29" s="102">
        <f>H29*JI_stat!J29+K29*JI_stat!M29+N29*JI_stat!P29</f>
        <v>0</v>
      </c>
      <c r="R29" s="167">
        <f t="shared" si="0"/>
        <v>1894641.3484770476</v>
      </c>
    </row>
    <row r="30" spans="1:18" ht="20.100000000000001" customHeight="1" x14ac:dyDescent="0.2">
      <c r="A30" s="10">
        <f>JI_stat!C30</f>
        <v>5453</v>
      </c>
      <c r="B30" s="5" t="str">
        <f>JI_stat!D30</f>
        <v>ZŠ a MŠ Studenec 367</v>
      </c>
      <c r="C30" s="11">
        <f>JI_stat!E30</f>
        <v>3141</v>
      </c>
      <c r="D30" s="181" t="str">
        <f>JI_stat!F30</f>
        <v>MŠ Studenec, Studenec 367(U Pošty 5)</v>
      </c>
      <c r="E30" s="100">
        <f>SJMS_normativy!$F$5</f>
        <v>25931</v>
      </c>
      <c r="F30" s="101">
        <f>IF(JI_stat!H30=0,0,(12*1.348*(1/JI_stat!T30*JI_rozp!$E30)+JI_stat!AC30))</f>
        <v>11647.870873340224</v>
      </c>
      <c r="G30" s="29">
        <f>IF(JI_stat!I30=0,0,(12*1.348*(1/JI_stat!U30*JI_rozp!$E30)+JI_stat!AD30))</f>
        <v>0</v>
      </c>
      <c r="H30" s="102">
        <f>IF(JI_stat!J30=0,0,(12*1.348*(1/JI_stat!V30*JI_rozp!$E30)+JI_stat!AE30))</f>
        <v>0</v>
      </c>
      <c r="I30" s="101">
        <f>IF(JI_stat!K30=0,0,(12*1.348*(1/JI_stat!W30*JI_rozp!$E30)+JI_stat!AF30))</f>
        <v>0</v>
      </c>
      <c r="J30" s="29">
        <f>IF(JI_stat!L30=0,0,(12*1.348*(1/JI_stat!X30*JI_rozp!$E30)+JI_stat!AG30))</f>
        <v>0</v>
      </c>
      <c r="K30" s="102">
        <f>IF(JI_stat!M30=0,0,(12*1.348*(1/JI_stat!Y30*JI_rozp!$E30)+JI_stat!AH30))</f>
        <v>0</v>
      </c>
      <c r="L30" s="101">
        <f>IF(JI_stat!N30=0,0,(12*1.348*(1/JI_stat!Z30*JI_rozp!$E30)+JI_stat!AI30))</f>
        <v>0</v>
      </c>
      <c r="M30" s="29">
        <f>IF(JI_stat!O30=0,0,(12*1.348*(1/JI_stat!AA30*JI_rozp!$E30)+JI_stat!AJ30))</f>
        <v>0</v>
      </c>
      <c r="N30" s="102">
        <f>IF(JI_stat!P30=0,0,(12*1.348*(1/JI_stat!AB30*JI_rozp!$E30)+JI_stat!AK30))</f>
        <v>0</v>
      </c>
      <c r="O30" s="101">
        <f>F30*JI_stat!H30+I30*JI_stat!K30+L30*JI_stat!N30</f>
        <v>815350.9611338157</v>
      </c>
      <c r="P30" s="29">
        <f>G30*JI_stat!I30+J30*JI_stat!L30+M30*JI_stat!O30</f>
        <v>0</v>
      </c>
      <c r="Q30" s="102">
        <f>H30*JI_stat!J30+K30*JI_stat!M30+N30*JI_stat!P30</f>
        <v>0</v>
      </c>
      <c r="R30" s="167">
        <f t="shared" si="0"/>
        <v>815350.9611338157</v>
      </c>
    </row>
    <row r="31" spans="1:18" ht="20.100000000000001" customHeight="1" x14ac:dyDescent="0.2">
      <c r="A31" s="10">
        <f>JI_stat!C31</f>
        <v>5453</v>
      </c>
      <c r="B31" s="5" t="str">
        <f>JI_stat!D31</f>
        <v>ZŠ a MŠ Studenec 367</v>
      </c>
      <c r="C31" s="11">
        <f>JI_stat!E31</f>
        <v>3141</v>
      </c>
      <c r="D31" s="181" t="str">
        <f>JI_stat!F31</f>
        <v xml:space="preserve">MŠ Zálesní Lhota 187 </v>
      </c>
      <c r="E31" s="100">
        <f>SJMS_normativy!$F$5</f>
        <v>25931</v>
      </c>
      <c r="F31" s="101">
        <f>IF(JI_stat!H31=0,0,(12*1.348*(1/JI_stat!T31*JI_rozp!$E31)+JI_stat!AC31))</f>
        <v>17298.243263182372</v>
      </c>
      <c r="G31" s="29">
        <f>IF(JI_stat!I31=0,0,(12*1.348*(1/JI_stat!U31*JI_rozp!$E31)+JI_stat!AD31))</f>
        <v>0</v>
      </c>
      <c r="H31" s="102">
        <f>IF(JI_stat!J31=0,0,(12*1.348*(1/JI_stat!V31*JI_rozp!$E31)+JI_stat!AE31))</f>
        <v>0</v>
      </c>
      <c r="I31" s="101">
        <f>IF(JI_stat!K31=0,0,(12*1.348*(1/JI_stat!W31*JI_rozp!$E31)+JI_stat!AF31))</f>
        <v>0</v>
      </c>
      <c r="J31" s="29">
        <f>IF(JI_stat!L31=0,0,(12*1.348*(1/JI_stat!X31*JI_rozp!$E31)+JI_stat!AG31))</f>
        <v>0</v>
      </c>
      <c r="K31" s="102">
        <f>IF(JI_stat!M31=0,0,(12*1.348*(1/JI_stat!Y31*JI_rozp!$E31)+JI_stat!AH31))</f>
        <v>0</v>
      </c>
      <c r="L31" s="101">
        <f>IF(JI_stat!N31=0,0,(12*1.348*(1/JI_stat!Z31*JI_rozp!$E31)+JI_stat!AI31))</f>
        <v>0</v>
      </c>
      <c r="M31" s="29">
        <f>IF(JI_stat!O31=0,0,(12*1.348*(1/JI_stat!AA31*JI_rozp!$E31)+JI_stat!AJ31))</f>
        <v>0</v>
      </c>
      <c r="N31" s="102">
        <f>IF(JI_stat!P31=0,0,(12*1.348*(1/JI_stat!AB31*JI_rozp!$E31)+JI_stat!AK31))</f>
        <v>0</v>
      </c>
      <c r="O31" s="101">
        <f>F31*JI_stat!H31+I31*JI_stat!K31+L31*JI_stat!N31</f>
        <v>276771.89221091795</v>
      </c>
      <c r="P31" s="29">
        <f>G31*JI_stat!I31+J31*JI_stat!L31+M31*JI_stat!O31</f>
        <v>0</v>
      </c>
      <c r="Q31" s="102">
        <f>H31*JI_stat!J31+K31*JI_stat!M31+N31*JI_stat!P31</f>
        <v>0</v>
      </c>
      <c r="R31" s="167">
        <f t="shared" si="0"/>
        <v>276771.89221091795</v>
      </c>
    </row>
    <row r="32" spans="1:18" ht="20.100000000000001" customHeight="1" x14ac:dyDescent="0.2">
      <c r="A32" s="10">
        <f>JI_stat!C32</f>
        <v>5429</v>
      </c>
      <c r="B32" s="5" t="str">
        <f>JI_stat!D32</f>
        <v>MŠ Víchová n. J. 197</v>
      </c>
      <c r="C32" s="11">
        <f>JI_stat!E32</f>
        <v>3141</v>
      </c>
      <c r="D32" s="59" t="str">
        <f>JI_stat!F32</f>
        <v>MŠ Víchová n. J. 197</v>
      </c>
      <c r="E32" s="100">
        <f>SJMS_normativy!$F$5</f>
        <v>25931</v>
      </c>
      <c r="F32" s="101">
        <f>IF(JI_stat!H32=0,0,(12*1.348*(1/JI_stat!T32*JI_rozp!$E32)+JI_stat!AC32))</f>
        <v>14341.610386393078</v>
      </c>
      <c r="G32" s="29">
        <f>IF(JI_stat!I32=0,0,(12*1.348*(1/JI_stat!U32*JI_rozp!$E32)+JI_stat!AD32))</f>
        <v>11432.616060579281</v>
      </c>
      <c r="H32" s="102">
        <f>IF(JI_stat!J32=0,0,(12*1.348*(1/JI_stat!V32*JI_rozp!$E32)+JI_stat!AE32))</f>
        <v>0</v>
      </c>
      <c r="I32" s="101">
        <f>IF(JI_stat!K32=0,0,(12*1.348*(1/JI_stat!W32*JI_rozp!$E32)+JI_stat!AF32))</f>
        <v>0</v>
      </c>
      <c r="J32" s="29">
        <f>IF(JI_stat!L32=0,0,(12*1.348*(1/JI_stat!X32*JI_rozp!$E32)+JI_stat!AG32))</f>
        <v>0</v>
      </c>
      <c r="K32" s="102">
        <f>IF(JI_stat!M32=0,0,(12*1.348*(1/JI_stat!Y32*JI_rozp!$E32)+JI_stat!AH32))</f>
        <v>0</v>
      </c>
      <c r="L32" s="101">
        <f>IF(JI_stat!N32=0,0,(12*1.348*(1/JI_stat!Z32*JI_rozp!$E32)+JI_stat!AI32))</f>
        <v>0</v>
      </c>
      <c r="M32" s="29">
        <f>IF(JI_stat!O32=0,0,(12*1.348*(1/JI_stat!AA32*JI_rozp!$E32)+JI_stat!AJ32))</f>
        <v>0</v>
      </c>
      <c r="N32" s="102">
        <f>IF(JI_stat!P32=0,0,(12*1.348*(1/JI_stat!AB32*JI_rozp!$E32)+JI_stat!AK32))</f>
        <v>0</v>
      </c>
      <c r="O32" s="101">
        <f>F32*JI_stat!H32+I32*JI_stat!K32+L32*JI_stat!N32</f>
        <v>516297.97391015082</v>
      </c>
      <c r="P32" s="29">
        <f>G32*JI_stat!I32+J32*JI_stat!L32+M32*JI_stat!O32</f>
        <v>171489.24090868921</v>
      </c>
      <c r="Q32" s="102">
        <f>H32*JI_stat!J32+K32*JI_stat!M32+N32*JI_stat!P32</f>
        <v>0</v>
      </c>
      <c r="R32" s="167">
        <f t="shared" si="0"/>
        <v>687787.21481884003</v>
      </c>
    </row>
    <row r="33" spans="1:18" ht="20.100000000000001" customHeight="1" thickBot="1" x14ac:dyDescent="0.25">
      <c r="A33" s="262">
        <f>JI_stat!C33</f>
        <v>5488</v>
      </c>
      <c r="B33" s="247" t="str">
        <f>JI_stat!D33</f>
        <v>ZŠ a MŠ Vítkovice v Krkonoších 28</v>
      </c>
      <c r="C33" s="41">
        <f>JI_stat!E33</f>
        <v>3141</v>
      </c>
      <c r="D33" s="248" t="str">
        <f>JI_stat!F33</f>
        <v xml:space="preserve">MŠ Vítkovice v Krkonoších 380 </v>
      </c>
      <c r="E33" s="100">
        <f>SJMS_normativy!$F$5</f>
        <v>25931</v>
      </c>
      <c r="F33" s="101">
        <f>IF(JI_stat!H33=0,0,(12*1.348*(1/JI_stat!T33*JI_rozp!$E33)+JI_stat!AC33))</f>
        <v>17742.097997812853</v>
      </c>
      <c r="G33" s="29">
        <f>IF(JI_stat!I33=0,0,(12*1.348*(1/JI_stat!U33*JI_rozp!$E33)+JI_stat!AD33))</f>
        <v>11432.616060579281</v>
      </c>
      <c r="H33" s="102">
        <f>IF(JI_stat!J33=0,0,(12*1.348*(1/JI_stat!V33*JI_rozp!$E33)+JI_stat!AE33))</f>
        <v>0</v>
      </c>
      <c r="I33" s="101">
        <f>IF(JI_stat!K33=0,0,(12*1.348*(1/JI_stat!W33*JI_rozp!$E33)+JI_stat!AF33))</f>
        <v>0</v>
      </c>
      <c r="J33" s="29">
        <f>IF(JI_stat!L33=0,0,(12*1.348*(1/JI_stat!X33*JI_rozp!$E33)+JI_stat!AG33))</f>
        <v>0</v>
      </c>
      <c r="K33" s="102">
        <f>IF(JI_stat!M33=0,0,(12*1.348*(1/JI_stat!Y33*JI_rozp!$E33)+JI_stat!AH33))</f>
        <v>0</v>
      </c>
      <c r="L33" s="101">
        <f>IF(JI_stat!N33=0,0,(12*1.348*(1/JI_stat!Z33*JI_rozp!$E33)+JI_stat!AI33))</f>
        <v>0</v>
      </c>
      <c r="M33" s="29">
        <f>IF(JI_stat!O33=0,0,(12*1.348*(1/JI_stat!AA33*JI_rozp!$E33)+JI_stat!AJ33))</f>
        <v>0</v>
      </c>
      <c r="N33" s="102">
        <f>IF(JI_stat!P33=0,0,(12*1.348*(1/JI_stat!AB33*JI_rozp!$E33)+JI_stat!AK33))</f>
        <v>0</v>
      </c>
      <c r="O33" s="101">
        <f>F33*JI_stat!H33+I33*JI_stat!K33+L33*JI_stat!N33</f>
        <v>106452.58798687712</v>
      </c>
      <c r="P33" s="29">
        <f>G33*JI_stat!I33+J33*JI_stat!L33+M33*JI_stat!O33</f>
        <v>194354.47302984778</v>
      </c>
      <c r="Q33" s="102">
        <f>H33*JI_stat!J33+K33*JI_stat!M33+N33*JI_stat!P33</f>
        <v>0</v>
      </c>
      <c r="R33" s="167">
        <f t="shared" si="0"/>
        <v>300807.06101672491</v>
      </c>
    </row>
    <row r="34" spans="1:18" ht="20.100000000000001" customHeight="1" thickBot="1" x14ac:dyDescent="0.25">
      <c r="A34" s="47"/>
      <c r="B34" s="53" t="str">
        <f>JI_stat!D34</f>
        <v>celkem</v>
      </c>
      <c r="C34" s="242"/>
      <c r="D34" s="131"/>
      <c r="E34" s="162" t="s">
        <v>308</v>
      </c>
      <c r="F34" s="110" t="s">
        <v>308</v>
      </c>
      <c r="G34" s="111" t="s">
        <v>308</v>
      </c>
      <c r="H34" s="112" t="s">
        <v>308</v>
      </c>
      <c r="I34" s="110" t="s">
        <v>308</v>
      </c>
      <c r="J34" s="111" t="s">
        <v>308</v>
      </c>
      <c r="K34" s="112" t="s">
        <v>308</v>
      </c>
      <c r="L34" s="110" t="s">
        <v>308</v>
      </c>
      <c r="M34" s="111" t="s">
        <v>308</v>
      </c>
      <c r="N34" s="112" t="s">
        <v>308</v>
      </c>
      <c r="O34" s="132">
        <f>SUM(O6:O33)</f>
        <v>9878617.1325718518</v>
      </c>
      <c r="P34" s="108">
        <f>SUM(P6:P33)</f>
        <v>8558731.3428332321</v>
      </c>
      <c r="Q34" s="150">
        <f>SUM(Q6:Q33)</f>
        <v>0</v>
      </c>
      <c r="R34" s="141">
        <f>SUM(R6:R33)</f>
        <v>18437348.475405082</v>
      </c>
    </row>
    <row r="35" spans="1:18" ht="20.100000000000001" customHeight="1" x14ac:dyDescent="0.2">
      <c r="E35" s="27"/>
      <c r="F35" s="28"/>
      <c r="G35" s="28"/>
      <c r="H35" s="28"/>
      <c r="I35" s="28"/>
      <c r="J35" s="28"/>
      <c r="K35" s="28"/>
      <c r="R35" s="30">
        <f>SUM(O34:Q34)</f>
        <v>18437348.475405082</v>
      </c>
    </row>
    <row r="36" spans="1:18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1:18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1:18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1:18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1:18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1:18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1:18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1:18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1:18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</row>
    <row r="51" spans="5:11" ht="20.100000000000001" customHeight="1" x14ac:dyDescent="0.2">
      <c r="E51" s="27"/>
    </row>
    <row r="52" spans="5:11" ht="20.100000000000001" customHeight="1" x14ac:dyDescent="0.2">
      <c r="E52" s="27"/>
    </row>
    <row r="53" spans="5:11" ht="20.100000000000001" customHeight="1" x14ac:dyDescent="0.2">
      <c r="E53" s="27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/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324"/>
  <sheetViews>
    <sheetView workbookViewId="0">
      <pane xSplit="6" ySplit="5" topLeftCell="G14" activePane="bottomRight" state="frozen"/>
      <selection pane="topRight"/>
      <selection pane="bottomLeft"/>
      <selection pane="bottomRight" activeCell="L5" sqref="L5"/>
    </sheetView>
  </sheetViews>
  <sheetFormatPr defaultRowHeight="12.75" x14ac:dyDescent="0.2"/>
  <cols>
    <col min="1" max="1" width="5.7109375" customWidth="1"/>
    <col min="3" max="3" width="6.5703125" customWidth="1"/>
    <col min="4" max="4" width="27.140625" customWidth="1"/>
    <col min="5" max="5" width="4.42578125" bestFit="1" customWidth="1"/>
    <col min="6" max="6" width="28.5703125" customWidth="1"/>
    <col min="7" max="7" width="10.85546875" customWidth="1"/>
    <col min="8" max="8" width="9.5703125" customWidth="1"/>
    <col min="9" max="10" width="10.85546875" customWidth="1"/>
    <col min="11" max="11" width="10" customWidth="1"/>
    <col min="12" max="12" width="10.85546875" customWidth="1"/>
    <col min="13" max="21" width="7.140625" customWidth="1"/>
    <col min="22" max="22" width="8.28515625" customWidth="1"/>
    <col min="23" max="23" width="8" customWidth="1"/>
    <col min="24" max="24" width="7.140625" customWidth="1"/>
    <col min="25" max="25" width="8.7109375" customWidth="1"/>
    <col min="26" max="30" width="7.140625" customWidth="1"/>
  </cols>
  <sheetData>
    <row r="1" spans="1:29" ht="27.75" customHeight="1" x14ac:dyDescent="0.3">
      <c r="A1" s="22" t="s">
        <v>609</v>
      </c>
      <c r="B1" s="22"/>
      <c r="C1" s="22"/>
      <c r="D1" s="22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18" customHeight="1" x14ac:dyDescent="0.3">
      <c r="A2" s="69" t="s">
        <v>585</v>
      </c>
      <c r="B2" s="22"/>
      <c r="C2" s="69"/>
      <c r="D2" s="22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13.5" thickBot="1" x14ac:dyDescent="0.25">
      <c r="A3" s="1"/>
      <c r="B3" s="25"/>
      <c r="C3" s="1"/>
      <c r="D3" s="25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35.25" thickBot="1" x14ac:dyDescent="0.3">
      <c r="A4" s="23" t="s">
        <v>243</v>
      </c>
      <c r="C4" s="23"/>
      <c r="E4" s="26"/>
      <c r="F4" s="194" t="s">
        <v>372</v>
      </c>
      <c r="G4" s="116"/>
      <c r="H4" s="116"/>
      <c r="I4" s="116"/>
      <c r="J4" s="116"/>
      <c r="K4" s="116"/>
      <c r="L4" s="117"/>
      <c r="M4" s="660" t="s">
        <v>262</v>
      </c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2"/>
    </row>
    <row r="5" spans="1:29" ht="48" customHeight="1" thickBot="1" x14ac:dyDescent="0.25">
      <c r="A5" s="482" t="s">
        <v>571</v>
      </c>
      <c r="B5" s="98" t="s">
        <v>572</v>
      </c>
      <c r="C5" s="416" t="s">
        <v>309</v>
      </c>
      <c r="D5" s="428" t="s">
        <v>587</v>
      </c>
      <c r="E5" s="4" t="s">
        <v>0</v>
      </c>
      <c r="F5" s="72" t="s">
        <v>1</v>
      </c>
      <c r="G5" s="113" t="s">
        <v>307</v>
      </c>
      <c r="H5" s="114" t="s">
        <v>467</v>
      </c>
      <c r="I5" s="114" t="s">
        <v>245</v>
      </c>
      <c r="J5" s="114" t="s">
        <v>257</v>
      </c>
      <c r="K5" s="326" t="s">
        <v>246</v>
      </c>
      <c r="L5" s="115" t="s">
        <v>633</v>
      </c>
      <c r="M5" s="118" t="s">
        <v>576</v>
      </c>
      <c r="N5" s="119" t="s">
        <v>577</v>
      </c>
      <c r="O5" s="119" t="s">
        <v>578</v>
      </c>
      <c r="P5" s="119" t="s">
        <v>579</v>
      </c>
      <c r="Q5" s="119" t="s">
        <v>580</v>
      </c>
      <c r="R5" s="119" t="s">
        <v>581</v>
      </c>
      <c r="S5" s="119" t="s">
        <v>582</v>
      </c>
      <c r="T5" s="119" t="s">
        <v>583</v>
      </c>
      <c r="U5" s="119" t="s">
        <v>584</v>
      </c>
      <c r="V5" s="153" t="s">
        <v>303</v>
      </c>
      <c r="W5" s="153" t="s">
        <v>304</v>
      </c>
      <c r="X5" s="153" t="s">
        <v>305</v>
      </c>
      <c r="Y5" s="74" t="s">
        <v>306</v>
      </c>
      <c r="Z5" s="154" t="s">
        <v>234</v>
      </c>
      <c r="AA5" s="154" t="s">
        <v>235</v>
      </c>
      <c r="AB5" s="154" t="s">
        <v>236</v>
      </c>
      <c r="AC5" s="75" t="s">
        <v>270</v>
      </c>
    </row>
    <row r="6" spans="1:29" ht="20.100000000000001" customHeight="1" x14ac:dyDescent="0.2">
      <c r="A6" s="523">
        <v>1</v>
      </c>
      <c r="B6" s="459">
        <v>667000135</v>
      </c>
      <c r="C6" s="477">
        <v>5415</v>
      </c>
      <c r="D6" s="13" t="str">
        <f>JI_stat!D6</f>
        <v>MŠ Jilemnice, Roztocká 994</v>
      </c>
      <c r="E6" s="11">
        <f>JI_stat!E6</f>
        <v>3141</v>
      </c>
      <c r="F6" s="163" t="str">
        <f>JI_stat!F6</f>
        <v>MŠ Jilemnice, Roztocká 994</v>
      </c>
      <c r="G6" s="128">
        <f>ROUND(JI_rozp!R6,0)</f>
        <v>968630</v>
      </c>
      <c r="H6" s="37">
        <f>ROUND((G6-K6)/1.348,0)</f>
        <v>715096</v>
      </c>
      <c r="I6" s="29">
        <f>ROUND(G6-H6-J6-K6,0)</f>
        <v>241703</v>
      </c>
      <c r="J6" s="37">
        <f>ROUND(H6*0.01,0)</f>
        <v>7151</v>
      </c>
      <c r="K6" s="37">
        <f>JI_stat!H6*JI_stat!AC6+JI_stat!I6*JI_stat!AD6+JI_stat!J6*JI_stat!AE6+JI_stat!K6*JI_stat!AF6+JI_stat!L6*JI_stat!AG6+JI_stat!M6*JI_stat!AH6+JI_stat!N6*JI_stat!AI6+JI_stat!O6*JI_stat!AJ6+JI_stat!P6*JI_stat!AK6</f>
        <v>4680</v>
      </c>
      <c r="L6" s="644">
        <f>ROUND(Y6/JI_rozp!E6/12,2)</f>
        <v>2.2999999999999998</v>
      </c>
      <c r="M6" s="645">
        <f>IF(JI_stat!H6=0,0,12*1.348*1/JI_stat!T6*JI_rozp!$E6)</f>
        <v>10710.55691284109</v>
      </c>
      <c r="N6" s="646">
        <f>IF(JI_stat!I6=0,0,12*1.348*1/JI_stat!U6*JI_rozp!$E6)</f>
        <v>0</v>
      </c>
      <c r="O6" s="646">
        <f>IF(JI_stat!J6=0,0,12*1.348*1/JI_stat!V6*JI_rozp!$E6)</f>
        <v>0</v>
      </c>
      <c r="P6" s="646">
        <f>IF(JI_stat!K6=0,0,12*1.348*1/JI_stat!W6*JI_rozp!$E6)</f>
        <v>0</v>
      </c>
      <c r="Q6" s="646">
        <f>IF(JI_stat!L6=0,0,12*1.348*1/JI_stat!X6*JI_rozp!$E6)</f>
        <v>0</v>
      </c>
      <c r="R6" s="646">
        <f>IF(JI_stat!M6=0,0,12*1.348*1/JI_stat!Y6*JI_rozp!$E6)</f>
        <v>0</v>
      </c>
      <c r="S6" s="646">
        <f>IF(JI_stat!N6=0,0,12*1.348*1/JI_stat!Z6*JI_rozp!$E6)</f>
        <v>0</v>
      </c>
      <c r="T6" s="646">
        <f>IF(JI_stat!O6=0,0,12*1.348*1/JI_stat!AA6*JI_rozp!$E6)</f>
        <v>0</v>
      </c>
      <c r="U6" s="646">
        <f>IF(JI_stat!P6=0,0,12*1.348*1/JI_stat!AB6*JI_rozp!$E6)</f>
        <v>0</v>
      </c>
      <c r="V6" s="37">
        <f>ROUND((M6*JI_stat!H6+P6*JI_stat!K6+S6*JI_stat!N6)/1.348,0)</f>
        <v>715097</v>
      </c>
      <c r="W6" s="37">
        <f>ROUND((N6*JI_stat!I6+Q6*JI_stat!L6+T6*JI_stat!O6)/1.348,0)</f>
        <v>0</v>
      </c>
      <c r="X6" s="37">
        <f>ROUND((O6*JI_stat!J6+R6*JI_stat!M6+U6*JI_stat!P6)/1.348,0)</f>
        <v>0</v>
      </c>
      <c r="Y6" s="37">
        <f>SUM(V6:X6)</f>
        <v>715097</v>
      </c>
      <c r="Z6" s="647">
        <f>IF(JI_stat!T6=0,0,JI_stat!H6/JI_stat!T6)+IF(JI_stat!W6=0,0,JI_stat!K6/JI_stat!W6)+IF(JI_stat!Z6=0,0,JI_stat!N6/JI_stat!Z6)</f>
        <v>2.2980747939695516</v>
      </c>
      <c r="AA6" s="647">
        <f>IF(JI_stat!U6=0,0,JI_stat!I6/JI_stat!U6)+IF(JI_stat!X6=0,0,JI_stat!L6/JI_stat!X6)+IF(JI_stat!AA6=0,0,JI_stat!O6/JI_stat!AA6)</f>
        <v>0</v>
      </c>
      <c r="AB6" s="647">
        <f>IF(JI_stat!V6=0,0,JI_stat!J6/JI_stat!V6)+IF(JI_stat!Y6=0,0,JI_stat!M6/JI_stat!Y6)+IF(JI_stat!AB6=0,0,JI_stat!P6/JI_stat!AB6)</f>
        <v>0</v>
      </c>
      <c r="AC6" s="130">
        <f>SUM(Z6:AB6)</f>
        <v>2.2980747939695516</v>
      </c>
    </row>
    <row r="7" spans="1:29" ht="20.100000000000001" customHeight="1" x14ac:dyDescent="0.2">
      <c r="A7" s="524">
        <v>1</v>
      </c>
      <c r="B7" s="81">
        <v>667000135</v>
      </c>
      <c r="C7" s="417">
        <v>5415</v>
      </c>
      <c r="D7" s="13" t="str">
        <f>JI_stat!D7</f>
        <v>MŠ Jilemnice, Roztocká 994</v>
      </c>
      <c r="E7" s="11">
        <f>JI_stat!E7</f>
        <v>3141</v>
      </c>
      <c r="F7" s="182" t="str">
        <f>JI_stat!F7</f>
        <v xml:space="preserve">MŠ Jilemnice, Zámecká 232 </v>
      </c>
      <c r="G7" s="128">
        <f>ROUND(JI_rozp!R7,0)</f>
        <v>961080</v>
      </c>
      <c r="H7" s="37">
        <f t="shared" ref="H7:H33" si="0">ROUND((G7-K7)/1.348,0)</f>
        <v>709534</v>
      </c>
      <c r="I7" s="29">
        <f t="shared" ref="I7:I33" si="1">ROUND(G7-H7-J7-K7,0)</f>
        <v>239823</v>
      </c>
      <c r="J7" s="37">
        <f t="shared" ref="J7:J33" si="2">ROUND(H7*0.01,0)</f>
        <v>7095</v>
      </c>
      <c r="K7" s="37">
        <f>JI_stat!H7*JI_stat!AC7+JI_stat!I7*JI_stat!AD7+JI_stat!J7*JI_stat!AE7+JI_stat!K7*JI_stat!AF7+JI_stat!L7*JI_stat!AG7+JI_stat!M7*JI_stat!AH7+JI_stat!N7*JI_stat!AI7+JI_stat!O7*JI_stat!AJ7+JI_stat!P7*JI_stat!AK7</f>
        <v>4628</v>
      </c>
      <c r="L7" s="644">
        <f>ROUND(Y7/JI_rozp!E7/12,2)</f>
        <v>2.2799999999999998</v>
      </c>
      <c r="M7" s="645">
        <f>IF(JI_stat!H7=0,0,12*1.348*1/JI_stat!T7*JI_rozp!$E7)</f>
        <v>10746.651038172504</v>
      </c>
      <c r="N7" s="646">
        <f>IF(JI_stat!I7=0,0,12*1.348*1/JI_stat!U7*JI_rozp!$E7)</f>
        <v>0</v>
      </c>
      <c r="O7" s="646">
        <f>IF(JI_stat!J7=0,0,12*1.348*1/JI_stat!V7*JI_rozp!$E7)</f>
        <v>0</v>
      </c>
      <c r="P7" s="646">
        <f>IF(JI_stat!K7=0,0,12*1.348*1/JI_stat!W7*JI_rozp!$E7)</f>
        <v>0</v>
      </c>
      <c r="Q7" s="646">
        <f>IF(JI_stat!L7=0,0,12*1.348*1/JI_stat!X7*JI_rozp!$E7)</f>
        <v>0</v>
      </c>
      <c r="R7" s="646">
        <f>IF(JI_stat!M7=0,0,12*1.348*1/JI_stat!Y7*JI_rozp!$E7)</f>
        <v>0</v>
      </c>
      <c r="S7" s="646">
        <f>IF(JI_stat!N7=0,0,12*1.348*1/JI_stat!Z7*JI_rozp!$E7)</f>
        <v>0</v>
      </c>
      <c r="T7" s="646">
        <f>IF(JI_stat!O7=0,0,12*1.348*1/JI_stat!AA7*JI_rozp!$E7)</f>
        <v>0</v>
      </c>
      <c r="U7" s="646">
        <f>IF(JI_stat!P7=0,0,12*1.348*1/JI_stat!AB7*JI_rozp!$E7)</f>
        <v>0</v>
      </c>
      <c r="V7" s="37">
        <f>ROUND((M7*JI_stat!H7+P7*JI_stat!K7+S7*JI_stat!N7)/1.348,0)</f>
        <v>709534</v>
      </c>
      <c r="W7" s="37">
        <f>ROUND((N7*JI_stat!I7+Q7*JI_stat!L7+T7*JI_stat!O7)/1.348,0)</f>
        <v>0</v>
      </c>
      <c r="X7" s="37">
        <f>ROUND((O7*JI_stat!J7+R7*JI_stat!M7+U7*JI_stat!P7)/1.348,0)</f>
        <v>0</v>
      </c>
      <c r="Y7" s="37">
        <f t="shared" ref="Y7:Y33" si="3">SUM(V7:X7)</f>
        <v>709534</v>
      </c>
      <c r="Z7" s="647">
        <f>IF(JI_stat!T7=0,0,JI_stat!H7/JI_stat!T7)+IF(JI_stat!W7=0,0,JI_stat!K7/JI_stat!W7)+IF(JI_stat!Z7=0,0,JI_stat!N7/JI_stat!Z7)</f>
        <v>2.2801989957230919</v>
      </c>
      <c r="AA7" s="647">
        <f>IF(JI_stat!U7=0,0,JI_stat!I7/JI_stat!U7)+IF(JI_stat!X7=0,0,JI_stat!L7/JI_stat!X7)+IF(JI_stat!AA7=0,0,JI_stat!O7/JI_stat!AA7)</f>
        <v>0</v>
      </c>
      <c r="AB7" s="647">
        <f>IF(JI_stat!V7=0,0,JI_stat!J7/JI_stat!V7)+IF(JI_stat!Y7=0,0,JI_stat!M7/JI_stat!Y7)+IF(JI_stat!AB7=0,0,JI_stat!P7/JI_stat!AB7)</f>
        <v>0</v>
      </c>
      <c r="AC7" s="130">
        <f t="shared" ref="AC7:AC33" si="4">SUM(Z7:AB7)</f>
        <v>2.2801989957230919</v>
      </c>
    </row>
    <row r="8" spans="1:29" ht="20.100000000000001" customHeight="1" x14ac:dyDescent="0.2">
      <c r="A8" s="524">
        <v>1</v>
      </c>
      <c r="B8" s="81">
        <v>667000135</v>
      </c>
      <c r="C8" s="417">
        <v>5415</v>
      </c>
      <c r="D8" s="13" t="str">
        <f>JI_stat!D8</f>
        <v>MŠ Jilemnice, Roztocká 994</v>
      </c>
      <c r="E8" s="11">
        <f>JI_stat!E8</f>
        <v>3141</v>
      </c>
      <c r="F8" s="182" t="str">
        <f>JI_stat!F8</f>
        <v>MŠ Jilemnice-Hrabačov,Valteřická 716</v>
      </c>
      <c r="G8" s="128">
        <f>ROUND(JI_rozp!R8,0)</f>
        <v>505969</v>
      </c>
      <c r="H8" s="37">
        <f t="shared" si="0"/>
        <v>373998</v>
      </c>
      <c r="I8" s="29">
        <f t="shared" si="1"/>
        <v>126411</v>
      </c>
      <c r="J8" s="37">
        <f t="shared" si="2"/>
        <v>3740</v>
      </c>
      <c r="K8" s="37">
        <f>JI_stat!H8*JI_stat!AC8+JI_stat!I8*JI_stat!AD8+JI_stat!J8*JI_stat!AE8+JI_stat!K8*JI_stat!AF8+JI_stat!L8*JI_stat!AG8+JI_stat!M8*JI_stat!AH8+JI_stat!N8*JI_stat!AI8+JI_stat!O8*JI_stat!AJ8+JI_stat!P8*JI_stat!AK8</f>
        <v>1820</v>
      </c>
      <c r="L8" s="644">
        <f>ROUND(Y8/JI_rozp!E8/12,2)</f>
        <v>1.2</v>
      </c>
      <c r="M8" s="645">
        <f>IF(JI_stat!H8=0,0,12*1.348*1/JI_stat!T8*JI_rozp!$E8)</f>
        <v>14404.265460710627</v>
      </c>
      <c r="N8" s="646">
        <f>IF(JI_stat!I8=0,0,12*1.348*1/JI_stat!U8*JI_rozp!$E8)</f>
        <v>0</v>
      </c>
      <c r="O8" s="646">
        <f>IF(JI_stat!J8=0,0,12*1.348*1/JI_stat!V8*JI_rozp!$E8)</f>
        <v>0</v>
      </c>
      <c r="P8" s="646">
        <f>IF(JI_stat!K8=0,0,12*1.348*1/JI_stat!W8*JI_rozp!$E8)</f>
        <v>0</v>
      </c>
      <c r="Q8" s="646">
        <f>IF(JI_stat!L8=0,0,12*1.348*1/JI_stat!X8*JI_rozp!$E8)</f>
        <v>0</v>
      </c>
      <c r="R8" s="646">
        <f>IF(JI_stat!M8=0,0,12*1.348*1/JI_stat!Y8*JI_rozp!$E8)</f>
        <v>0</v>
      </c>
      <c r="S8" s="646">
        <f>IF(JI_stat!N8=0,0,12*1.348*1/JI_stat!Z8*JI_rozp!$E8)</f>
        <v>0</v>
      </c>
      <c r="T8" s="646">
        <f>IF(JI_stat!O8=0,0,12*1.348*1/JI_stat!AA8*JI_rozp!$E8)</f>
        <v>0</v>
      </c>
      <c r="U8" s="646">
        <f>IF(JI_stat!P8=0,0,12*1.348*1/JI_stat!AB8*JI_rozp!$E8)</f>
        <v>0</v>
      </c>
      <c r="V8" s="37">
        <f>ROUND((M8*JI_stat!H8+P8*JI_stat!K8+S8*JI_stat!N8)/1.348,0)</f>
        <v>373998</v>
      </c>
      <c r="W8" s="37">
        <f>ROUND((N8*JI_stat!I8+Q8*JI_stat!L8+T8*JI_stat!O8)/1.348,0)</f>
        <v>0</v>
      </c>
      <c r="X8" s="37">
        <f>ROUND((O8*JI_stat!J8+R8*JI_stat!M8+U8*JI_stat!P8)/1.348,0)</f>
        <v>0</v>
      </c>
      <c r="Y8" s="37">
        <f t="shared" si="3"/>
        <v>373998</v>
      </c>
      <c r="Z8" s="647">
        <f>IF(JI_stat!T8=0,0,JI_stat!H8/JI_stat!T8)+IF(JI_stat!W8=0,0,JI_stat!K8/JI_stat!W8)+IF(JI_stat!Z8=0,0,JI_stat!N8/JI_stat!Z8)</f>
        <v>1.2019011686421595</v>
      </c>
      <c r="AA8" s="647">
        <f>IF(JI_stat!U8=0,0,JI_stat!I8/JI_stat!U8)+IF(JI_stat!X8=0,0,JI_stat!L8/JI_stat!X8)+IF(JI_stat!AA8=0,0,JI_stat!O8/JI_stat!AA8)</f>
        <v>0</v>
      </c>
      <c r="AB8" s="647">
        <f>IF(JI_stat!V8=0,0,JI_stat!J8/JI_stat!V8)+IF(JI_stat!Y8=0,0,JI_stat!M8/JI_stat!Y8)+IF(JI_stat!AB8=0,0,JI_stat!P8/JI_stat!AB8)</f>
        <v>0</v>
      </c>
      <c r="AC8" s="130">
        <f t="shared" si="4"/>
        <v>1.2019011686421595</v>
      </c>
    </row>
    <row r="9" spans="1:29" ht="20.100000000000001" customHeight="1" x14ac:dyDescent="0.2">
      <c r="A9" s="524">
        <v>6</v>
      </c>
      <c r="B9" s="81">
        <v>600098958</v>
      </c>
      <c r="C9" s="417">
        <v>5402</v>
      </c>
      <c r="D9" s="13" t="str">
        <f>JI_stat!D9</f>
        <v>ZŠ Benecko 150</v>
      </c>
      <c r="E9" s="11">
        <v>3141</v>
      </c>
      <c r="F9" s="163" t="s">
        <v>608</v>
      </c>
      <c r="G9" s="128">
        <f>ROUND(JI_rozp!R9,0)</f>
        <v>132852</v>
      </c>
      <c r="H9" s="37">
        <f t="shared" si="0"/>
        <v>98050</v>
      </c>
      <c r="I9" s="29">
        <f t="shared" si="1"/>
        <v>33141</v>
      </c>
      <c r="J9" s="37">
        <f t="shared" si="2"/>
        <v>981</v>
      </c>
      <c r="K9" s="37">
        <f>JI_stat!H9*JI_stat!AC9+JI_stat!I9*JI_stat!AD9+JI_stat!J9*JI_stat!AE9+JI_stat!K9*JI_stat!AF9+JI_stat!L9*JI_stat!AG9+JI_stat!M9*JI_stat!AH9+JI_stat!N9*JI_stat!AI9+JI_stat!O9*JI_stat!AJ9+JI_stat!P9*JI_stat!AK9</f>
        <v>680</v>
      </c>
      <c r="L9" s="644">
        <f>ROUND(Y9/JI_rozp!E9/12,2)</f>
        <v>0.32</v>
      </c>
      <c r="M9" s="645">
        <f>IF(JI_stat!H9=0,0,12*1.348*1/JI_stat!T9*JI_rozp!$E9)</f>
        <v>0</v>
      </c>
      <c r="N9" s="646">
        <f>IF(JI_stat!I9=0,0,12*1.348*1/JI_stat!U9*JI_rozp!$E9)</f>
        <v>0</v>
      </c>
      <c r="O9" s="646">
        <f>IF(JI_stat!J9=0,0,12*1.348*1/JI_stat!V9*JI_rozp!$E9)</f>
        <v>0</v>
      </c>
      <c r="P9" s="646">
        <f>IF(JI_stat!K9=0,0,12*1.348*1/JI_stat!W9*JI_rozp!$E9)</f>
        <v>0</v>
      </c>
      <c r="Q9" s="646">
        <f>IF(JI_stat!L9=0,0,12*1.348*1/JI_stat!X9*JI_rozp!$E9)</f>
        <v>0</v>
      </c>
      <c r="R9" s="646">
        <f>IF(JI_stat!M9=0,0,12*1.348*1/JI_stat!Y9*JI_rozp!$E9)</f>
        <v>0</v>
      </c>
      <c r="S9" s="646">
        <f>IF(JI_stat!N9=0,0,12*1.348*1/JI_stat!Z9*JI_rozp!$E9)</f>
        <v>6608.5811477278357</v>
      </c>
      <c r="T9" s="646">
        <f>IF(JI_stat!O9=0,0,12*1.348*1/JI_stat!AA9*JI_rozp!$E9)</f>
        <v>0</v>
      </c>
      <c r="U9" s="646">
        <f>IF(JI_stat!P9=0,0,12*1.348*1/JI_stat!AB9*JI_rozp!$E9)</f>
        <v>0</v>
      </c>
      <c r="V9" s="37">
        <f>ROUND((M9*JI_stat!H9+P9*JI_stat!K9+S9*JI_stat!N9)/1.348,0)</f>
        <v>98050</v>
      </c>
      <c r="W9" s="37">
        <f>ROUND((N9*JI_stat!I9+Q9*JI_stat!L9+T9*JI_stat!O9)/1.348,0)</f>
        <v>0</v>
      </c>
      <c r="X9" s="37">
        <f>ROUND((O9*JI_stat!J9+R9*JI_stat!M9+U9*JI_stat!P9)/1.348,0)</f>
        <v>0</v>
      </c>
      <c r="Y9" s="37">
        <f t="shared" si="3"/>
        <v>98050</v>
      </c>
      <c r="Z9" s="647">
        <f>IF(JI_stat!T9=0,0,JI_stat!H9/JI_stat!T9)+IF(JI_stat!W9=0,0,JI_stat!K9/JI_stat!W9)+IF(JI_stat!Z9=0,0,JI_stat!N9/JI_stat!Z9)</f>
        <v>0.31509957642896991</v>
      </c>
      <c r="AA9" s="647">
        <f>IF(JI_stat!U9=0,0,JI_stat!I9/JI_stat!U9)+IF(JI_stat!X9=0,0,JI_stat!L9/JI_stat!X9)+IF(JI_stat!AA9=0,0,JI_stat!O9/JI_stat!AA9)</f>
        <v>0</v>
      </c>
      <c r="AB9" s="647">
        <f>IF(JI_stat!V9=0,0,JI_stat!J9/JI_stat!V9)+IF(JI_stat!Y9=0,0,JI_stat!M9/JI_stat!Y9)+IF(JI_stat!AB9=0,0,JI_stat!P9/JI_stat!AB9)</f>
        <v>0</v>
      </c>
      <c r="AC9" s="130">
        <f t="shared" si="4"/>
        <v>0.31509957642896991</v>
      </c>
    </row>
    <row r="10" spans="1:29" ht="20.100000000000001" customHeight="1" x14ac:dyDescent="0.2">
      <c r="A10" s="524">
        <v>6</v>
      </c>
      <c r="B10" s="81">
        <v>600098958</v>
      </c>
      <c r="C10" s="417">
        <v>5402</v>
      </c>
      <c r="D10" s="13" t="str">
        <f>JI_stat!D10</f>
        <v>ZŠ Benecko 150</v>
      </c>
      <c r="E10" s="11">
        <f>JI_stat!E10</f>
        <v>3141</v>
      </c>
      <c r="F10" s="163" t="str">
        <f>JI_stat!F10</f>
        <v>ZŠ Benecko 150</v>
      </c>
      <c r="G10" s="128">
        <f>ROUND(JI_rozp!R10,0)</f>
        <v>530483</v>
      </c>
      <c r="H10" s="37">
        <f t="shared" si="0"/>
        <v>391910</v>
      </c>
      <c r="I10" s="29">
        <f t="shared" si="1"/>
        <v>132466</v>
      </c>
      <c r="J10" s="37">
        <f t="shared" si="2"/>
        <v>3919</v>
      </c>
      <c r="K10" s="37">
        <f>JI_stat!H10*JI_stat!AC10+JI_stat!I10*JI_stat!AD10+JI_stat!J10*JI_stat!AE10+JI_stat!K10*JI_stat!AF10+JI_stat!L10*JI_stat!AG10+JI_stat!M10*JI_stat!AH10+JI_stat!N10*JI_stat!AI10+JI_stat!O10*JI_stat!AJ10+JI_stat!P10*JI_stat!AK10</f>
        <v>2188</v>
      </c>
      <c r="L10" s="644">
        <f>ROUND(Y10/JI_rozp!E10/12,2)</f>
        <v>1.26</v>
      </c>
      <c r="M10" s="645">
        <f>IF(JI_stat!H10=0,0,12*1.348*1/JI_stat!T10*JI_rozp!$E10)</f>
        <v>0</v>
      </c>
      <c r="N10" s="646">
        <f>IF(JI_stat!I10=0,0,12*1.348*1/JI_stat!U10*JI_rozp!$E10)</f>
        <v>11380.616060579279</v>
      </c>
      <c r="O10" s="646">
        <f>IF(JI_stat!J10=0,0,12*1.348*1/JI_stat!V10*JI_rozp!$E10)</f>
        <v>0</v>
      </c>
      <c r="P10" s="646">
        <f>IF(JI_stat!K10=0,0,12*1.348*1/JI_stat!W10*JI_rozp!$E10)</f>
        <v>9912.8717215917532</v>
      </c>
      <c r="Q10" s="646">
        <f>IF(JI_stat!L10=0,0,12*1.348*1/JI_stat!X10*JI_rozp!$E10)</f>
        <v>0</v>
      </c>
      <c r="R10" s="646">
        <f>IF(JI_stat!M10=0,0,12*1.348*1/JI_stat!Y10*JI_rozp!$E10)</f>
        <v>0</v>
      </c>
      <c r="S10" s="646">
        <f>IF(JI_stat!N10=0,0,12*1.348*1/JI_stat!Z10*JI_rozp!$E10)</f>
        <v>0</v>
      </c>
      <c r="T10" s="646">
        <f>IF(JI_stat!O10=0,0,12*1.348*1/JI_stat!AA10*JI_rozp!$E10)</f>
        <v>0</v>
      </c>
      <c r="U10" s="646">
        <f>IF(JI_stat!P10=0,0,12*1.348*1/JI_stat!AB10*JI_rozp!$E10)</f>
        <v>0</v>
      </c>
      <c r="V10" s="37">
        <f>ROUND((M10*JI_stat!H10+P10*JI_stat!K10+S10*JI_stat!N10)/1.348,0)</f>
        <v>147075</v>
      </c>
      <c r="W10" s="37">
        <f>ROUND((N10*JI_stat!I10+Q10*JI_stat!L10+T10*JI_stat!O10)/1.348,0)</f>
        <v>244835</v>
      </c>
      <c r="X10" s="37">
        <f>ROUND((O10*JI_stat!J10+R10*JI_stat!M10+U10*JI_stat!P10)/1.348,0)</f>
        <v>0</v>
      </c>
      <c r="Y10" s="37">
        <f t="shared" si="3"/>
        <v>391910</v>
      </c>
      <c r="Z10" s="647">
        <f>IF(JI_stat!T10=0,0,JI_stat!H10/JI_stat!T10)+IF(JI_stat!W10=0,0,JI_stat!K10/JI_stat!W10)+IF(JI_stat!Z10=0,0,JI_stat!N10/JI_stat!Z10)</f>
        <v>0.47264936464345481</v>
      </c>
      <c r="AA10" s="647">
        <f>IF(JI_stat!U10=0,0,JI_stat!I10/JI_stat!U10)+IF(JI_stat!X10=0,0,JI_stat!L10/JI_stat!X10)+IF(JI_stat!AA10=0,0,JI_stat!O10/JI_stat!AA10)</f>
        <v>0.78681633304331999</v>
      </c>
      <c r="AB10" s="647">
        <f>IF(JI_stat!V10=0,0,JI_stat!J10/JI_stat!V10)+IF(JI_stat!Y10=0,0,JI_stat!M10/JI_stat!Y10)+IF(JI_stat!AB10=0,0,JI_stat!P10/JI_stat!AB10)</f>
        <v>0</v>
      </c>
      <c r="AC10" s="130">
        <f t="shared" si="4"/>
        <v>1.2594656976867749</v>
      </c>
    </row>
    <row r="11" spans="1:29" ht="20.100000000000001" customHeight="1" x14ac:dyDescent="0.2">
      <c r="A11" s="524">
        <v>6</v>
      </c>
      <c r="B11" s="81">
        <v>600098958</v>
      </c>
      <c r="C11" s="417">
        <v>5402</v>
      </c>
      <c r="D11" s="13" t="str">
        <f>JI_stat!D11</f>
        <v>ZŠ Benecko 150</v>
      </c>
      <c r="E11" s="11">
        <f>JI_stat!E11</f>
        <v>3141</v>
      </c>
      <c r="F11" s="182" t="str">
        <f>JI_stat!F11</f>
        <v>ZŠ Dolní Štěpanice 87</v>
      </c>
      <c r="G11" s="128">
        <f>ROUND(JI_rozp!R11,0)</f>
        <v>240085</v>
      </c>
      <c r="H11" s="37">
        <f t="shared" si="0"/>
        <v>177295</v>
      </c>
      <c r="I11" s="29">
        <f t="shared" si="1"/>
        <v>59925</v>
      </c>
      <c r="J11" s="37">
        <f t="shared" si="2"/>
        <v>1773</v>
      </c>
      <c r="K11" s="37">
        <f>JI_stat!H11*JI_stat!AC11+JI_stat!I11*JI_stat!AD11+JI_stat!J11*JI_stat!AE11+JI_stat!K11*JI_stat!AF11+JI_stat!L11*JI_stat!AG11+JI_stat!M11*JI_stat!AH11+JI_stat!N11*JI_stat!AI11+JI_stat!O11*JI_stat!AJ11+JI_stat!P11*JI_stat!AK11</f>
        <v>1092</v>
      </c>
      <c r="L11" s="644">
        <f>ROUND(Y11/JI_rozp!E11/12,2)</f>
        <v>0.56999999999999995</v>
      </c>
      <c r="M11" s="645">
        <f>IF(JI_stat!H11=0,0,12*1.348*1/JI_stat!T11*JI_rozp!$E11)</f>
        <v>0</v>
      </c>
      <c r="N11" s="646">
        <f>IF(JI_stat!I11=0,0,12*1.348*1/JI_stat!U11*JI_rozp!$E11)</f>
        <v>11380.616060579279</v>
      </c>
      <c r="O11" s="646">
        <f>IF(JI_stat!J11=0,0,12*1.348*1/JI_stat!V11*JI_rozp!$E11)</f>
        <v>0</v>
      </c>
      <c r="P11" s="646">
        <f>IF(JI_stat!K11=0,0,12*1.348*1/JI_stat!W11*JI_rozp!$E11)</f>
        <v>0</v>
      </c>
      <c r="Q11" s="646">
        <f>IF(JI_stat!L11=0,0,12*1.348*1/JI_stat!X11*JI_rozp!$E11)</f>
        <v>0</v>
      </c>
      <c r="R11" s="646">
        <f>IF(JI_stat!M11=0,0,12*1.348*1/JI_stat!Y11*JI_rozp!$E11)</f>
        <v>0</v>
      </c>
      <c r="S11" s="646">
        <f>IF(JI_stat!N11=0,0,12*1.348*1/JI_stat!Z11*JI_rozp!$E11)</f>
        <v>0</v>
      </c>
      <c r="T11" s="646">
        <f>IF(JI_stat!O11=0,0,12*1.348*1/JI_stat!AA11*JI_rozp!$E11)</f>
        <v>0</v>
      </c>
      <c r="U11" s="646">
        <f>IF(JI_stat!P11=0,0,12*1.348*1/JI_stat!AB11*JI_rozp!$E11)</f>
        <v>0</v>
      </c>
      <c r="V11" s="37">
        <f>ROUND((M11*JI_stat!H11+P11*JI_stat!K11+S11*JI_stat!N11)/1.348,0)</f>
        <v>0</v>
      </c>
      <c r="W11" s="37">
        <f>ROUND((N11*JI_stat!I11+Q11*JI_stat!L11+T11*JI_stat!O11)/1.348,0)</f>
        <v>177294</v>
      </c>
      <c r="X11" s="37">
        <f>ROUND((O11*JI_stat!J11+R11*JI_stat!M11+U11*JI_stat!P11)/1.348,0)</f>
        <v>0</v>
      </c>
      <c r="Y11" s="37">
        <f t="shared" si="3"/>
        <v>177294</v>
      </c>
      <c r="Z11" s="647">
        <f>IF(JI_stat!T11=0,0,JI_stat!H11/JI_stat!T11)+IF(JI_stat!W11=0,0,JI_stat!K11/JI_stat!W11)+IF(JI_stat!Z11=0,0,JI_stat!N11/JI_stat!Z11)</f>
        <v>0</v>
      </c>
      <c r="AA11" s="647">
        <f>IF(JI_stat!U11=0,0,JI_stat!I11/JI_stat!U11)+IF(JI_stat!X11=0,0,JI_stat!L11/JI_stat!X11)+IF(JI_stat!AA11=0,0,JI_stat!O11/JI_stat!AA11)</f>
        <v>0.56976355151412827</v>
      </c>
      <c r="AB11" s="647">
        <f>IF(JI_stat!V11=0,0,JI_stat!J11/JI_stat!V11)+IF(JI_stat!Y11=0,0,JI_stat!M11/JI_stat!Y11)+IF(JI_stat!AB11=0,0,JI_stat!P11/JI_stat!AB11)</f>
        <v>0</v>
      </c>
      <c r="AC11" s="130">
        <f t="shared" si="4"/>
        <v>0.56976355151412827</v>
      </c>
    </row>
    <row r="12" spans="1:29" ht="20.100000000000001" customHeight="1" x14ac:dyDescent="0.2">
      <c r="A12" s="524">
        <v>7</v>
      </c>
      <c r="B12" s="81">
        <v>600099121</v>
      </c>
      <c r="C12" s="417">
        <v>5405</v>
      </c>
      <c r="D12" s="13" t="str">
        <f>JI_stat!D12</f>
        <v>ZŠ a MŠ Čistá u Horek 236</v>
      </c>
      <c r="E12" s="11">
        <f>JI_stat!E12</f>
        <v>3141</v>
      </c>
      <c r="F12" s="163" t="str">
        <f>JI_stat!F12</f>
        <v>ZŠ a MŠ Čistá u Horek 236</v>
      </c>
      <c r="G12" s="128">
        <f>ROUND(JI_rozp!R12,0)</f>
        <v>1008129</v>
      </c>
      <c r="H12" s="37">
        <f t="shared" si="0"/>
        <v>744205</v>
      </c>
      <c r="I12" s="29">
        <f t="shared" si="1"/>
        <v>251542</v>
      </c>
      <c r="J12" s="37">
        <f t="shared" si="2"/>
        <v>7442</v>
      </c>
      <c r="K12" s="37">
        <f>JI_stat!H12*JI_stat!AC12+JI_stat!I12*JI_stat!AD12+JI_stat!J12*JI_stat!AE12+JI_stat!K12*JI_stat!AF12+JI_stat!L12*JI_stat!AG12+JI_stat!M12*JI_stat!AH12+JI_stat!N12*JI_stat!AI12+JI_stat!O12*JI_stat!AJ12+JI_stat!P12*JI_stat!AK12</f>
        <v>4940</v>
      </c>
      <c r="L12" s="644">
        <f>ROUND(Y12/JI_rozp!E12/12,2)</f>
        <v>2.39</v>
      </c>
      <c r="M12" s="645">
        <f>IF(JI_stat!H12=0,0,12*1.348*1/JI_stat!T12*JI_rozp!$E12)</f>
        <v>16352.688468752391</v>
      </c>
      <c r="N12" s="646">
        <f>IF(JI_stat!I12=0,0,12*1.348*1/JI_stat!U12*JI_rozp!$E12)</f>
        <v>8915.975467630431</v>
      </c>
      <c r="O12" s="646">
        <f>IF(JI_stat!J12=0,0,12*1.348*1/JI_stat!V12*JI_rozp!$E12)</f>
        <v>0</v>
      </c>
      <c r="P12" s="646">
        <f>IF(JI_stat!K12=0,0,12*1.348*1/JI_stat!W12*JI_rozp!$E12)</f>
        <v>0</v>
      </c>
      <c r="Q12" s="646">
        <f>IF(JI_stat!L12=0,0,12*1.348*1/JI_stat!X12*JI_rozp!$E12)</f>
        <v>0</v>
      </c>
      <c r="R12" s="646">
        <f>IF(JI_stat!M12=0,0,12*1.348*1/JI_stat!Y12*JI_rozp!$E12)</f>
        <v>0</v>
      </c>
      <c r="S12" s="646">
        <f>IF(JI_stat!N12=0,0,12*1.348*1/JI_stat!Z12*JI_rozp!$E12)</f>
        <v>0</v>
      </c>
      <c r="T12" s="646">
        <f>IF(JI_stat!O12=0,0,12*1.348*1/JI_stat!AA12*JI_rozp!$E12)</f>
        <v>0</v>
      </c>
      <c r="U12" s="646">
        <f>IF(JI_stat!P12=0,0,12*1.348*1/JI_stat!AB12*JI_rozp!$E12)</f>
        <v>0</v>
      </c>
      <c r="V12" s="37">
        <f>ROUND((M12*JI_stat!H12+P12*JI_stat!K12+S12*JI_stat!N12)/1.348,0)</f>
        <v>254753</v>
      </c>
      <c r="W12" s="37">
        <f>ROUND((N12*JI_stat!I12+Q12*JI_stat!L12+T12*JI_stat!O12)/1.348,0)</f>
        <v>489453</v>
      </c>
      <c r="X12" s="37">
        <f>ROUND((O12*JI_stat!J12+R12*JI_stat!M12+U12*JI_stat!P12)/1.348,0)</f>
        <v>0</v>
      </c>
      <c r="Y12" s="37">
        <f t="shared" si="3"/>
        <v>744206</v>
      </c>
      <c r="Z12" s="647">
        <f>IF(JI_stat!T12=0,0,JI_stat!H12/JI_stat!T12)+IF(JI_stat!W12=0,0,JI_stat!K12/JI_stat!W12)+IF(JI_stat!Z12=0,0,JI_stat!N12/JI_stat!Z12)</f>
        <v>0.8186873020902391</v>
      </c>
      <c r="AA12" s="647">
        <f>IF(JI_stat!U12=0,0,JI_stat!I12/JI_stat!U12)+IF(JI_stat!X12=0,0,JI_stat!L12/JI_stat!X12)+IF(JI_stat!AA12=0,0,JI_stat!O12/JI_stat!AA12)</f>
        <v>1.5729328448647819</v>
      </c>
      <c r="AB12" s="647">
        <f>IF(JI_stat!V12=0,0,JI_stat!J12/JI_stat!V12)+IF(JI_stat!Y12=0,0,JI_stat!M12/JI_stat!Y12)+IF(JI_stat!AB12=0,0,JI_stat!P12/JI_stat!AB12)</f>
        <v>0</v>
      </c>
      <c r="AC12" s="130">
        <f t="shared" si="4"/>
        <v>2.3916201469550211</v>
      </c>
    </row>
    <row r="13" spans="1:29" ht="20.100000000000001" customHeight="1" x14ac:dyDescent="0.2">
      <c r="A13" s="524">
        <v>8</v>
      </c>
      <c r="B13" s="81">
        <v>600099318</v>
      </c>
      <c r="C13" s="417">
        <v>5410</v>
      </c>
      <c r="D13" s="13" t="str">
        <f>JI_stat!D13</f>
        <v>ZŠ a MŠ Horní Branná 257</v>
      </c>
      <c r="E13" s="11">
        <f>JI_stat!E13</f>
        <v>3141</v>
      </c>
      <c r="F13" s="163" t="str">
        <f>JI_stat!F13</f>
        <v>ZŠ Horní Branná 257</v>
      </c>
      <c r="G13" s="128">
        <f>ROUND(JI_rozp!R13,0)</f>
        <v>1582788</v>
      </c>
      <c r="H13" s="37">
        <f t="shared" si="0"/>
        <v>1166862</v>
      </c>
      <c r="I13" s="29">
        <f t="shared" si="1"/>
        <v>394399</v>
      </c>
      <c r="J13" s="37">
        <f t="shared" si="2"/>
        <v>11669</v>
      </c>
      <c r="K13" s="37">
        <f>JI_stat!H13*JI_stat!AC13+JI_stat!I13*JI_stat!AD13+JI_stat!J13*JI_stat!AE13+JI_stat!K13*JI_stat!AF13+JI_stat!L13*JI_stat!AG13+JI_stat!M13*JI_stat!AH13+JI_stat!N13*JI_stat!AI13+JI_stat!O13*JI_stat!AJ13+JI_stat!P13*JI_stat!AK13</f>
        <v>9858</v>
      </c>
      <c r="L13" s="644">
        <f>ROUND(Y13/JI_rozp!E13/12,2)</f>
        <v>3.75</v>
      </c>
      <c r="M13" s="645">
        <f>IF(JI_stat!H13=0,0,12*1.348*1/JI_stat!T13*JI_rozp!$E13)</f>
        <v>0</v>
      </c>
      <c r="N13" s="646">
        <f>IF(JI_stat!I13=0,0,12*1.348*1/JI_stat!U13*JI_rozp!$E13)</f>
        <v>7541.9343197223207</v>
      </c>
      <c r="O13" s="646">
        <f>IF(JI_stat!J13=0,0,12*1.348*1/JI_stat!V13*JI_rozp!$E13)</f>
        <v>0</v>
      </c>
      <c r="P13" s="646">
        <f>IF(JI_stat!K13=0,0,12*1.348*1/JI_stat!W13*JI_rozp!$E13)</f>
        <v>7357.5948138133544</v>
      </c>
      <c r="Q13" s="646">
        <f>IF(JI_stat!L13=0,0,12*1.348*1/JI_stat!X13*JI_rozp!$E13)</f>
        <v>0</v>
      </c>
      <c r="R13" s="646">
        <f>IF(JI_stat!M13=0,0,12*1.348*1/JI_stat!Y13*JI_rozp!$E13)</f>
        <v>0</v>
      </c>
      <c r="S13" s="646">
        <f>IF(JI_stat!N13=0,0,12*1.348*1/JI_stat!Z13*JI_rozp!$E13)</f>
        <v>0</v>
      </c>
      <c r="T13" s="646">
        <f>IF(JI_stat!O13=0,0,12*1.348*1/JI_stat!AA13*JI_rozp!$E13)</f>
        <v>0</v>
      </c>
      <c r="U13" s="646">
        <f>IF(JI_stat!P13=0,0,12*1.348*1/JI_stat!AB13*JI_rozp!$E13)</f>
        <v>0</v>
      </c>
      <c r="V13" s="37">
        <f>ROUND((M13*JI_stat!H13+P13*JI_stat!K13+S13*JI_stat!N13)/1.348,0)</f>
        <v>322031</v>
      </c>
      <c r="W13" s="37">
        <f>ROUND((N13*JI_stat!I13+Q13*JI_stat!L13+T13*JI_stat!O13)/1.348,0)</f>
        <v>844831</v>
      </c>
      <c r="X13" s="37">
        <f>ROUND((O13*JI_stat!J13+R13*JI_stat!M13+U13*JI_stat!P13)/1.348,0)</f>
        <v>0</v>
      </c>
      <c r="Y13" s="37">
        <f t="shared" si="3"/>
        <v>1166862</v>
      </c>
      <c r="Z13" s="647">
        <f>IF(JI_stat!T13=0,0,JI_stat!H13/JI_stat!T13)+IF(JI_stat!W13=0,0,JI_stat!K13/JI_stat!W13)+IF(JI_stat!Z13=0,0,JI_stat!N13/JI_stat!Z13)</f>
        <v>1.0348978282560319</v>
      </c>
      <c r="AA13" s="647">
        <f>IF(JI_stat!U13=0,0,JI_stat!I13/JI_stat!U13)+IF(JI_stat!X13=0,0,JI_stat!L13/JI_stat!X13)+IF(JI_stat!AA13=0,0,JI_stat!O13/JI_stat!AA13)</f>
        <v>2.7149965985733577</v>
      </c>
      <c r="AB13" s="647">
        <f>IF(JI_stat!V13=0,0,JI_stat!J13/JI_stat!V13)+IF(JI_stat!Y13=0,0,JI_stat!M13/JI_stat!Y13)+IF(JI_stat!AB13=0,0,JI_stat!P13/JI_stat!AB13)</f>
        <v>0</v>
      </c>
      <c r="AC13" s="130">
        <f t="shared" si="4"/>
        <v>3.7498944268293899</v>
      </c>
    </row>
    <row r="14" spans="1:29" ht="20.100000000000001" customHeight="1" x14ac:dyDescent="0.2">
      <c r="A14" s="524">
        <v>8</v>
      </c>
      <c r="B14" s="81">
        <v>600099318</v>
      </c>
      <c r="C14" s="417">
        <v>5410</v>
      </c>
      <c r="D14" s="13" t="str">
        <f>JI_stat!D14</f>
        <v>ZŠ a MŠ Horní Branná 257</v>
      </c>
      <c r="E14" s="11">
        <f>JI_stat!E14</f>
        <v>3141</v>
      </c>
      <c r="F14" s="182" t="str">
        <f>JI_stat!F14</f>
        <v>MŠ Horní Branná 18  -výdejna</v>
      </c>
      <c r="G14" s="128">
        <f>ROUND(JI_rozp!R14,0)</f>
        <v>202850</v>
      </c>
      <c r="H14" s="37">
        <f t="shared" si="0"/>
        <v>149599</v>
      </c>
      <c r="I14" s="29">
        <f t="shared" si="1"/>
        <v>50565</v>
      </c>
      <c r="J14" s="37">
        <f t="shared" si="2"/>
        <v>1496</v>
      </c>
      <c r="K14" s="37">
        <f>JI_stat!H14*JI_stat!AC14+JI_stat!I14*JI_stat!AD14+JI_stat!J14*JI_stat!AE14+JI_stat!K14*JI_stat!AF14+JI_stat!L14*JI_stat!AG14+JI_stat!M14*JI_stat!AH14+JI_stat!N14*JI_stat!AI14+JI_stat!O14*JI_stat!AJ14+JI_stat!P14*JI_stat!AK14</f>
        <v>1190</v>
      </c>
      <c r="L14" s="644">
        <f>ROUND(Y14/JI_rozp!E14/12,2)</f>
        <v>0.48</v>
      </c>
      <c r="M14" s="645">
        <f>IF(JI_stat!H14=0,0,12*1.348*1/JI_stat!T14*JI_rozp!$E14)</f>
        <v>0</v>
      </c>
      <c r="N14" s="646">
        <f>IF(JI_stat!I14=0,0,12*1.348*1/JI_stat!U14*JI_rozp!$E14)</f>
        <v>0</v>
      </c>
      <c r="O14" s="646">
        <f>IF(JI_stat!J14=0,0,12*1.348*1/JI_stat!V14*JI_rozp!$E14)</f>
        <v>0</v>
      </c>
      <c r="P14" s="646">
        <f>IF(JI_stat!K14=0,0,12*1.348*1/JI_stat!W14*JI_rozp!$E14)</f>
        <v>0</v>
      </c>
      <c r="Q14" s="646">
        <f>IF(JI_stat!L14=0,0,12*1.348*1/JI_stat!X14*JI_rozp!$E14)</f>
        <v>0</v>
      </c>
      <c r="R14" s="646">
        <f>IF(JI_stat!M14=0,0,12*1.348*1/JI_stat!Y14*JI_rozp!$E14)</f>
        <v>0</v>
      </c>
      <c r="S14" s="646">
        <f>IF(JI_stat!N14=0,0,12*1.348*1/JI_stat!Z14*JI_rozp!$E14)</f>
        <v>5761.7061842842513</v>
      </c>
      <c r="T14" s="646">
        <f>IF(JI_stat!O14=0,0,12*1.348*1/JI_stat!AA14*JI_rozp!$E14)</f>
        <v>0</v>
      </c>
      <c r="U14" s="646">
        <f>IF(JI_stat!P14=0,0,12*1.348*1/JI_stat!AB14*JI_rozp!$E14)</f>
        <v>0</v>
      </c>
      <c r="V14" s="37">
        <f>ROUND((M14*JI_stat!H14+P14*JI_stat!K14+S14*JI_stat!N14)/1.348,0)</f>
        <v>149599</v>
      </c>
      <c r="W14" s="37">
        <f>ROUND((N14*JI_stat!I14+Q14*JI_stat!L14+T14*JI_stat!O14)/1.348,0)</f>
        <v>0</v>
      </c>
      <c r="X14" s="37">
        <f>ROUND((O14*JI_stat!J14+R14*JI_stat!M14+U14*JI_stat!P14)/1.348,0)</f>
        <v>0</v>
      </c>
      <c r="Y14" s="37">
        <f t="shared" si="3"/>
        <v>149599</v>
      </c>
      <c r="Z14" s="647">
        <f>IF(JI_stat!T14=0,0,JI_stat!H14/JI_stat!T14)+IF(JI_stat!W14=0,0,JI_stat!K14/JI_stat!W14)+IF(JI_stat!Z14=0,0,JI_stat!N14/JI_stat!Z14)</f>
        <v>0.48076046745686379</v>
      </c>
      <c r="AA14" s="647">
        <f>IF(JI_stat!U14=0,0,JI_stat!I14/JI_stat!U14)+IF(JI_stat!X14=0,0,JI_stat!L14/JI_stat!X14)+IF(JI_stat!AA14=0,0,JI_stat!O14/JI_stat!AA14)</f>
        <v>0</v>
      </c>
      <c r="AB14" s="647">
        <f>IF(JI_stat!V14=0,0,JI_stat!J14/JI_stat!V14)+IF(JI_stat!Y14=0,0,JI_stat!M14/JI_stat!Y14)+IF(JI_stat!AB14=0,0,JI_stat!P14/JI_stat!AB14)</f>
        <v>0</v>
      </c>
      <c r="AC14" s="130">
        <f t="shared" si="4"/>
        <v>0.48076046745686379</v>
      </c>
    </row>
    <row r="15" spans="1:29" ht="20.100000000000001" customHeight="1" x14ac:dyDescent="0.2">
      <c r="A15" s="524">
        <v>8</v>
      </c>
      <c r="B15" s="81">
        <v>600099318</v>
      </c>
      <c r="C15" s="417">
        <v>5410</v>
      </c>
      <c r="D15" s="13" t="str">
        <f>JI_stat!D15</f>
        <v>ZŠ a MŠ Horní Branná 257</v>
      </c>
      <c r="E15" s="11">
        <f>JI_stat!E15</f>
        <v>3141</v>
      </c>
      <c r="F15" s="182" t="str">
        <f>JI_stat!F15</f>
        <v xml:space="preserve">MŠ Valteřice 98 - výdejna </v>
      </c>
      <c r="G15" s="128">
        <f>ROUND(JI_rozp!R15,0)</f>
        <v>153199</v>
      </c>
      <c r="H15" s="37">
        <f t="shared" si="0"/>
        <v>113044</v>
      </c>
      <c r="I15" s="29">
        <f t="shared" si="1"/>
        <v>38209</v>
      </c>
      <c r="J15" s="37">
        <f t="shared" si="2"/>
        <v>1130</v>
      </c>
      <c r="K15" s="37">
        <f>JI_stat!H15*JI_stat!AC15+JI_stat!I15*JI_stat!AD15+JI_stat!J15*JI_stat!AE15+JI_stat!K15*JI_stat!AF15+JI_stat!L15*JI_stat!AG15+JI_stat!M15*JI_stat!AH15+JI_stat!N15*JI_stat!AI15+JI_stat!O15*JI_stat!AJ15+JI_stat!P15*JI_stat!AK15</f>
        <v>816</v>
      </c>
      <c r="L15" s="644">
        <f>ROUND(Y15/JI_rozp!E15/12,2)</f>
        <v>0.36</v>
      </c>
      <c r="M15" s="645">
        <f>IF(JI_stat!H15=0,0,12*1.348*1/JI_stat!T15*JI_rozp!$E15)</f>
        <v>0</v>
      </c>
      <c r="N15" s="646">
        <f>IF(JI_stat!I15=0,0,12*1.348*1/JI_stat!U15*JI_rozp!$E15)</f>
        <v>0</v>
      </c>
      <c r="O15" s="646">
        <f>IF(JI_stat!J15=0,0,12*1.348*1/JI_stat!V15*JI_rozp!$E15)</f>
        <v>0</v>
      </c>
      <c r="P15" s="646">
        <f>IF(JI_stat!K15=0,0,12*1.348*1/JI_stat!W15*JI_rozp!$E15)</f>
        <v>0</v>
      </c>
      <c r="Q15" s="646">
        <f>IF(JI_stat!L15=0,0,12*1.348*1/JI_stat!X15*JI_rozp!$E15)</f>
        <v>0</v>
      </c>
      <c r="R15" s="646">
        <f>IF(JI_stat!M15=0,0,12*1.348*1/JI_stat!Y15*JI_rozp!$E15)</f>
        <v>0</v>
      </c>
      <c r="S15" s="646">
        <f>IF(JI_stat!N15=0,0,12*1.348*1/JI_stat!Z15*JI_rozp!$E15)</f>
        <v>6349.3118863900199</v>
      </c>
      <c r="T15" s="646">
        <f>IF(JI_stat!O15=0,0,12*1.348*1/JI_stat!AA15*JI_rozp!$E15)</f>
        <v>0</v>
      </c>
      <c r="U15" s="646">
        <f>IF(JI_stat!P15=0,0,12*1.348*1/JI_stat!AB15*JI_rozp!$E15)</f>
        <v>0</v>
      </c>
      <c r="V15" s="37">
        <f>ROUND((M15*JI_stat!H15+P15*JI_stat!K15+S15*JI_stat!N15)/1.348,0)</f>
        <v>113044</v>
      </c>
      <c r="W15" s="37">
        <f>ROUND((N15*JI_stat!I15+Q15*JI_stat!L15+T15*JI_stat!O15)/1.348,0)</f>
        <v>0</v>
      </c>
      <c r="X15" s="37">
        <f>ROUND((O15*JI_stat!J15+R15*JI_stat!M15+U15*JI_stat!P15)/1.348,0)</f>
        <v>0</v>
      </c>
      <c r="Y15" s="37">
        <f t="shared" si="3"/>
        <v>113044</v>
      </c>
      <c r="Z15" s="647">
        <f>IF(JI_stat!T15=0,0,JI_stat!H15/JI_stat!T15)+IF(JI_stat!W15=0,0,JI_stat!K15/JI_stat!W15)+IF(JI_stat!Z15=0,0,JI_stat!N15/JI_stat!Z15)</f>
        <v>0.36328502738378959</v>
      </c>
      <c r="AA15" s="647">
        <f>IF(JI_stat!U15=0,0,JI_stat!I15/JI_stat!U15)+IF(JI_stat!X15=0,0,JI_stat!L15/JI_stat!X15)+IF(JI_stat!AA15=0,0,JI_stat!O15/JI_stat!AA15)</f>
        <v>0</v>
      </c>
      <c r="AB15" s="647">
        <f>IF(JI_stat!V15=0,0,JI_stat!J15/JI_stat!V15)+IF(JI_stat!Y15=0,0,JI_stat!M15/JI_stat!Y15)+IF(JI_stat!AB15=0,0,JI_stat!P15/JI_stat!AB15)</f>
        <v>0</v>
      </c>
      <c r="AC15" s="130">
        <f t="shared" si="4"/>
        <v>0.36328502738378959</v>
      </c>
    </row>
    <row r="16" spans="1:29" ht="20.100000000000001" customHeight="1" x14ac:dyDescent="0.2">
      <c r="A16" s="524">
        <v>9</v>
      </c>
      <c r="B16" s="81">
        <v>650046072</v>
      </c>
      <c r="C16" s="417">
        <v>5476</v>
      </c>
      <c r="D16" s="13" t="str">
        <f>JI_stat!D16</f>
        <v>ZŠ, MŠ a ZUŠ Jablonec n. J., Školní 370</v>
      </c>
      <c r="E16" s="11">
        <f>JI_stat!E16</f>
        <v>3141</v>
      </c>
      <c r="F16" s="163" t="str">
        <f>JI_stat!F16</f>
        <v>ZŠ a ZUŠ Jablonec n. J., Školní 370</v>
      </c>
      <c r="G16" s="128">
        <f>ROUND(JI_rozp!R16,0)</f>
        <v>1044774</v>
      </c>
      <c r="H16" s="37">
        <f t="shared" si="0"/>
        <v>769886</v>
      </c>
      <c r="I16" s="29">
        <f t="shared" si="1"/>
        <v>260221</v>
      </c>
      <c r="J16" s="37">
        <f t="shared" si="2"/>
        <v>7699</v>
      </c>
      <c r="K16" s="37">
        <f>JI_stat!H16*JI_stat!AC16+JI_stat!I16*JI_stat!AD16+JI_stat!J16*JI_stat!AE16+JI_stat!K16*JI_stat!AF16+JI_stat!L16*JI_stat!AG16+JI_stat!M16*JI_stat!AH16+JI_stat!N16*JI_stat!AI16+JI_stat!O16*JI_stat!AJ16+JI_stat!P16*JI_stat!AK16</f>
        <v>6968</v>
      </c>
      <c r="L16" s="644">
        <f>ROUND(Y16/JI_rozp!E16/12,2)</f>
        <v>2.4700000000000002</v>
      </c>
      <c r="M16" s="645">
        <f>IF(JI_stat!H16=0,0,12*1.348*1/JI_stat!T16*JI_rozp!$E16)</f>
        <v>0</v>
      </c>
      <c r="N16" s="646">
        <f>IF(JI_stat!I16=0,0,12*1.348*1/JI_stat!U16*JI_rozp!$E16)</f>
        <v>7744.8182203747301</v>
      </c>
      <c r="O16" s="646">
        <f>IF(JI_stat!J16=0,0,12*1.348*1/JI_stat!V16*JI_rozp!$E16)</f>
        <v>0</v>
      </c>
      <c r="P16" s="646">
        <f>IF(JI_stat!K16=0,0,12*1.348*1/JI_stat!W16*JI_rozp!$E16)</f>
        <v>0</v>
      </c>
      <c r="Q16" s="646">
        <f>IF(JI_stat!L16=0,0,12*1.348*1/JI_stat!X16*JI_rozp!$E16)</f>
        <v>0</v>
      </c>
      <c r="R16" s="646">
        <f>IF(JI_stat!M16=0,0,12*1.348*1/JI_stat!Y16*JI_rozp!$E16)</f>
        <v>0</v>
      </c>
      <c r="S16" s="646">
        <f>IF(JI_stat!N16=0,0,12*1.348*1/JI_stat!Z16*JI_rozp!$E16)</f>
        <v>0</v>
      </c>
      <c r="T16" s="646">
        <f>IF(JI_stat!O16=0,0,12*1.348*1/JI_stat!AA16*JI_rozp!$E16)</f>
        <v>0</v>
      </c>
      <c r="U16" s="646">
        <f>IF(JI_stat!P16=0,0,12*1.348*1/JI_stat!AB16*JI_rozp!$E16)</f>
        <v>0</v>
      </c>
      <c r="V16" s="37">
        <f>ROUND((M16*JI_stat!H16+P16*JI_stat!K16+S16*JI_stat!N16)/1.348,0)</f>
        <v>0</v>
      </c>
      <c r="W16" s="37">
        <f>ROUND((N16*JI_stat!I16+Q16*JI_stat!L16+T16*JI_stat!O16)/1.348,0)</f>
        <v>769885</v>
      </c>
      <c r="X16" s="37">
        <f>ROUND((O16*JI_stat!J16+R16*JI_stat!M16+U16*JI_stat!P16)/1.348,0)</f>
        <v>0</v>
      </c>
      <c r="Y16" s="37">
        <f t="shared" si="3"/>
        <v>769885</v>
      </c>
      <c r="Z16" s="647">
        <f>IF(JI_stat!T16=0,0,JI_stat!H16/JI_stat!T16)+IF(JI_stat!W16=0,0,JI_stat!K16/JI_stat!W16)+IF(JI_stat!Z16=0,0,JI_stat!N16/JI_stat!Z16)</f>
        <v>0</v>
      </c>
      <c r="AA16" s="647">
        <f>IF(JI_stat!U16=0,0,JI_stat!I16/JI_stat!U16)+IF(JI_stat!X16=0,0,JI_stat!L16/JI_stat!X16)+IF(JI_stat!AA16=0,0,JI_stat!O16/JI_stat!AA16)</f>
        <v>2.4741477085001762</v>
      </c>
      <c r="AB16" s="647">
        <f>IF(JI_stat!V16=0,0,JI_stat!J16/JI_stat!V16)+IF(JI_stat!Y16=0,0,JI_stat!M16/JI_stat!Y16)+IF(JI_stat!AB16=0,0,JI_stat!P16/JI_stat!AB16)</f>
        <v>0</v>
      </c>
      <c r="AC16" s="130">
        <f t="shared" si="4"/>
        <v>2.4741477085001762</v>
      </c>
    </row>
    <row r="17" spans="1:29" ht="20.100000000000001" customHeight="1" x14ac:dyDescent="0.2">
      <c r="A17" s="524">
        <v>9</v>
      </c>
      <c r="B17" s="81">
        <v>650046072</v>
      </c>
      <c r="C17" s="417">
        <v>5476</v>
      </c>
      <c r="D17" s="13" t="str">
        <f>JI_stat!D17</f>
        <v>ZŠ, MŠ a ZUŠ Jablonec n. J., Školní 370</v>
      </c>
      <c r="E17" s="11">
        <f>JI_stat!E17</f>
        <v>3141</v>
      </c>
      <c r="F17" s="182" t="str">
        <f>JI_stat!F17</f>
        <v xml:space="preserve">MŠ Jablonec n. J. 439 </v>
      </c>
      <c r="G17" s="128">
        <f>ROUND(JI_rozp!R17,0)</f>
        <v>556373</v>
      </c>
      <c r="H17" s="37">
        <f t="shared" si="0"/>
        <v>411197</v>
      </c>
      <c r="I17" s="29">
        <f t="shared" si="1"/>
        <v>138984</v>
      </c>
      <c r="J17" s="37">
        <f t="shared" si="2"/>
        <v>4112</v>
      </c>
      <c r="K17" s="37">
        <f>JI_stat!H17*JI_stat!AC17+JI_stat!I17*JI_stat!AD17+JI_stat!J17*JI_stat!AE17+JI_stat!K17*JI_stat!AF17+JI_stat!L17*JI_stat!AG17+JI_stat!M17*JI_stat!AH17+JI_stat!N17*JI_stat!AI17+JI_stat!O17*JI_stat!AJ17+JI_stat!P17*JI_stat!AK17</f>
        <v>2080</v>
      </c>
      <c r="L17" s="644">
        <f>ROUND(Y17/JI_rozp!E17/12,2)</f>
        <v>1.32</v>
      </c>
      <c r="M17" s="645">
        <f>IF(JI_stat!H17=0,0,12*1.348*1/JI_stat!T17*JI_rozp!$E17)</f>
        <v>13857.331321670734</v>
      </c>
      <c r="N17" s="646">
        <f>IF(JI_stat!I17=0,0,12*1.348*1/JI_stat!U17*JI_rozp!$E17)</f>
        <v>0</v>
      </c>
      <c r="O17" s="646">
        <f>IF(JI_stat!J17=0,0,12*1.348*1/JI_stat!V17*JI_rozp!$E17)</f>
        <v>0</v>
      </c>
      <c r="P17" s="646">
        <f>IF(JI_stat!K17=0,0,12*1.348*1/JI_stat!W17*JI_rozp!$E17)</f>
        <v>0</v>
      </c>
      <c r="Q17" s="646">
        <f>IF(JI_stat!L17=0,0,12*1.348*1/JI_stat!X17*JI_rozp!$E17)</f>
        <v>0</v>
      </c>
      <c r="R17" s="646">
        <f>IF(JI_stat!M17=0,0,12*1.348*1/JI_stat!Y17*JI_rozp!$E17)</f>
        <v>0</v>
      </c>
      <c r="S17" s="646">
        <f>IF(JI_stat!N17=0,0,12*1.348*1/JI_stat!Z17*JI_rozp!$E17)</f>
        <v>0</v>
      </c>
      <c r="T17" s="646">
        <f>IF(JI_stat!O17=0,0,12*1.348*1/JI_stat!AA17*JI_rozp!$E17)</f>
        <v>0</v>
      </c>
      <c r="U17" s="646">
        <f>IF(JI_stat!P17=0,0,12*1.348*1/JI_stat!AB17*JI_rozp!$E17)</f>
        <v>0</v>
      </c>
      <c r="V17" s="37">
        <f>ROUND((M17*JI_stat!H17+P17*JI_stat!K17+S17*JI_stat!N17)/1.348,0)</f>
        <v>411197</v>
      </c>
      <c r="W17" s="37">
        <f>ROUND((N17*JI_stat!I17+Q17*JI_stat!L17+T17*JI_stat!O17)/1.348,0)</f>
        <v>0</v>
      </c>
      <c r="X17" s="37">
        <f>ROUND((O17*JI_stat!J17+R17*JI_stat!M17+U17*JI_stat!P17)/1.348,0)</f>
        <v>0</v>
      </c>
      <c r="Y17" s="37">
        <f t="shared" si="3"/>
        <v>411197</v>
      </c>
      <c r="Z17" s="647">
        <f>IF(JI_stat!T17=0,0,JI_stat!H17/JI_stat!T17)+IF(JI_stat!W17=0,0,JI_stat!K17/JI_stat!W17)+IF(JI_stat!Z17=0,0,JI_stat!N17/JI_stat!Z17)</f>
        <v>1.3214452943187711</v>
      </c>
      <c r="AA17" s="647">
        <f>IF(JI_stat!U17=0,0,JI_stat!I17/JI_stat!U17)+IF(JI_stat!X17=0,0,JI_stat!L17/JI_stat!X17)+IF(JI_stat!AA17=0,0,JI_stat!O17/JI_stat!AA17)</f>
        <v>0</v>
      </c>
      <c r="AB17" s="647">
        <f>IF(JI_stat!V17=0,0,JI_stat!J17/JI_stat!V17)+IF(JI_stat!Y17=0,0,JI_stat!M17/JI_stat!Y17)+IF(JI_stat!AB17=0,0,JI_stat!P17/JI_stat!AB17)</f>
        <v>0</v>
      </c>
      <c r="AC17" s="130">
        <f t="shared" si="4"/>
        <v>1.3214452943187711</v>
      </c>
    </row>
    <row r="18" spans="1:29" ht="20.100000000000001" customHeight="1" x14ac:dyDescent="0.2">
      <c r="A18" s="524">
        <v>10</v>
      </c>
      <c r="B18" s="81">
        <v>600099008</v>
      </c>
      <c r="C18" s="417">
        <v>5414</v>
      </c>
      <c r="D18" s="13" t="str">
        <f>JI_stat!D18</f>
        <v>MŠ Kruh u Jilemnice 165</v>
      </c>
      <c r="E18" s="11">
        <f>JI_stat!E18</f>
        <v>3141</v>
      </c>
      <c r="F18" s="163" t="str">
        <f>JI_stat!F18</f>
        <v>MŠ Kruh u Jilemnice 165 - výdejna</v>
      </c>
      <c r="G18" s="128">
        <f>ROUND(JI_rozp!R18,0)</f>
        <v>148247</v>
      </c>
      <c r="H18" s="37">
        <f t="shared" si="0"/>
        <v>109395</v>
      </c>
      <c r="I18" s="29">
        <f t="shared" si="1"/>
        <v>36976</v>
      </c>
      <c r="J18" s="37">
        <f t="shared" si="2"/>
        <v>1094</v>
      </c>
      <c r="K18" s="37">
        <f>JI_stat!H18*JI_stat!AC18+JI_stat!I18*JI_stat!AD18+JI_stat!J18*JI_stat!AE18+JI_stat!K18*JI_stat!AF18+JI_stat!L18*JI_stat!AG18+JI_stat!M18*JI_stat!AH18+JI_stat!N18*JI_stat!AI18+JI_stat!O18*JI_stat!AJ18+JI_stat!P18*JI_stat!AK18</f>
        <v>782</v>
      </c>
      <c r="L18" s="644">
        <f>ROUND(Y18/JI_rozp!E18/12,2)</f>
        <v>0.35</v>
      </c>
      <c r="M18" s="645">
        <f>IF(JI_stat!H18=0,0,12*1.348*1/JI_stat!T18*JI_rozp!$E18)</f>
        <v>0</v>
      </c>
      <c r="N18" s="646">
        <f>IF(JI_stat!I18=0,0,12*1.348*1/JI_stat!U18*JI_rozp!$E18)</f>
        <v>0</v>
      </c>
      <c r="O18" s="646">
        <f>IF(JI_stat!J18=0,0,12*1.348*1/JI_stat!V18*JI_rozp!$E18)</f>
        <v>0</v>
      </c>
      <c r="P18" s="646">
        <f>IF(JI_stat!K18=0,0,12*1.348*1/JI_stat!W18*JI_rozp!$E18)</f>
        <v>0</v>
      </c>
      <c r="Q18" s="646">
        <f>IF(JI_stat!L18=0,0,12*1.348*1/JI_stat!X18*JI_rozp!$E18)</f>
        <v>0</v>
      </c>
      <c r="R18" s="646">
        <f>IF(JI_stat!M18=0,0,12*1.348*1/JI_stat!Y18*JI_rozp!$E18)</f>
        <v>0</v>
      </c>
      <c r="S18" s="646">
        <f>IF(JI_stat!N18=0,0,12*1.348*1/JI_stat!Z18*JI_rozp!$E18)</f>
        <v>6411.5080620499939</v>
      </c>
      <c r="T18" s="646">
        <f>IF(JI_stat!O18=0,0,12*1.348*1/JI_stat!AA18*JI_rozp!$E18)</f>
        <v>0</v>
      </c>
      <c r="U18" s="646">
        <f>IF(JI_stat!P18=0,0,12*1.348*1/JI_stat!AB18*JI_rozp!$E18)</f>
        <v>0</v>
      </c>
      <c r="V18" s="37">
        <f>ROUND((M18*JI_stat!H18+P18*JI_stat!K18+S18*JI_stat!N18)/1.348,0)</f>
        <v>109395</v>
      </c>
      <c r="W18" s="37">
        <f>ROUND((N18*JI_stat!I18+Q18*JI_stat!L18+T18*JI_stat!O18)/1.348,0)</f>
        <v>0</v>
      </c>
      <c r="X18" s="37">
        <f>ROUND((O18*JI_stat!J18+R18*JI_stat!M18+U18*JI_stat!P18)/1.348,0)</f>
        <v>0</v>
      </c>
      <c r="Y18" s="37">
        <f t="shared" si="3"/>
        <v>109395</v>
      </c>
      <c r="Z18" s="647">
        <f>IF(JI_stat!T18=0,0,JI_stat!H18/JI_stat!T18)+IF(JI_stat!W18=0,0,JI_stat!K18/JI_stat!W18)+IF(JI_stat!Z18=0,0,JI_stat!N18/JI_stat!Z18)</f>
        <v>0.35155851821765238</v>
      </c>
      <c r="AA18" s="647">
        <f>IF(JI_stat!U18=0,0,JI_stat!I18/JI_stat!U18)+IF(JI_stat!X18=0,0,JI_stat!L18/JI_stat!X18)+IF(JI_stat!AA18=0,0,JI_stat!O18/JI_stat!AA18)</f>
        <v>0</v>
      </c>
      <c r="AB18" s="647">
        <f>IF(JI_stat!V18=0,0,JI_stat!J18/JI_stat!V18)+IF(JI_stat!Y18=0,0,JI_stat!M18/JI_stat!Y18)+IF(JI_stat!AB18=0,0,JI_stat!P18/JI_stat!AB18)</f>
        <v>0</v>
      </c>
      <c r="AC18" s="130">
        <f t="shared" si="4"/>
        <v>0.35155851821765238</v>
      </c>
    </row>
    <row r="19" spans="1:29" ht="20.100000000000001" customHeight="1" x14ac:dyDescent="0.2">
      <c r="A19" s="524">
        <v>11</v>
      </c>
      <c r="B19" s="81">
        <v>600098460</v>
      </c>
      <c r="C19" s="417">
        <v>5483</v>
      </c>
      <c r="D19" s="13" t="str">
        <f>JI_stat!D19</f>
        <v>MŠ Levínská Olešnice 151</v>
      </c>
      <c r="E19" s="11">
        <f>JI_stat!E19</f>
        <v>3141</v>
      </c>
      <c r="F19" s="163" t="str">
        <f>JI_stat!F19</f>
        <v>MŠ Levínská Olešnice 151</v>
      </c>
      <c r="G19" s="128">
        <f>ROUND(JI_rozp!R19,0)</f>
        <v>344498</v>
      </c>
      <c r="H19" s="37">
        <f t="shared" si="0"/>
        <v>254752</v>
      </c>
      <c r="I19" s="29">
        <f t="shared" si="1"/>
        <v>86106</v>
      </c>
      <c r="J19" s="37">
        <f t="shared" si="2"/>
        <v>2548</v>
      </c>
      <c r="K19" s="37">
        <f>JI_stat!H19*JI_stat!AC19+JI_stat!I19*JI_stat!AD19+JI_stat!J19*JI_stat!AE19+JI_stat!K19*JI_stat!AF19+JI_stat!L19*JI_stat!AG19+JI_stat!M19*JI_stat!AH19+JI_stat!N19*JI_stat!AI19+JI_stat!O19*JI_stat!AJ19+JI_stat!P19*JI_stat!AK19</f>
        <v>1092</v>
      </c>
      <c r="L19" s="644">
        <f>ROUND(Y19/JI_rozp!E19/12,2)</f>
        <v>0.82</v>
      </c>
      <c r="M19" s="645">
        <f>IF(JI_stat!H19=0,0,12*1.348*1/JI_stat!T19*JI_rozp!$E19)</f>
        <v>16352.688468752391</v>
      </c>
      <c r="N19" s="646">
        <f>IF(JI_stat!I19=0,0,12*1.348*1/JI_stat!U19*JI_rozp!$E19)</f>
        <v>0</v>
      </c>
      <c r="O19" s="646">
        <f>IF(JI_stat!J19=0,0,12*1.348*1/JI_stat!V19*JI_rozp!$E19)</f>
        <v>0</v>
      </c>
      <c r="P19" s="646">
        <f>IF(JI_stat!K19=0,0,12*1.348*1/JI_stat!W19*JI_rozp!$E19)</f>
        <v>0</v>
      </c>
      <c r="Q19" s="646">
        <f>IF(JI_stat!L19=0,0,12*1.348*1/JI_stat!X19*JI_rozp!$E19)</f>
        <v>0</v>
      </c>
      <c r="R19" s="646">
        <f>IF(JI_stat!M19=0,0,12*1.348*1/JI_stat!Y19*JI_rozp!$E19)</f>
        <v>0</v>
      </c>
      <c r="S19" s="646">
        <f>IF(JI_stat!N19=0,0,12*1.348*1/JI_stat!Z19*JI_rozp!$E19)</f>
        <v>0</v>
      </c>
      <c r="T19" s="646">
        <f>IF(JI_stat!O19=0,0,12*1.348*1/JI_stat!AA19*JI_rozp!$E19)</f>
        <v>0</v>
      </c>
      <c r="U19" s="646">
        <f>IF(JI_stat!P19=0,0,12*1.348*1/JI_stat!AB19*JI_rozp!$E19)</f>
        <v>0</v>
      </c>
      <c r="V19" s="37">
        <f>ROUND((M19*JI_stat!H19+P19*JI_stat!K19+S19*JI_stat!N19)/1.348,0)</f>
        <v>254753</v>
      </c>
      <c r="W19" s="37">
        <f>ROUND((N19*JI_stat!I19+Q19*JI_stat!L19+T19*JI_stat!O19)/1.348,0)</f>
        <v>0</v>
      </c>
      <c r="X19" s="37">
        <f>ROUND((O19*JI_stat!J19+R19*JI_stat!M19+U19*JI_stat!P19)/1.348,0)</f>
        <v>0</v>
      </c>
      <c r="Y19" s="37">
        <f t="shared" si="3"/>
        <v>254753</v>
      </c>
      <c r="Z19" s="647">
        <f>IF(JI_stat!T19=0,0,JI_stat!H19/JI_stat!T19)+IF(JI_stat!W19=0,0,JI_stat!K19/JI_stat!W19)+IF(JI_stat!Z19=0,0,JI_stat!N19/JI_stat!Z19)</f>
        <v>0.8186873020902391</v>
      </c>
      <c r="AA19" s="647">
        <f>IF(JI_stat!U19=0,0,JI_stat!I19/JI_stat!U19)+IF(JI_stat!X19=0,0,JI_stat!L19/JI_stat!X19)+IF(JI_stat!AA19=0,0,JI_stat!O19/JI_stat!AA19)</f>
        <v>0</v>
      </c>
      <c r="AB19" s="647">
        <f>IF(JI_stat!V19=0,0,JI_stat!J19/JI_stat!V19)+IF(JI_stat!Y19=0,0,JI_stat!M19/JI_stat!Y19)+IF(JI_stat!AB19=0,0,JI_stat!P19/JI_stat!AB19)</f>
        <v>0</v>
      </c>
      <c r="AC19" s="130">
        <f t="shared" si="4"/>
        <v>0.8186873020902391</v>
      </c>
    </row>
    <row r="20" spans="1:29" ht="20.100000000000001" customHeight="1" x14ac:dyDescent="0.2">
      <c r="A20" s="524">
        <v>12</v>
      </c>
      <c r="B20" s="81">
        <v>650026144</v>
      </c>
      <c r="C20" s="417">
        <v>5430</v>
      </c>
      <c r="D20" s="13" t="str">
        <f>JI_stat!D20</f>
        <v>ZŠ a MŠ Martinice v Krkonoších 68</v>
      </c>
      <c r="E20" s="11">
        <f>JI_stat!E20</f>
        <v>3141</v>
      </c>
      <c r="F20" s="182" t="str">
        <f>JI_stat!F20</f>
        <v>MŠ Martinice v Krkonoších 87</v>
      </c>
      <c r="G20" s="128">
        <f>ROUND(JI_rozp!R20,0)</f>
        <v>771941</v>
      </c>
      <c r="H20" s="37">
        <f t="shared" si="0"/>
        <v>570419</v>
      </c>
      <c r="I20" s="29">
        <f t="shared" si="1"/>
        <v>192802</v>
      </c>
      <c r="J20" s="37">
        <f t="shared" si="2"/>
        <v>5704</v>
      </c>
      <c r="K20" s="37">
        <f>JI_stat!H20*JI_stat!AC20+JI_stat!I20*JI_stat!AD20+JI_stat!J20*JI_stat!AE20+JI_stat!K20*JI_stat!AF20+JI_stat!L20*JI_stat!AG20+JI_stat!M20*JI_stat!AH20+JI_stat!N20*JI_stat!AI20+JI_stat!O20*JI_stat!AJ20+JI_stat!P20*JI_stat!AK20</f>
        <v>3016</v>
      </c>
      <c r="L20" s="644">
        <f>ROUND(Y20/JI_rozp!E20/12,2)</f>
        <v>1.83</v>
      </c>
      <c r="M20" s="645">
        <f>IF(JI_stat!H20=0,0,12*1.348*1/JI_stat!T20*JI_rozp!$E20)</f>
        <v>14891.886359024007</v>
      </c>
      <c r="N20" s="646">
        <f>IF(JI_stat!I20=0,0,12*1.348*1/JI_stat!U20*JI_rozp!$E20)</f>
        <v>11380.616060579279</v>
      </c>
      <c r="O20" s="646">
        <f>IF(JI_stat!J20=0,0,12*1.348*1/JI_stat!V20*JI_rozp!$E20)</f>
        <v>0</v>
      </c>
      <c r="P20" s="646">
        <f>IF(JI_stat!K20=0,0,12*1.348*1/JI_stat!W20*JI_rozp!$E20)</f>
        <v>0</v>
      </c>
      <c r="Q20" s="646">
        <f>IF(JI_stat!L20=0,0,12*1.348*1/JI_stat!X20*JI_rozp!$E20)</f>
        <v>0</v>
      </c>
      <c r="R20" s="646">
        <f>IF(JI_stat!M20=0,0,12*1.348*1/JI_stat!Y20*JI_rozp!$E20)</f>
        <v>0</v>
      </c>
      <c r="S20" s="646">
        <f>IF(JI_stat!N20=0,0,12*1.348*1/JI_stat!Z20*JI_rozp!$E20)</f>
        <v>0</v>
      </c>
      <c r="T20" s="646">
        <f>IF(JI_stat!O20=0,0,12*1.348*1/JI_stat!AA20*JI_rozp!$E20)</f>
        <v>0</v>
      </c>
      <c r="U20" s="646">
        <f>IF(JI_stat!P20=0,0,12*1.348*1/JI_stat!AB20*JI_rozp!$E20)</f>
        <v>0</v>
      </c>
      <c r="V20" s="37">
        <f>ROUND((M20*JI_stat!H20+P20*JI_stat!K20+S20*JI_stat!N20)/1.348,0)</f>
        <v>342469</v>
      </c>
      <c r="W20" s="37">
        <f>ROUND((N20*JI_stat!I20+Q20*JI_stat!L20+T20*JI_stat!O20)/1.348,0)</f>
        <v>227950</v>
      </c>
      <c r="X20" s="37">
        <f>ROUND((O20*JI_stat!J20+R20*JI_stat!M20+U20*JI_stat!P20)/1.348,0)</f>
        <v>0</v>
      </c>
      <c r="Y20" s="37">
        <f t="shared" si="3"/>
        <v>570419</v>
      </c>
      <c r="Z20" s="647">
        <f>IF(JI_stat!T20=0,0,JI_stat!H20/JI_stat!T20)+IF(JI_stat!W20=0,0,JI_stat!K20/JI_stat!W20)+IF(JI_stat!Z20=0,0,JI_stat!N20/JI_stat!Z20)</f>
        <v>1.1005784475588627</v>
      </c>
      <c r="AA20" s="647">
        <f>IF(JI_stat!U20=0,0,JI_stat!I20/JI_stat!U20)+IF(JI_stat!X20=0,0,JI_stat!L20/JI_stat!X20)+IF(JI_stat!AA20=0,0,JI_stat!O20/JI_stat!AA20)</f>
        <v>0.73255313766102215</v>
      </c>
      <c r="AB20" s="647">
        <f>IF(JI_stat!V20=0,0,JI_stat!J20/JI_stat!V20)+IF(JI_stat!Y20=0,0,JI_stat!M20/JI_stat!Y20)+IF(JI_stat!AB20=0,0,JI_stat!P20/JI_stat!AB20)</f>
        <v>0</v>
      </c>
      <c r="AC20" s="130">
        <f t="shared" si="4"/>
        <v>1.8331315852198848</v>
      </c>
    </row>
    <row r="21" spans="1:29" ht="20.100000000000001" customHeight="1" x14ac:dyDescent="0.2">
      <c r="A21" s="524">
        <v>13</v>
      </c>
      <c r="B21" s="81">
        <v>600099016</v>
      </c>
      <c r="C21" s="417">
        <v>5431</v>
      </c>
      <c r="D21" s="13" t="str">
        <f>JI_stat!D21</f>
        <v>ZŠ a MŠ Mříčná 191</v>
      </c>
      <c r="E21" s="11">
        <f>JI_stat!E21</f>
        <v>3141</v>
      </c>
      <c r="F21" s="163" t="str">
        <f>JI_stat!F21</f>
        <v>ZŠ a MŠ Mříčná 191</v>
      </c>
      <c r="G21" s="128">
        <f>ROUND(JI_rozp!R21,0)</f>
        <v>656589</v>
      </c>
      <c r="H21" s="37">
        <f t="shared" si="0"/>
        <v>485232</v>
      </c>
      <c r="I21" s="29">
        <f t="shared" si="1"/>
        <v>164009</v>
      </c>
      <c r="J21" s="37">
        <f t="shared" si="2"/>
        <v>4852</v>
      </c>
      <c r="K21" s="37">
        <f>JI_stat!H21*JI_stat!AC21+JI_stat!I21*JI_stat!AD21+JI_stat!J21*JI_stat!AE21+JI_stat!K21*JI_stat!AF21+JI_stat!L21*JI_stat!AG21+JI_stat!M21*JI_stat!AH21+JI_stat!N21*JI_stat!AI21+JI_stat!O21*JI_stat!AJ21+JI_stat!P21*JI_stat!AK21</f>
        <v>2496</v>
      </c>
      <c r="L21" s="644">
        <f>ROUND(Y21/JI_rozp!E21/12,2)</f>
        <v>1.56</v>
      </c>
      <c r="M21" s="645">
        <f>IF(JI_stat!H21=0,0,12*1.348*1/JI_stat!T21*JI_rozp!$E21)</f>
        <v>15873.279715975048</v>
      </c>
      <c r="N21" s="646">
        <f>IF(JI_stat!I21=0,0,12*1.348*1/JI_stat!U21*JI_rozp!$E21)</f>
        <v>11380.616060579279</v>
      </c>
      <c r="O21" s="646">
        <f>IF(JI_stat!J21=0,0,12*1.348*1/JI_stat!V21*JI_rozp!$E21)</f>
        <v>0</v>
      </c>
      <c r="P21" s="646">
        <f>IF(JI_stat!K21=0,0,12*1.348*1/JI_stat!W21*JI_rozp!$E21)</f>
        <v>0</v>
      </c>
      <c r="Q21" s="646">
        <f>IF(JI_stat!L21=0,0,12*1.348*1/JI_stat!X21*JI_rozp!$E21)</f>
        <v>0</v>
      </c>
      <c r="R21" s="646">
        <f>IF(JI_stat!M21=0,0,12*1.348*1/JI_stat!Y21*JI_rozp!$E21)</f>
        <v>0</v>
      </c>
      <c r="S21" s="646">
        <f>IF(JI_stat!N21=0,0,12*1.348*1/JI_stat!Z21*JI_rozp!$E21)</f>
        <v>0</v>
      </c>
      <c r="T21" s="646">
        <f>IF(JI_stat!O21=0,0,12*1.348*1/JI_stat!AA21*JI_rozp!$E21)</f>
        <v>0</v>
      </c>
      <c r="U21" s="646">
        <f>IF(JI_stat!P21=0,0,12*1.348*1/JI_stat!AB21*JI_rozp!$E21)</f>
        <v>0</v>
      </c>
      <c r="V21" s="37">
        <f>ROUND((M21*JI_stat!H21+P21*JI_stat!K21+S21*JI_stat!N21)/1.348,0)</f>
        <v>282610</v>
      </c>
      <c r="W21" s="37">
        <f>ROUND((N21*JI_stat!I21+Q21*JI_stat!L21+T21*JI_stat!O21)/1.348,0)</f>
        <v>202622</v>
      </c>
      <c r="X21" s="37">
        <f>ROUND((O21*JI_stat!J21+R21*JI_stat!M21+U21*JI_stat!P21)/1.348,0)</f>
        <v>0</v>
      </c>
      <c r="Y21" s="37">
        <f t="shared" si="3"/>
        <v>485232</v>
      </c>
      <c r="Z21" s="647">
        <f>IF(JI_stat!T21=0,0,JI_stat!H21/JI_stat!T21)+IF(JI_stat!W21=0,0,JI_stat!K21/JI_stat!W21)+IF(JI_stat!Z21=0,0,JI_stat!N21/JI_stat!Z21)</f>
        <v>0.90821256845947396</v>
      </c>
      <c r="AA21" s="647">
        <f>IF(JI_stat!U21=0,0,JI_stat!I21/JI_stat!U21)+IF(JI_stat!X21=0,0,JI_stat!L21/JI_stat!X21)+IF(JI_stat!AA21=0,0,JI_stat!O21/JI_stat!AA21)</f>
        <v>0.65115834458757516</v>
      </c>
      <c r="AB21" s="647">
        <f>IF(JI_stat!V21=0,0,JI_stat!J21/JI_stat!V21)+IF(JI_stat!Y21=0,0,JI_stat!M21/JI_stat!Y21)+IF(JI_stat!AB21=0,0,JI_stat!P21/JI_stat!AB21)</f>
        <v>0</v>
      </c>
      <c r="AC21" s="130">
        <f t="shared" si="4"/>
        <v>1.559370913047049</v>
      </c>
    </row>
    <row r="22" spans="1:29" ht="20.100000000000001" customHeight="1" x14ac:dyDescent="0.2">
      <c r="A22" s="524">
        <v>14</v>
      </c>
      <c r="B22" s="81">
        <v>600098796</v>
      </c>
      <c r="C22" s="417">
        <v>5487</v>
      </c>
      <c r="D22" s="13" t="str">
        <f>JI_stat!D22</f>
        <v>MŠ Paseky n. J. 264</v>
      </c>
      <c r="E22" s="11">
        <f>JI_stat!E22</f>
        <v>3141</v>
      </c>
      <c r="F22" s="163" t="str">
        <f>JI_stat!F22</f>
        <v>MŠ Paseky n. J. 264</v>
      </c>
      <c r="G22" s="128">
        <f>ROUND(JI_rozp!R22,0)</f>
        <v>212905</v>
      </c>
      <c r="H22" s="37">
        <f t="shared" si="0"/>
        <v>157478</v>
      </c>
      <c r="I22" s="29">
        <f t="shared" si="1"/>
        <v>53228</v>
      </c>
      <c r="J22" s="37">
        <f t="shared" si="2"/>
        <v>1575</v>
      </c>
      <c r="K22" s="37">
        <f>JI_stat!H22*JI_stat!AC22+JI_stat!I22*JI_stat!AD22+JI_stat!J22*JI_stat!AE22+JI_stat!K22*JI_stat!AF22+JI_stat!L22*JI_stat!AG22+JI_stat!M22*JI_stat!AH22+JI_stat!N22*JI_stat!AI22+JI_stat!O22*JI_stat!AJ22+JI_stat!P22*JI_stat!AK22</f>
        <v>624</v>
      </c>
      <c r="L22" s="644">
        <f>ROUND(Y22/JI_rozp!E22/12,2)</f>
        <v>0.51</v>
      </c>
      <c r="M22" s="645">
        <f>IF(JI_stat!H22=0,0,12*1.348*1/JI_stat!T22*JI_rozp!$E22)</f>
        <v>17690.097997812853</v>
      </c>
      <c r="N22" s="646">
        <f>IF(JI_stat!I22=0,0,12*1.348*1/JI_stat!U22*JI_rozp!$E22)</f>
        <v>0</v>
      </c>
      <c r="O22" s="646">
        <f>IF(JI_stat!J22=0,0,12*1.348*1/JI_stat!V22*JI_rozp!$E22)</f>
        <v>0</v>
      </c>
      <c r="P22" s="646">
        <f>IF(JI_stat!K22=0,0,12*1.348*1/JI_stat!W22*JI_rozp!$E22)</f>
        <v>0</v>
      </c>
      <c r="Q22" s="646">
        <f>IF(JI_stat!L22=0,0,12*1.348*1/JI_stat!X22*JI_rozp!$E22)</f>
        <v>0</v>
      </c>
      <c r="R22" s="646">
        <f>IF(JI_stat!M22=0,0,12*1.348*1/JI_stat!Y22*JI_rozp!$E22)</f>
        <v>0</v>
      </c>
      <c r="S22" s="646">
        <f>IF(JI_stat!N22=0,0,12*1.348*1/JI_stat!Z22*JI_rozp!$E22)</f>
        <v>0</v>
      </c>
      <c r="T22" s="646">
        <f>IF(JI_stat!O22=0,0,12*1.348*1/JI_stat!AA22*JI_rozp!$E22)</f>
        <v>0</v>
      </c>
      <c r="U22" s="646">
        <f>IF(JI_stat!P22=0,0,12*1.348*1/JI_stat!AB22*JI_rozp!$E22)</f>
        <v>0</v>
      </c>
      <c r="V22" s="37">
        <f>ROUND((M22*JI_stat!H22+P22*JI_stat!K22+S22*JI_stat!N22)/1.348,0)</f>
        <v>157479</v>
      </c>
      <c r="W22" s="37">
        <f>ROUND((N22*JI_stat!I22+Q22*JI_stat!L22+T22*JI_stat!O22)/1.348,0)</f>
        <v>0</v>
      </c>
      <c r="X22" s="37">
        <f>ROUND((O22*JI_stat!J22+R22*JI_stat!M22+U22*JI_stat!P22)/1.348,0)</f>
        <v>0</v>
      </c>
      <c r="Y22" s="37">
        <f t="shared" si="3"/>
        <v>157479</v>
      </c>
      <c r="Z22" s="647">
        <f>IF(JI_stat!T22=0,0,JI_stat!H22/JI_stat!T22)+IF(JI_stat!W22=0,0,JI_stat!K22/JI_stat!W22)+IF(JI_stat!Z22=0,0,JI_stat!N22/JI_stat!Z22)</f>
        <v>0.50608222202258657</v>
      </c>
      <c r="AA22" s="647">
        <f>IF(JI_stat!U22=0,0,JI_stat!I22/JI_stat!U22)+IF(JI_stat!X22=0,0,JI_stat!L22/JI_stat!X22)+IF(JI_stat!AA22=0,0,JI_stat!O22/JI_stat!AA22)</f>
        <v>0</v>
      </c>
      <c r="AB22" s="647">
        <f>IF(JI_stat!V22=0,0,JI_stat!J22/JI_stat!V22)+IF(JI_stat!Y22=0,0,JI_stat!M22/JI_stat!Y22)+IF(JI_stat!AB22=0,0,JI_stat!P22/JI_stat!AB22)</f>
        <v>0</v>
      </c>
      <c r="AC22" s="130">
        <f t="shared" si="4"/>
        <v>0.50608222202258657</v>
      </c>
    </row>
    <row r="23" spans="1:29" ht="20.100000000000001" customHeight="1" x14ac:dyDescent="0.2">
      <c r="A23" s="524">
        <v>15</v>
      </c>
      <c r="B23" s="81">
        <v>600098800</v>
      </c>
      <c r="C23" s="417">
        <v>5436</v>
      </c>
      <c r="D23" s="13" t="str">
        <f>JI_stat!D23</f>
        <v>MŠ Poniklá 303</v>
      </c>
      <c r="E23" s="11">
        <f>JI_stat!E23</f>
        <v>3141</v>
      </c>
      <c r="F23" s="163" t="str">
        <f>JI_stat!F23</f>
        <v>MŠ Poniklá 303</v>
      </c>
      <c r="G23" s="128">
        <f>ROUND(JI_rozp!R23,0)</f>
        <v>613255</v>
      </c>
      <c r="H23" s="37">
        <f t="shared" si="0"/>
        <v>453162</v>
      </c>
      <c r="I23" s="29">
        <f t="shared" si="1"/>
        <v>153169</v>
      </c>
      <c r="J23" s="37">
        <f t="shared" si="2"/>
        <v>4532</v>
      </c>
      <c r="K23" s="37">
        <f>JI_stat!H23*JI_stat!AC23+JI_stat!I23*JI_stat!AD23+JI_stat!J23*JI_stat!AE23+JI_stat!K23*JI_stat!AF23+JI_stat!L23*JI_stat!AG23+JI_stat!M23*JI_stat!AH23+JI_stat!N23*JI_stat!AI23+JI_stat!O23*JI_stat!AJ23+JI_stat!P23*JI_stat!AK23</f>
        <v>2392</v>
      </c>
      <c r="L23" s="644">
        <f>ROUND(Y23/JI_rozp!E23/12,2)</f>
        <v>1.46</v>
      </c>
      <c r="M23" s="645">
        <f>IF(JI_stat!H23=0,0,12*1.348*1/JI_stat!T23*JI_rozp!$E23)</f>
        <v>13279.631404869957</v>
      </c>
      <c r="N23" s="646">
        <f>IF(JI_stat!I23=0,0,12*1.348*1/JI_stat!U23*JI_rozp!$E23)</f>
        <v>0</v>
      </c>
      <c r="O23" s="646">
        <f>IF(JI_stat!J23=0,0,12*1.348*1/JI_stat!V23*JI_rozp!$E23)</f>
        <v>0</v>
      </c>
      <c r="P23" s="646">
        <f>IF(JI_stat!K23=0,0,12*1.348*1/JI_stat!W23*JI_rozp!$E23)</f>
        <v>0</v>
      </c>
      <c r="Q23" s="646">
        <f>IF(JI_stat!L23=0,0,12*1.348*1/JI_stat!X23*JI_rozp!$E23)</f>
        <v>0</v>
      </c>
      <c r="R23" s="646">
        <f>IF(JI_stat!M23=0,0,12*1.348*1/JI_stat!Y23*JI_rozp!$E23)</f>
        <v>0</v>
      </c>
      <c r="S23" s="646">
        <f>IF(JI_stat!N23=0,0,12*1.348*1/JI_stat!Z23*JI_rozp!$E23)</f>
        <v>0</v>
      </c>
      <c r="T23" s="646">
        <f>IF(JI_stat!O23=0,0,12*1.348*1/JI_stat!AA23*JI_rozp!$E23)</f>
        <v>0</v>
      </c>
      <c r="U23" s="646">
        <f>IF(JI_stat!P23=0,0,12*1.348*1/JI_stat!AB23*JI_rozp!$E23)</f>
        <v>0</v>
      </c>
      <c r="V23" s="37">
        <f>ROUND((M23*JI_stat!H23+P23*JI_stat!K23+S23*JI_stat!N23)/1.348,0)</f>
        <v>453162</v>
      </c>
      <c r="W23" s="37">
        <f>ROUND((N23*JI_stat!I23+Q23*JI_stat!L23+T23*JI_stat!O23)/1.348,0)</f>
        <v>0</v>
      </c>
      <c r="X23" s="37">
        <f>ROUND((O23*JI_stat!J23+R23*JI_stat!M23+U23*JI_stat!P23)/1.348,0)</f>
        <v>0</v>
      </c>
      <c r="Y23" s="37">
        <f t="shared" si="3"/>
        <v>453162</v>
      </c>
      <c r="Z23" s="647">
        <f>IF(JI_stat!T23=0,0,JI_stat!H23/JI_stat!T23)+IF(JI_stat!W23=0,0,JI_stat!K23/JI_stat!W23)+IF(JI_stat!Z23=0,0,JI_stat!N23/JI_stat!Z23)</f>
        <v>1.4563087167607713</v>
      </c>
      <c r="AA23" s="647">
        <f>IF(JI_stat!U23=0,0,JI_stat!I23/JI_stat!U23)+IF(JI_stat!X23=0,0,JI_stat!L23/JI_stat!X23)+IF(JI_stat!AA23=0,0,JI_stat!O23/JI_stat!AA23)</f>
        <v>0</v>
      </c>
      <c r="AB23" s="647">
        <f>IF(JI_stat!V23=0,0,JI_stat!J23/JI_stat!V23)+IF(JI_stat!Y23=0,0,JI_stat!M23/JI_stat!Y23)+IF(JI_stat!AB23=0,0,JI_stat!P23/JI_stat!AB23)</f>
        <v>0</v>
      </c>
      <c r="AC23" s="130">
        <f t="shared" si="4"/>
        <v>1.4563087167607713</v>
      </c>
    </row>
    <row r="24" spans="1:29" ht="20.100000000000001" customHeight="1" x14ac:dyDescent="0.2">
      <c r="A24" s="524">
        <v>16</v>
      </c>
      <c r="B24" s="81">
        <v>600099199</v>
      </c>
      <c r="C24" s="417">
        <v>5435</v>
      </c>
      <c r="D24" s="13" t="str">
        <f>JI_stat!D24</f>
        <v xml:space="preserve">ZŠ Poniklá 148 </v>
      </c>
      <c r="E24" s="11">
        <f>JI_stat!E24</f>
        <v>3141</v>
      </c>
      <c r="F24" s="163" t="str">
        <f>JI_stat!F24</f>
        <v xml:space="preserve">ZŠ Poniklá 148 </v>
      </c>
      <c r="G24" s="128">
        <f>ROUND(JI_rozp!R24,0)</f>
        <v>909433</v>
      </c>
      <c r="H24" s="37">
        <f t="shared" si="0"/>
        <v>670333</v>
      </c>
      <c r="I24" s="29">
        <f t="shared" si="1"/>
        <v>226573</v>
      </c>
      <c r="J24" s="37">
        <f t="shared" si="2"/>
        <v>6703</v>
      </c>
      <c r="K24" s="37">
        <f>JI_stat!H24*JI_stat!AC24+JI_stat!I24*JI_stat!AD24+JI_stat!J24*JI_stat!AE24+JI_stat!K24*JI_stat!AF24+JI_stat!L24*JI_stat!AG24+JI_stat!M24*JI_stat!AH24+JI_stat!N24*JI_stat!AI24+JI_stat!O24*JI_stat!AJ24+JI_stat!P24*JI_stat!AK24</f>
        <v>5824</v>
      </c>
      <c r="L24" s="644">
        <f>ROUND(Y24/JI_rozp!E24/12,2)</f>
        <v>2.15</v>
      </c>
      <c r="M24" s="645">
        <f>IF(JI_stat!H24=0,0,12*1.348*1/JI_stat!T24*JI_rozp!$E24)</f>
        <v>0</v>
      </c>
      <c r="N24" s="646">
        <f>IF(JI_stat!I24=0,0,12*1.348*1/JI_stat!U24*JI_rozp!$E24)</f>
        <v>8067.9386898292632</v>
      </c>
      <c r="O24" s="646">
        <f>IF(JI_stat!J24=0,0,12*1.348*1/JI_stat!V24*JI_rozp!$E24)</f>
        <v>0</v>
      </c>
      <c r="P24" s="646">
        <f>IF(JI_stat!K24=0,0,12*1.348*1/JI_stat!W24*JI_rozp!$E24)</f>
        <v>0</v>
      </c>
      <c r="Q24" s="646">
        <f>IF(JI_stat!L24=0,0,12*1.348*1/JI_stat!X24*JI_rozp!$E24)</f>
        <v>0</v>
      </c>
      <c r="R24" s="646">
        <f>IF(JI_stat!M24=0,0,12*1.348*1/JI_stat!Y24*JI_rozp!$E24)</f>
        <v>0</v>
      </c>
      <c r="S24" s="646">
        <f>IF(JI_stat!N24=0,0,12*1.348*1/JI_stat!Z24*JI_rozp!$E24)</f>
        <v>0</v>
      </c>
      <c r="T24" s="646">
        <f>IF(JI_stat!O24=0,0,12*1.348*1/JI_stat!AA24*JI_rozp!$E24)</f>
        <v>0</v>
      </c>
      <c r="U24" s="646">
        <f>IF(JI_stat!P24=0,0,12*1.348*1/JI_stat!AB24*JI_rozp!$E24)</f>
        <v>0</v>
      </c>
      <c r="V24" s="37">
        <f>ROUND((M24*JI_stat!H24+P24*JI_stat!K24+S24*JI_stat!N24)/1.348,0)</f>
        <v>0</v>
      </c>
      <c r="W24" s="37">
        <f>ROUND((N24*JI_stat!I24+Q24*JI_stat!L24+T24*JI_stat!O24)/1.348,0)</f>
        <v>670333</v>
      </c>
      <c r="X24" s="37">
        <f>ROUND((O24*JI_stat!J24+R24*JI_stat!M24+U24*JI_stat!P24)/1.348,0)</f>
        <v>0</v>
      </c>
      <c r="Y24" s="37">
        <f t="shared" si="3"/>
        <v>670333</v>
      </c>
      <c r="Z24" s="647">
        <f>IF(JI_stat!T24=0,0,JI_stat!H24/JI_stat!T24)+IF(JI_stat!W24=0,0,JI_stat!K24/JI_stat!W24)+IF(JI_stat!Z24=0,0,JI_stat!N24/JI_stat!Z24)</f>
        <v>0</v>
      </c>
      <c r="AA24" s="647">
        <f>IF(JI_stat!U24=0,0,JI_stat!I24/JI_stat!U24)+IF(JI_stat!X24=0,0,JI_stat!L24/JI_stat!X24)+IF(JI_stat!AA24=0,0,JI_stat!O24/JI_stat!AA24)</f>
        <v>2.1542207682941594</v>
      </c>
      <c r="AB24" s="647">
        <f>IF(JI_stat!V24=0,0,JI_stat!J24/JI_stat!V24)+IF(JI_stat!Y24=0,0,JI_stat!M24/JI_stat!Y24)+IF(JI_stat!AB24=0,0,JI_stat!P24/JI_stat!AB24)</f>
        <v>0</v>
      </c>
      <c r="AC24" s="130">
        <f t="shared" si="4"/>
        <v>2.1542207682941594</v>
      </c>
    </row>
    <row r="25" spans="1:29" ht="20.100000000000001" customHeight="1" x14ac:dyDescent="0.2">
      <c r="A25" s="524">
        <v>18</v>
      </c>
      <c r="B25" s="81">
        <v>600098541</v>
      </c>
      <c r="C25" s="417">
        <v>5477</v>
      </c>
      <c r="D25" s="13" t="str">
        <f>JI_stat!D25</f>
        <v>MŠ Rokytnice n. J., Dolní Rokytnice 210</v>
      </c>
      <c r="E25" s="11">
        <f>JI_stat!E25</f>
        <v>3141</v>
      </c>
      <c r="F25" s="163" t="str">
        <f>JI_stat!F25</f>
        <v>MŠ Rokytnice n. J., Dolní Rokytnice 210</v>
      </c>
      <c r="G25" s="128">
        <f>ROUND(JI_rozp!R25,0)</f>
        <v>759427</v>
      </c>
      <c r="H25" s="37">
        <f t="shared" si="0"/>
        <v>560943</v>
      </c>
      <c r="I25" s="29">
        <f t="shared" si="1"/>
        <v>189599</v>
      </c>
      <c r="J25" s="37">
        <f t="shared" si="2"/>
        <v>5609</v>
      </c>
      <c r="K25" s="37">
        <f>JI_stat!H25*JI_stat!AC25+JI_stat!I25*JI_stat!AD25+JI_stat!J25*JI_stat!AE25+JI_stat!K25*JI_stat!AF25+JI_stat!L25*JI_stat!AG25+JI_stat!M25*JI_stat!AH25+JI_stat!N25*JI_stat!AI25+JI_stat!O25*JI_stat!AJ25+JI_stat!P25*JI_stat!AK25</f>
        <v>3276</v>
      </c>
      <c r="L25" s="644">
        <f>ROUND(Y25/JI_rozp!E25/12,2)</f>
        <v>1.8</v>
      </c>
      <c r="M25" s="645">
        <f>IF(JI_stat!H25=0,0,12*1.348*1/JI_stat!T25*JI_rozp!$E25)</f>
        <v>12002.399835260612</v>
      </c>
      <c r="N25" s="646">
        <f>IF(JI_stat!I25=0,0,12*1.348*1/JI_stat!U25*JI_rozp!$E25)</f>
        <v>0</v>
      </c>
      <c r="O25" s="646">
        <f>IF(JI_stat!J25=0,0,12*1.348*1/JI_stat!V25*JI_rozp!$E25)</f>
        <v>0</v>
      </c>
      <c r="P25" s="646">
        <f>IF(JI_stat!K25=0,0,12*1.348*1/JI_stat!W25*JI_rozp!$E25)</f>
        <v>0</v>
      </c>
      <c r="Q25" s="646">
        <f>IF(JI_stat!L25=0,0,12*1.348*1/JI_stat!X25*JI_rozp!$E25)</f>
        <v>0</v>
      </c>
      <c r="R25" s="646">
        <f>IF(JI_stat!M25=0,0,12*1.348*1/JI_stat!Y25*JI_rozp!$E25)</f>
        <v>0</v>
      </c>
      <c r="S25" s="646">
        <f>IF(JI_stat!N25=0,0,12*1.348*1/JI_stat!Z25*JI_rozp!$E25)</f>
        <v>0</v>
      </c>
      <c r="T25" s="646">
        <f>IF(JI_stat!O25=0,0,12*1.348*1/JI_stat!AA25*JI_rozp!$E25)</f>
        <v>0</v>
      </c>
      <c r="U25" s="646">
        <f>IF(JI_stat!P25=0,0,12*1.348*1/JI_stat!AB25*JI_rozp!$E25)</f>
        <v>0</v>
      </c>
      <c r="V25" s="37">
        <f>ROUND((M25*JI_stat!H25+P25*JI_stat!K25+S25*JI_stat!N25)/1.348,0)</f>
        <v>560943</v>
      </c>
      <c r="W25" s="37">
        <f>ROUND((N25*JI_stat!I25+Q25*JI_stat!L25+T25*JI_stat!O25)/1.348,0)</f>
        <v>0</v>
      </c>
      <c r="X25" s="37">
        <f>ROUND((O25*JI_stat!J25+R25*JI_stat!M25+U25*JI_stat!P25)/1.348,0)</f>
        <v>0</v>
      </c>
      <c r="Y25" s="37">
        <f t="shared" si="3"/>
        <v>560943</v>
      </c>
      <c r="Z25" s="647">
        <f>IF(JI_stat!T25=0,0,JI_stat!H25/JI_stat!T25)+IF(JI_stat!W25=0,0,JI_stat!K25/JI_stat!W25)+IF(JI_stat!Z25=0,0,JI_stat!N25/JI_stat!Z25)</f>
        <v>1.8026783226221736</v>
      </c>
      <c r="AA25" s="647">
        <f>IF(JI_stat!U25=0,0,JI_stat!I25/JI_stat!U25)+IF(JI_stat!X25=0,0,JI_stat!L25/JI_stat!X25)+IF(JI_stat!AA25=0,0,JI_stat!O25/JI_stat!AA25)</f>
        <v>0</v>
      </c>
      <c r="AB25" s="647">
        <f>IF(JI_stat!V25=0,0,JI_stat!J25/JI_stat!V25)+IF(JI_stat!Y25=0,0,JI_stat!M25/JI_stat!Y25)+IF(JI_stat!AB25=0,0,JI_stat!P25/JI_stat!AB25)</f>
        <v>0</v>
      </c>
      <c r="AC25" s="130">
        <f t="shared" si="4"/>
        <v>1.8026783226221736</v>
      </c>
    </row>
    <row r="26" spans="1:29" ht="20.100000000000001" customHeight="1" x14ac:dyDescent="0.2">
      <c r="A26" s="524">
        <v>19</v>
      </c>
      <c r="B26" s="81">
        <v>600098818</v>
      </c>
      <c r="C26" s="417">
        <v>5478</v>
      </c>
      <c r="D26" s="13" t="str">
        <f>JI_stat!D26</f>
        <v>MŠ Rokytnice n. J., Horní Rokytnice 555</v>
      </c>
      <c r="E26" s="11">
        <f>JI_stat!E26</f>
        <v>3141</v>
      </c>
      <c r="F26" s="163" t="str">
        <f>JI_stat!F26</f>
        <v>MŠ Rokytnice n. J., Horní Rokytnice 555</v>
      </c>
      <c r="G26" s="128">
        <f>ROUND(JI_rozp!R26,0)</f>
        <v>556373</v>
      </c>
      <c r="H26" s="37">
        <f t="shared" si="0"/>
        <v>411197</v>
      </c>
      <c r="I26" s="29">
        <f t="shared" si="1"/>
        <v>138984</v>
      </c>
      <c r="J26" s="37">
        <f t="shared" si="2"/>
        <v>4112</v>
      </c>
      <c r="K26" s="37">
        <f>JI_stat!H26*JI_stat!AC26+JI_stat!I26*JI_stat!AD26+JI_stat!J26*JI_stat!AE26+JI_stat!K26*JI_stat!AF26+JI_stat!L26*JI_stat!AG26+JI_stat!M26*JI_stat!AH26+JI_stat!N26*JI_stat!AI26+JI_stat!O26*JI_stat!AJ26+JI_stat!P26*JI_stat!AK26</f>
        <v>2080</v>
      </c>
      <c r="L26" s="644">
        <f>ROUND(Y26/JI_rozp!E26/12,2)</f>
        <v>1.32</v>
      </c>
      <c r="M26" s="645">
        <f>IF(JI_stat!H26=0,0,12*1.348*1/JI_stat!T26*JI_rozp!$E26)</f>
        <v>13857.331321670734</v>
      </c>
      <c r="N26" s="646">
        <f>IF(JI_stat!I26=0,0,12*1.348*1/JI_stat!U26*JI_rozp!$E26)</f>
        <v>0</v>
      </c>
      <c r="O26" s="646">
        <f>IF(JI_stat!J26=0,0,12*1.348*1/JI_stat!V26*JI_rozp!$E26)</f>
        <v>0</v>
      </c>
      <c r="P26" s="646">
        <f>IF(JI_stat!K26=0,0,12*1.348*1/JI_stat!W26*JI_rozp!$E26)</f>
        <v>0</v>
      </c>
      <c r="Q26" s="646">
        <f>IF(JI_stat!L26=0,0,12*1.348*1/JI_stat!X26*JI_rozp!$E26)</f>
        <v>0</v>
      </c>
      <c r="R26" s="646">
        <f>IF(JI_stat!M26=0,0,12*1.348*1/JI_stat!Y26*JI_rozp!$E26)</f>
        <v>0</v>
      </c>
      <c r="S26" s="646">
        <f>IF(JI_stat!N26=0,0,12*1.348*1/JI_stat!Z26*JI_rozp!$E26)</f>
        <v>0</v>
      </c>
      <c r="T26" s="646">
        <f>IF(JI_stat!O26=0,0,12*1.348*1/JI_stat!AA26*JI_rozp!$E26)</f>
        <v>0</v>
      </c>
      <c r="U26" s="646">
        <f>IF(JI_stat!P26=0,0,12*1.348*1/JI_stat!AB26*JI_rozp!$E26)</f>
        <v>0</v>
      </c>
      <c r="V26" s="37">
        <f>ROUND((M26*JI_stat!H26+P26*JI_stat!K26+S26*JI_stat!N26)/1.348,0)</f>
        <v>411197</v>
      </c>
      <c r="W26" s="37">
        <f>ROUND((N26*JI_stat!I26+Q26*JI_stat!L26+T26*JI_stat!O26)/1.348,0)</f>
        <v>0</v>
      </c>
      <c r="X26" s="37">
        <f>ROUND((O26*JI_stat!J26+R26*JI_stat!M26+U26*JI_stat!P26)/1.348,0)</f>
        <v>0</v>
      </c>
      <c r="Y26" s="37">
        <f t="shared" si="3"/>
        <v>411197</v>
      </c>
      <c r="Z26" s="647">
        <f>IF(JI_stat!T26=0,0,JI_stat!H26/JI_stat!T26)+IF(JI_stat!W26=0,0,JI_stat!K26/JI_stat!W26)+IF(JI_stat!Z26=0,0,JI_stat!N26/JI_stat!Z26)</f>
        <v>1.3214452943187711</v>
      </c>
      <c r="AA26" s="647">
        <f>IF(JI_stat!U26=0,0,JI_stat!I26/JI_stat!U26)+IF(JI_stat!X26=0,0,JI_stat!L26/JI_stat!X26)+IF(JI_stat!AA26=0,0,JI_stat!O26/JI_stat!AA26)</f>
        <v>0</v>
      </c>
      <c r="AB26" s="647">
        <f>IF(JI_stat!V26=0,0,JI_stat!J26/JI_stat!V26)+IF(JI_stat!Y26=0,0,JI_stat!M26/JI_stat!Y26)+IF(JI_stat!AB26=0,0,JI_stat!P26/JI_stat!AB26)</f>
        <v>0</v>
      </c>
      <c r="AC26" s="130">
        <f t="shared" si="4"/>
        <v>1.3214452943187711</v>
      </c>
    </row>
    <row r="27" spans="1:29" ht="20.100000000000001" customHeight="1" x14ac:dyDescent="0.2">
      <c r="A27" s="524">
        <v>20</v>
      </c>
      <c r="B27" s="81">
        <v>600099105</v>
      </c>
      <c r="C27" s="417">
        <v>5479</v>
      </c>
      <c r="D27" s="13" t="str">
        <f>JI_stat!D27</f>
        <v>Základní škola a Středisko volného času, Rokytnice nad Jizerou, příspěvková organizace</v>
      </c>
      <c r="E27" s="11">
        <f>JI_stat!E27</f>
        <v>3141</v>
      </c>
      <c r="F27" s="163" t="str">
        <f>JI_stat!F27</f>
        <v>ZŠ Rokytnice n. J., Dolní 172</v>
      </c>
      <c r="G27" s="128">
        <f>ROUND(JI_rozp!R27,0)</f>
        <v>1379031</v>
      </c>
      <c r="H27" s="37">
        <f t="shared" si="0"/>
        <v>1015652</v>
      </c>
      <c r="I27" s="29">
        <f t="shared" si="1"/>
        <v>343290</v>
      </c>
      <c r="J27" s="37">
        <f t="shared" si="2"/>
        <v>10157</v>
      </c>
      <c r="K27" s="37">
        <f>JI_stat!H27*JI_stat!AC27+JI_stat!I27*JI_stat!AD27+JI_stat!J27*JI_stat!AE27+JI_stat!K27*JI_stat!AF27+JI_stat!L27*JI_stat!AG27+JI_stat!M27*JI_stat!AH27+JI_stat!N27*JI_stat!AI27+JI_stat!O27*JI_stat!AJ27+JI_stat!P27*JI_stat!AK27</f>
        <v>9932</v>
      </c>
      <c r="L27" s="644">
        <f>ROUND(Y27/JI_rozp!E27/12,2)</f>
        <v>3.26</v>
      </c>
      <c r="M27" s="645">
        <f>IF(JI_stat!H27=0,0,12*1.348*1/JI_stat!T27*JI_rozp!$E27)</f>
        <v>0</v>
      </c>
      <c r="N27" s="646">
        <f>IF(JI_stat!I27=0,0,12*1.348*1/JI_stat!U27*JI_rozp!$E27)</f>
        <v>7168.0576786666361</v>
      </c>
      <c r="O27" s="646">
        <f>IF(JI_stat!J27=0,0,12*1.348*1/JI_stat!V27*JI_rozp!$E27)</f>
        <v>0</v>
      </c>
      <c r="P27" s="646">
        <f>IF(JI_stat!K27=0,0,12*1.348*1/JI_stat!W27*JI_rozp!$E27)</f>
        <v>0</v>
      </c>
      <c r="Q27" s="646">
        <f>IF(JI_stat!L27=0,0,12*1.348*1/JI_stat!X27*JI_rozp!$E27)</f>
        <v>0</v>
      </c>
      <c r="R27" s="646">
        <f>IF(JI_stat!M27=0,0,12*1.348*1/JI_stat!Y27*JI_rozp!$E27)</f>
        <v>0</v>
      </c>
      <c r="S27" s="646">
        <f>IF(JI_stat!N27=0,0,12*1.348*1/JI_stat!Z27*JI_rozp!$E27)</f>
        <v>0</v>
      </c>
      <c r="T27" s="646">
        <f>IF(JI_stat!O27=0,0,12*1.348*1/JI_stat!AA27*JI_rozp!$E27)</f>
        <v>0</v>
      </c>
      <c r="U27" s="646">
        <f>IF(JI_stat!P27=0,0,12*1.348*1/JI_stat!AB27*JI_rozp!$E27)</f>
        <v>0</v>
      </c>
      <c r="V27" s="37">
        <f>ROUND((M27*JI_stat!H27+P27*JI_stat!K27+S27*JI_stat!N27)/1.348,0)</f>
        <v>0</v>
      </c>
      <c r="W27" s="37">
        <f>ROUND((N27*JI_stat!I27+Q27*JI_stat!L27+T27*JI_stat!O27)/1.348,0)</f>
        <v>1015652</v>
      </c>
      <c r="X27" s="37">
        <f>ROUND((O27*JI_stat!J27+R27*JI_stat!M27+U27*JI_stat!P27)/1.348,0)</f>
        <v>0</v>
      </c>
      <c r="Y27" s="37">
        <f t="shared" si="3"/>
        <v>1015652</v>
      </c>
      <c r="Z27" s="647">
        <f>IF(JI_stat!T27=0,0,JI_stat!H27/JI_stat!T27)+IF(JI_stat!W27=0,0,JI_stat!K27/JI_stat!W27)+IF(JI_stat!Z27=0,0,JI_stat!N27/JI_stat!Z27)</f>
        <v>0</v>
      </c>
      <c r="AA27" s="647">
        <f>IF(JI_stat!U27=0,0,JI_stat!I27/JI_stat!U27)+IF(JI_stat!X27=0,0,JI_stat!L27/JI_stat!X27)+IF(JI_stat!AA27=0,0,JI_stat!O27/JI_stat!AA27)</f>
        <v>3.2639571988632148</v>
      </c>
      <c r="AB27" s="647">
        <f>IF(JI_stat!V27=0,0,JI_stat!J27/JI_stat!V27)+IF(JI_stat!Y27=0,0,JI_stat!M27/JI_stat!Y27)+IF(JI_stat!AB27=0,0,JI_stat!P27/JI_stat!AB27)</f>
        <v>0</v>
      </c>
      <c r="AC27" s="130">
        <f t="shared" si="4"/>
        <v>3.2639571988632148</v>
      </c>
    </row>
    <row r="28" spans="1:29" ht="20.100000000000001" customHeight="1" x14ac:dyDescent="0.2">
      <c r="A28" s="524">
        <v>21</v>
      </c>
      <c r="B28" s="81">
        <v>650030541</v>
      </c>
      <c r="C28" s="417">
        <v>5442</v>
      </c>
      <c r="D28" s="13" t="str">
        <f>JI_stat!D28</f>
        <v>ZŠ a MŠ Roztoky u Jilemnice 190</v>
      </c>
      <c r="E28" s="11">
        <f>JI_stat!E28</f>
        <v>3141</v>
      </c>
      <c r="F28" s="182" t="str">
        <f>JI_stat!F28</f>
        <v>MŠ Roztoky u Jilemnice 188 - výdejna</v>
      </c>
      <c r="G28" s="128">
        <f>ROUND(JI_rozp!R28,0)</f>
        <v>223077</v>
      </c>
      <c r="H28" s="37">
        <f t="shared" si="0"/>
        <v>164478</v>
      </c>
      <c r="I28" s="29">
        <f t="shared" si="1"/>
        <v>55594</v>
      </c>
      <c r="J28" s="37">
        <f t="shared" si="2"/>
        <v>1645</v>
      </c>
      <c r="K28" s="37">
        <f>JI_stat!H28*JI_stat!AC28+JI_stat!I28*JI_stat!AD28+JI_stat!J28*JI_stat!AE28+JI_stat!K28*JI_stat!AF28+JI_stat!L28*JI_stat!AG28+JI_stat!M28*JI_stat!AH28+JI_stat!N28*JI_stat!AI28+JI_stat!O28*JI_stat!AJ28+JI_stat!P28*JI_stat!AK28</f>
        <v>1360</v>
      </c>
      <c r="L28" s="644">
        <f>ROUND(Y28/JI_rozp!E28/12,2)</f>
        <v>0.53</v>
      </c>
      <c r="M28" s="645">
        <f>IF(JI_stat!H28=0,0,12*1.348*1/JI_stat!T28*JI_rozp!$E28)</f>
        <v>0</v>
      </c>
      <c r="N28" s="646">
        <f>IF(JI_stat!I28=0,0,12*1.348*1/JI_stat!U28*JI_rozp!$E28)</f>
        <v>0</v>
      </c>
      <c r="O28" s="646">
        <f>IF(JI_stat!J28=0,0,12*1.348*1/JI_stat!V28*JI_rozp!$E28)</f>
        <v>0</v>
      </c>
      <c r="P28" s="646">
        <f>IF(JI_stat!K28=0,0,12*1.348*1/JI_stat!W28*JI_rozp!$E28)</f>
        <v>0</v>
      </c>
      <c r="Q28" s="646">
        <f>IF(JI_stat!L28=0,0,12*1.348*1/JI_stat!X28*JI_rozp!$E28)</f>
        <v>0</v>
      </c>
      <c r="R28" s="646">
        <f>IF(JI_stat!M28=0,0,12*1.348*1/JI_stat!Y28*JI_rozp!$E28)</f>
        <v>0</v>
      </c>
      <c r="S28" s="646">
        <f>IF(JI_stat!N28=0,0,12*1.348*1/JI_stat!Z28*JI_rozp!$E28)</f>
        <v>5542.9325286682933</v>
      </c>
      <c r="T28" s="646">
        <f>IF(JI_stat!O28=0,0,12*1.348*1/JI_stat!AA28*JI_rozp!$E28)</f>
        <v>0</v>
      </c>
      <c r="U28" s="646">
        <f>IF(JI_stat!P28=0,0,12*1.348*1/JI_stat!AB28*JI_rozp!$E28)</f>
        <v>0</v>
      </c>
      <c r="V28" s="37">
        <f>ROUND((M28*JI_stat!H28+P28*JI_stat!K28+S28*JI_stat!N28)/1.348,0)</f>
        <v>164479</v>
      </c>
      <c r="W28" s="37">
        <f>ROUND((N28*JI_stat!I28+Q28*JI_stat!L28+T28*JI_stat!O28)/1.348,0)</f>
        <v>0</v>
      </c>
      <c r="X28" s="37">
        <f>ROUND((O28*JI_stat!J28+R28*JI_stat!M28+U28*JI_stat!P28)/1.348,0)</f>
        <v>0</v>
      </c>
      <c r="Y28" s="37">
        <f t="shared" si="3"/>
        <v>164479</v>
      </c>
      <c r="Z28" s="647">
        <f>IF(JI_stat!T28=0,0,JI_stat!H28/JI_stat!T28)+IF(JI_stat!W28=0,0,JI_stat!K28/JI_stat!W28)+IF(JI_stat!Z28=0,0,JI_stat!N28/JI_stat!Z28)</f>
        <v>0.5285781177275084</v>
      </c>
      <c r="AA28" s="647">
        <f>IF(JI_stat!U28=0,0,JI_stat!I28/JI_stat!U28)+IF(JI_stat!X28=0,0,JI_stat!L28/JI_stat!X28)+IF(JI_stat!AA28=0,0,JI_stat!O28/JI_stat!AA28)</f>
        <v>0</v>
      </c>
      <c r="AB28" s="647">
        <f>IF(JI_stat!V28=0,0,JI_stat!J28/JI_stat!V28)+IF(JI_stat!Y28=0,0,JI_stat!M28/JI_stat!Y28)+IF(JI_stat!AB28=0,0,JI_stat!P28/JI_stat!AB28)</f>
        <v>0</v>
      </c>
      <c r="AC28" s="130">
        <f t="shared" si="4"/>
        <v>0.5285781177275084</v>
      </c>
    </row>
    <row r="29" spans="1:29" ht="20.100000000000001" customHeight="1" x14ac:dyDescent="0.2">
      <c r="A29" s="524">
        <v>22</v>
      </c>
      <c r="B29" s="81">
        <v>600099211</v>
      </c>
      <c r="C29" s="417">
        <v>5453</v>
      </c>
      <c r="D29" s="13" t="str">
        <f>JI_stat!D29</f>
        <v>ZŠ a MŠ Studenec 367</v>
      </c>
      <c r="E29" s="11">
        <f>JI_stat!E29</f>
        <v>3141</v>
      </c>
      <c r="F29" s="163" t="str">
        <f>JI_stat!F29</f>
        <v>ZŠ Studenec 367</v>
      </c>
      <c r="G29" s="128">
        <f>ROUND(JI_rozp!R29,0)</f>
        <v>1894641</v>
      </c>
      <c r="H29" s="37">
        <f t="shared" si="0"/>
        <v>1394526</v>
      </c>
      <c r="I29" s="29">
        <f t="shared" si="1"/>
        <v>471350</v>
      </c>
      <c r="J29" s="37">
        <f t="shared" si="2"/>
        <v>13945</v>
      </c>
      <c r="K29" s="37">
        <f>JI_stat!H29*JI_stat!AC29+JI_stat!I29*JI_stat!AD29+JI_stat!J29*JI_stat!AE29+JI_stat!K29*JI_stat!AF29+JI_stat!L29*JI_stat!AG29+JI_stat!M29*JI_stat!AH29+JI_stat!N29*JI_stat!AI29+JI_stat!O29*JI_stat!AJ29+JI_stat!P29*JI_stat!AK29</f>
        <v>14820</v>
      </c>
      <c r="L29" s="644">
        <f>ROUND(Y29/JI_rozp!E29/12,2)</f>
        <v>4.4800000000000004</v>
      </c>
      <c r="M29" s="645">
        <f>IF(JI_stat!H29=0,0,12*1.348*1/JI_stat!T29*JI_rozp!$E29)</f>
        <v>0</v>
      </c>
      <c r="N29" s="646">
        <f>IF(JI_stat!I29=0,0,12*1.348*1/JI_stat!U29*JI_rozp!$E29)</f>
        <v>6595.8643806212203</v>
      </c>
      <c r="O29" s="646">
        <f>IF(JI_stat!J29=0,0,12*1.348*1/JI_stat!V29*JI_rozp!$E29)</f>
        <v>0</v>
      </c>
      <c r="P29" s="646">
        <f>IF(JI_stat!K29=0,0,12*1.348*1/JI_stat!W29*JI_rozp!$E29)</f>
        <v>0</v>
      </c>
      <c r="Q29" s="646">
        <f>IF(JI_stat!L29=0,0,12*1.348*1/JI_stat!X29*JI_rozp!$E29)</f>
        <v>0</v>
      </c>
      <c r="R29" s="646">
        <f>IF(JI_stat!M29=0,0,12*1.348*1/JI_stat!Y29*JI_rozp!$E29)</f>
        <v>0</v>
      </c>
      <c r="S29" s="646">
        <f>IF(JI_stat!N29=0,0,12*1.348*1/JI_stat!Z29*JI_rozp!$E29)</f>
        <v>0</v>
      </c>
      <c r="T29" s="646">
        <f>IF(JI_stat!O29=0,0,12*1.348*1/JI_stat!AA29*JI_rozp!$E29)</f>
        <v>0</v>
      </c>
      <c r="U29" s="646">
        <f>IF(JI_stat!P29=0,0,12*1.348*1/JI_stat!AB29*JI_rozp!$E29)</f>
        <v>0</v>
      </c>
      <c r="V29" s="37">
        <f>ROUND((M29*JI_stat!H29+P29*JI_stat!K29+S29*JI_stat!N29)/1.348,0)</f>
        <v>0</v>
      </c>
      <c r="W29" s="37">
        <f>ROUND((N29*JI_stat!I29+Q29*JI_stat!L29+T29*JI_stat!O29)/1.348,0)</f>
        <v>1394526</v>
      </c>
      <c r="X29" s="37">
        <f>ROUND((O29*JI_stat!J29+R29*JI_stat!M29+U29*JI_stat!P29)/1.348,0)</f>
        <v>0</v>
      </c>
      <c r="Y29" s="37">
        <f t="shared" si="3"/>
        <v>1394526</v>
      </c>
      <c r="Z29" s="647">
        <f>IF(JI_stat!T29=0,0,JI_stat!H29/JI_stat!T29)+IF(JI_stat!W29=0,0,JI_stat!K29/JI_stat!W29)+IF(JI_stat!Z29=0,0,JI_stat!N29/JI_stat!Z29)</f>
        <v>0</v>
      </c>
      <c r="AA29" s="647">
        <f>IF(JI_stat!U29=0,0,JI_stat!I29/JI_stat!U29)+IF(JI_stat!X29=0,0,JI_stat!L29/JI_stat!X29)+IF(JI_stat!AA29=0,0,JI_stat!O29/JI_stat!AA29)</f>
        <v>4.4815286173107527</v>
      </c>
      <c r="AB29" s="647">
        <f>IF(JI_stat!V29=0,0,JI_stat!J29/JI_stat!V29)+IF(JI_stat!Y29=0,0,JI_stat!M29/JI_stat!Y29)+IF(JI_stat!AB29=0,0,JI_stat!P29/JI_stat!AB29)</f>
        <v>0</v>
      </c>
      <c r="AC29" s="130">
        <f t="shared" si="4"/>
        <v>4.4815286173107527</v>
      </c>
    </row>
    <row r="30" spans="1:29" ht="20.100000000000001" customHeight="1" x14ac:dyDescent="0.2">
      <c r="A30" s="524">
        <v>22</v>
      </c>
      <c r="B30" s="81">
        <v>600099211</v>
      </c>
      <c r="C30" s="417">
        <v>5453</v>
      </c>
      <c r="D30" s="13" t="str">
        <f>JI_stat!D30</f>
        <v>ZŠ a MŠ Studenec 367</v>
      </c>
      <c r="E30" s="11">
        <f>JI_stat!E30</f>
        <v>3141</v>
      </c>
      <c r="F30" s="182" t="str">
        <f>JI_stat!F30</f>
        <v>MŠ Studenec, Studenec 367(U Pošty 5)</v>
      </c>
      <c r="G30" s="128">
        <f>ROUND(JI_rozp!R30,0)</f>
        <v>815351</v>
      </c>
      <c r="H30" s="37">
        <f t="shared" si="0"/>
        <v>602159</v>
      </c>
      <c r="I30" s="29">
        <f t="shared" si="1"/>
        <v>203530</v>
      </c>
      <c r="J30" s="37">
        <f t="shared" si="2"/>
        <v>6022</v>
      </c>
      <c r="K30" s="37">
        <f>JI_stat!H30*JI_stat!AC30+JI_stat!I30*JI_stat!AD30+JI_stat!J30*JI_stat!AE30+JI_stat!K30*JI_stat!AF30+JI_stat!L30*JI_stat!AG30+JI_stat!M30*JI_stat!AH30+JI_stat!N30*JI_stat!AI30+JI_stat!O30*JI_stat!AJ30+JI_stat!P30*JI_stat!AK30</f>
        <v>3640</v>
      </c>
      <c r="L30" s="644">
        <f>ROUND(Y30/JI_rozp!E30/12,2)</f>
        <v>1.94</v>
      </c>
      <c r="M30" s="645">
        <f>IF(JI_stat!H30=0,0,12*1.348*1/JI_stat!T30*JI_rozp!$E30)</f>
        <v>11595.870873340225</v>
      </c>
      <c r="N30" s="646">
        <f>IF(JI_stat!I30=0,0,12*1.348*1/JI_stat!U30*JI_rozp!$E30)</f>
        <v>0</v>
      </c>
      <c r="O30" s="646">
        <f>IF(JI_stat!J30=0,0,12*1.348*1/JI_stat!V30*JI_rozp!$E30)</f>
        <v>0</v>
      </c>
      <c r="P30" s="646">
        <f>IF(JI_stat!K30=0,0,12*1.348*1/JI_stat!W30*JI_rozp!$E30)</f>
        <v>0</v>
      </c>
      <c r="Q30" s="646">
        <f>IF(JI_stat!L30=0,0,12*1.348*1/JI_stat!X30*JI_rozp!$E30)</f>
        <v>0</v>
      </c>
      <c r="R30" s="646">
        <f>IF(JI_stat!M30=0,0,12*1.348*1/JI_stat!Y30*JI_rozp!$E30)</f>
        <v>0</v>
      </c>
      <c r="S30" s="646">
        <f>IF(JI_stat!N30=0,0,12*1.348*1/JI_stat!Z30*JI_rozp!$E30)</f>
        <v>0</v>
      </c>
      <c r="T30" s="646">
        <f>IF(JI_stat!O30=0,0,12*1.348*1/JI_stat!AA30*JI_rozp!$E30)</f>
        <v>0</v>
      </c>
      <c r="U30" s="646">
        <f>IF(JI_stat!P30=0,0,12*1.348*1/JI_stat!AB30*JI_rozp!$E30)</f>
        <v>0</v>
      </c>
      <c r="V30" s="37">
        <f>ROUND((M30*JI_stat!H30+P30*JI_stat!K30+S30*JI_stat!N30)/1.348,0)</f>
        <v>602159</v>
      </c>
      <c r="W30" s="37">
        <f>ROUND((N30*JI_stat!I30+Q30*JI_stat!L30+T30*JI_stat!O30)/1.348,0)</f>
        <v>0</v>
      </c>
      <c r="X30" s="37">
        <f>ROUND((O30*JI_stat!J30+R30*JI_stat!M30+U30*JI_stat!P30)/1.348,0)</f>
        <v>0</v>
      </c>
      <c r="Y30" s="37">
        <f t="shared" si="3"/>
        <v>602159</v>
      </c>
      <c r="Z30" s="647">
        <f>IF(JI_stat!T30=0,0,JI_stat!H30/JI_stat!T30)+IF(JI_stat!W30=0,0,JI_stat!K30/JI_stat!W30)+IF(JI_stat!Z30=0,0,JI_stat!N30/JI_stat!Z30)</f>
        <v>1.935133838251772</v>
      </c>
      <c r="AA30" s="647">
        <f>IF(JI_stat!U30=0,0,JI_stat!I30/JI_stat!U30)+IF(JI_stat!X30=0,0,JI_stat!L30/JI_stat!X30)+IF(JI_stat!AA30=0,0,JI_stat!O30/JI_stat!AA30)</f>
        <v>0</v>
      </c>
      <c r="AB30" s="647">
        <f>IF(JI_stat!V30=0,0,JI_stat!J30/JI_stat!V30)+IF(JI_stat!Y30=0,0,JI_stat!M30/JI_stat!Y30)+IF(JI_stat!AB30=0,0,JI_stat!P30/JI_stat!AB30)</f>
        <v>0</v>
      </c>
      <c r="AC30" s="130">
        <f t="shared" si="4"/>
        <v>1.935133838251772</v>
      </c>
    </row>
    <row r="31" spans="1:29" ht="20.100000000000001" customHeight="1" x14ac:dyDescent="0.2">
      <c r="A31" s="524">
        <v>22</v>
      </c>
      <c r="B31" s="81">
        <v>600099211</v>
      </c>
      <c r="C31" s="417">
        <v>5453</v>
      </c>
      <c r="D31" s="13" t="str">
        <f>JI_stat!D31</f>
        <v>ZŠ a MŠ Studenec 367</v>
      </c>
      <c r="E31" s="11">
        <f>JI_stat!E31</f>
        <v>3141</v>
      </c>
      <c r="F31" s="182" t="str">
        <f>JI_stat!F31</f>
        <v xml:space="preserve">MŠ Zálesní Lhota 187 </v>
      </c>
      <c r="G31" s="128">
        <f>ROUND(JI_rozp!R31,0)</f>
        <v>276772</v>
      </c>
      <c r="H31" s="37">
        <f t="shared" si="0"/>
        <v>204703</v>
      </c>
      <c r="I31" s="29">
        <f t="shared" si="1"/>
        <v>69190</v>
      </c>
      <c r="J31" s="37">
        <f t="shared" si="2"/>
        <v>2047</v>
      </c>
      <c r="K31" s="37">
        <f>JI_stat!H31*JI_stat!AC31+JI_stat!I31*JI_stat!AD31+JI_stat!J31*JI_stat!AE31+JI_stat!K31*JI_stat!AF31+JI_stat!L31*JI_stat!AG31+JI_stat!M31*JI_stat!AH31+JI_stat!N31*JI_stat!AI31+JI_stat!O31*JI_stat!AJ31+JI_stat!P31*JI_stat!AK31</f>
        <v>832</v>
      </c>
      <c r="L31" s="644">
        <f>ROUND(Y31/JI_rozp!E31/12,2)</f>
        <v>0.66</v>
      </c>
      <c r="M31" s="645">
        <f>IF(JI_stat!H31=0,0,12*1.348*1/JI_stat!T31*JI_rozp!$E31)</f>
        <v>17246.243263182369</v>
      </c>
      <c r="N31" s="646">
        <f>IF(JI_stat!I31=0,0,12*1.348*1/JI_stat!U31*JI_rozp!$E31)</f>
        <v>0</v>
      </c>
      <c r="O31" s="646">
        <f>IF(JI_stat!J31=0,0,12*1.348*1/JI_stat!V31*JI_rozp!$E31)</f>
        <v>0</v>
      </c>
      <c r="P31" s="646">
        <f>IF(JI_stat!K31=0,0,12*1.348*1/JI_stat!W31*JI_rozp!$E31)</f>
        <v>0</v>
      </c>
      <c r="Q31" s="646">
        <f>IF(JI_stat!L31=0,0,12*1.348*1/JI_stat!X31*JI_rozp!$E31)</f>
        <v>0</v>
      </c>
      <c r="R31" s="646">
        <f>IF(JI_stat!M31=0,0,12*1.348*1/JI_stat!Y31*JI_rozp!$E31)</f>
        <v>0</v>
      </c>
      <c r="S31" s="646">
        <f>IF(JI_stat!N31=0,0,12*1.348*1/JI_stat!Z31*JI_rozp!$E31)</f>
        <v>0</v>
      </c>
      <c r="T31" s="646">
        <f>IF(JI_stat!O31=0,0,12*1.348*1/JI_stat!AA31*JI_rozp!$E31)</f>
        <v>0</v>
      </c>
      <c r="U31" s="646">
        <f>IF(JI_stat!P31=0,0,12*1.348*1/JI_stat!AB31*JI_rozp!$E31)</f>
        <v>0</v>
      </c>
      <c r="V31" s="37">
        <f>ROUND((M31*JI_stat!H31+P31*JI_stat!K31+S31*JI_stat!N31)/1.348,0)</f>
        <v>204703</v>
      </c>
      <c r="W31" s="37">
        <f>ROUND((N31*JI_stat!I31+Q31*JI_stat!L31+T31*JI_stat!O31)/1.348,0)</f>
        <v>0</v>
      </c>
      <c r="X31" s="37">
        <f>ROUND((O31*JI_stat!J31+R31*JI_stat!M31+U31*JI_stat!P31)/1.348,0)</f>
        <v>0</v>
      </c>
      <c r="Y31" s="37">
        <f t="shared" si="3"/>
        <v>204703</v>
      </c>
      <c r="Z31" s="647">
        <f>IF(JI_stat!T31=0,0,JI_stat!H31/JI_stat!T31)+IF(JI_stat!W31=0,0,JI_stat!K31/JI_stat!W31)+IF(JI_stat!Z31=0,0,JI_stat!N31/JI_stat!Z31)</f>
        <v>0.65784577061152161</v>
      </c>
      <c r="AA31" s="647">
        <f>IF(JI_stat!U31=0,0,JI_stat!I31/JI_stat!U31)+IF(JI_stat!X31=0,0,JI_stat!L31/JI_stat!X31)+IF(JI_stat!AA31=0,0,JI_stat!O31/JI_stat!AA31)</f>
        <v>0</v>
      </c>
      <c r="AB31" s="647">
        <f>IF(JI_stat!V31=0,0,JI_stat!J31/JI_stat!V31)+IF(JI_stat!Y31=0,0,JI_stat!M31/JI_stat!Y31)+IF(JI_stat!AB31=0,0,JI_stat!P31/JI_stat!AB31)</f>
        <v>0</v>
      </c>
      <c r="AC31" s="130">
        <f t="shared" si="4"/>
        <v>0.65784577061152161</v>
      </c>
    </row>
    <row r="32" spans="1:29" ht="20.100000000000001" customHeight="1" x14ac:dyDescent="0.2">
      <c r="A32" s="524">
        <v>23</v>
      </c>
      <c r="B32" s="81">
        <v>600098656</v>
      </c>
      <c r="C32" s="417">
        <v>5429</v>
      </c>
      <c r="D32" s="13" t="str">
        <f>JI_stat!D32</f>
        <v>MŠ Víchová n. J. 197</v>
      </c>
      <c r="E32" s="11">
        <f>JI_stat!E32</f>
        <v>3141</v>
      </c>
      <c r="F32" s="163" t="str">
        <f>JI_stat!F32</f>
        <v>MŠ Víchová n. J. 197</v>
      </c>
      <c r="G32" s="128">
        <f>ROUND(JI_rozp!R32,0)</f>
        <v>687787</v>
      </c>
      <c r="H32" s="37">
        <f t="shared" si="0"/>
        <v>508260</v>
      </c>
      <c r="I32" s="29">
        <f t="shared" si="1"/>
        <v>171792</v>
      </c>
      <c r="J32" s="37">
        <f t="shared" si="2"/>
        <v>5083</v>
      </c>
      <c r="K32" s="37">
        <f>JI_stat!H32*JI_stat!AC32+JI_stat!I32*JI_stat!AD32+JI_stat!J32*JI_stat!AE32+JI_stat!K32*JI_stat!AF32+JI_stat!L32*JI_stat!AG32+JI_stat!M32*JI_stat!AH32+JI_stat!N32*JI_stat!AI32+JI_stat!O32*JI_stat!AJ32+JI_stat!P32*JI_stat!AK32</f>
        <v>2652</v>
      </c>
      <c r="L32" s="644">
        <f>ROUND(Y32/JI_rozp!E32/12,2)</f>
        <v>1.63</v>
      </c>
      <c r="M32" s="645">
        <f>IF(JI_stat!H32=0,0,12*1.348*1/JI_stat!T32*JI_rozp!$E32)</f>
        <v>14289.610386393082</v>
      </c>
      <c r="N32" s="646">
        <f>IF(JI_stat!I32=0,0,12*1.348*1/JI_stat!U32*JI_rozp!$E32)</f>
        <v>11380.616060579279</v>
      </c>
      <c r="O32" s="646">
        <f>IF(JI_stat!J32=0,0,12*1.348*1/JI_stat!V32*JI_rozp!$E32)</f>
        <v>0</v>
      </c>
      <c r="P32" s="646">
        <f>IF(JI_stat!K32=0,0,12*1.348*1/JI_stat!W32*JI_rozp!$E32)</f>
        <v>0</v>
      </c>
      <c r="Q32" s="646">
        <f>IF(JI_stat!L32=0,0,12*1.348*1/JI_stat!X32*JI_rozp!$E32)</f>
        <v>0</v>
      </c>
      <c r="R32" s="646">
        <f>IF(JI_stat!M32=0,0,12*1.348*1/JI_stat!Y32*JI_rozp!$E32)</f>
        <v>0</v>
      </c>
      <c r="S32" s="646">
        <f>IF(JI_stat!N32=0,0,12*1.348*1/JI_stat!Z32*JI_rozp!$E32)</f>
        <v>0</v>
      </c>
      <c r="T32" s="646">
        <f>IF(JI_stat!O32=0,0,12*1.348*1/JI_stat!AA32*JI_rozp!$E32)</f>
        <v>0</v>
      </c>
      <c r="U32" s="646">
        <f>IF(JI_stat!P32=0,0,12*1.348*1/JI_stat!AB32*JI_rozp!$E32)</f>
        <v>0</v>
      </c>
      <c r="V32" s="37">
        <f>ROUND((M32*JI_stat!H32+P32*JI_stat!K32+S32*JI_stat!N32)/1.348,0)</f>
        <v>381622</v>
      </c>
      <c r="W32" s="37">
        <f>ROUND((N32*JI_stat!I32+Q32*JI_stat!L32+T32*JI_stat!O32)/1.348,0)</f>
        <v>126639</v>
      </c>
      <c r="X32" s="37">
        <f>ROUND((O32*JI_stat!J32+R32*JI_stat!M32+U32*JI_stat!P32)/1.348,0)</f>
        <v>0</v>
      </c>
      <c r="Y32" s="37">
        <f t="shared" si="3"/>
        <v>508261</v>
      </c>
      <c r="Z32" s="647">
        <f>IF(JI_stat!T32=0,0,JI_stat!H32/JI_stat!T32)+IF(JI_stat!W32=0,0,JI_stat!K32/JI_stat!W32)+IF(JI_stat!Z32=0,0,JI_stat!N32/JI_stat!Z32)</f>
        <v>1.2264009691314794</v>
      </c>
      <c r="AA32" s="647">
        <f>IF(JI_stat!U32=0,0,JI_stat!I32/JI_stat!U32)+IF(JI_stat!X32=0,0,JI_stat!L32/JI_stat!X32)+IF(JI_stat!AA32=0,0,JI_stat!O32/JI_stat!AA32)</f>
        <v>0.40697396536723451</v>
      </c>
      <c r="AB32" s="647">
        <f>IF(JI_stat!V32=0,0,JI_stat!J32/JI_stat!V32)+IF(JI_stat!Y32=0,0,JI_stat!M32/JI_stat!Y32)+IF(JI_stat!AB32=0,0,JI_stat!P32/JI_stat!AB32)</f>
        <v>0</v>
      </c>
      <c r="AC32" s="130">
        <f t="shared" si="4"/>
        <v>1.6333749344987138</v>
      </c>
    </row>
    <row r="33" spans="1:29" ht="20.100000000000001" customHeight="1" thickBot="1" x14ac:dyDescent="0.25">
      <c r="A33" s="525">
        <v>25</v>
      </c>
      <c r="B33" s="445">
        <v>600099326</v>
      </c>
      <c r="C33" s="526">
        <v>5488</v>
      </c>
      <c r="D33" s="62" t="str">
        <f>JI_stat!D33</f>
        <v>ZŠ a MŠ Vítkovice v Krkonoších 28</v>
      </c>
      <c r="E33" s="41">
        <f>JI_stat!E33</f>
        <v>3141</v>
      </c>
      <c r="F33" s="272" t="str">
        <f>JI_stat!F33</f>
        <v xml:space="preserve">MŠ Vítkovice v Krkonoších 380 </v>
      </c>
      <c r="G33" s="128">
        <f>ROUND(JI_rozp!R33,0)</f>
        <v>300807</v>
      </c>
      <c r="H33" s="37">
        <f t="shared" si="0"/>
        <v>222263</v>
      </c>
      <c r="I33" s="29">
        <f t="shared" si="1"/>
        <v>75125</v>
      </c>
      <c r="J33" s="37">
        <f t="shared" si="2"/>
        <v>2223</v>
      </c>
      <c r="K33" s="37">
        <f>JI_stat!H33*JI_stat!AC33+JI_stat!I33*JI_stat!AD33+JI_stat!J33*JI_stat!AE33+JI_stat!K33*JI_stat!AF33+JI_stat!L33*JI_stat!AG33+JI_stat!M33*JI_stat!AH33+JI_stat!N33*JI_stat!AI33+JI_stat!O33*JI_stat!AJ33+JI_stat!P33*JI_stat!AK33</f>
        <v>1196</v>
      </c>
      <c r="L33" s="644">
        <f>ROUND(Y33/JI_rozp!E33/12,2)</f>
        <v>0.71</v>
      </c>
      <c r="M33" s="645">
        <f>IF(JI_stat!H33=0,0,12*1.348*1/JI_stat!T33*JI_rozp!$E33)</f>
        <v>17690.097997812853</v>
      </c>
      <c r="N33" s="646">
        <f>IF(JI_stat!I33=0,0,12*1.348*1/JI_stat!U33*JI_rozp!$E33)</f>
        <v>11380.616060579279</v>
      </c>
      <c r="O33" s="646">
        <f>IF(JI_stat!J33=0,0,12*1.348*1/JI_stat!V33*JI_rozp!$E33)</f>
        <v>0</v>
      </c>
      <c r="P33" s="646">
        <f>IF(JI_stat!K33=0,0,12*1.348*1/JI_stat!W33*JI_rozp!$E33)</f>
        <v>0</v>
      </c>
      <c r="Q33" s="646">
        <f>IF(JI_stat!L33=0,0,12*1.348*1/JI_stat!X33*JI_rozp!$E33)</f>
        <v>0</v>
      </c>
      <c r="R33" s="646">
        <f>IF(JI_stat!M33=0,0,12*1.348*1/JI_stat!Y33*JI_rozp!$E33)</f>
        <v>0</v>
      </c>
      <c r="S33" s="646">
        <f>IF(JI_stat!N33=0,0,12*1.348*1/JI_stat!Z33*JI_rozp!$E33)</f>
        <v>0</v>
      </c>
      <c r="T33" s="646">
        <f>IF(JI_stat!O33=0,0,12*1.348*1/JI_stat!AA33*JI_rozp!$E33)</f>
        <v>0</v>
      </c>
      <c r="U33" s="646">
        <f>IF(JI_stat!P33=0,0,12*1.348*1/JI_stat!AB33*JI_rozp!$E33)</f>
        <v>0</v>
      </c>
      <c r="V33" s="37">
        <f>ROUND((M33*JI_stat!H33+P33*JI_stat!K33+S33*JI_stat!N33)/1.348,0)</f>
        <v>78739</v>
      </c>
      <c r="W33" s="37">
        <f>ROUND((N33*JI_stat!I33+Q33*JI_stat!L33+T33*JI_stat!O33)/1.348,0)</f>
        <v>143524</v>
      </c>
      <c r="X33" s="37">
        <f>ROUND((O33*JI_stat!J33+R33*JI_stat!M33+U33*JI_stat!P33)/1.348,0)</f>
        <v>0</v>
      </c>
      <c r="Y33" s="37">
        <f t="shared" si="3"/>
        <v>222263</v>
      </c>
      <c r="Z33" s="647">
        <f>IF(JI_stat!T33=0,0,JI_stat!H33/JI_stat!T33)+IF(JI_stat!W33=0,0,JI_stat!K33/JI_stat!W33)+IF(JI_stat!Z33=0,0,JI_stat!N33/JI_stat!Z33)</f>
        <v>0.25304111101129328</v>
      </c>
      <c r="AA33" s="647">
        <f>IF(JI_stat!U33=0,0,JI_stat!I33/JI_stat!U33)+IF(JI_stat!X33=0,0,JI_stat!L33/JI_stat!X33)+IF(JI_stat!AA33=0,0,JI_stat!O33/JI_stat!AA33)</f>
        <v>0.46123716074953242</v>
      </c>
      <c r="AB33" s="647">
        <f>IF(JI_stat!V33=0,0,JI_stat!J33/JI_stat!V33)+IF(JI_stat!Y33=0,0,JI_stat!M33/JI_stat!Y33)+IF(JI_stat!AB33=0,0,JI_stat!P33/JI_stat!AB33)</f>
        <v>0</v>
      </c>
      <c r="AC33" s="130">
        <f t="shared" si="4"/>
        <v>0.7142782717608257</v>
      </c>
    </row>
    <row r="34" spans="1:29" ht="20.100000000000001" customHeight="1" thickBot="1" x14ac:dyDescent="0.25">
      <c r="A34" s="446"/>
      <c r="B34" s="446"/>
      <c r="C34" s="463"/>
      <c r="D34" s="127" t="str">
        <f>JI_stat!D34</f>
        <v>celkem</v>
      </c>
      <c r="E34" s="242"/>
      <c r="F34" s="266"/>
      <c r="G34" s="132">
        <f t="shared" ref="G34:L34" si="5">SUM(G6:G33)</f>
        <v>18437346</v>
      </c>
      <c r="H34" s="108">
        <f t="shared" si="5"/>
        <v>13605628</v>
      </c>
      <c r="I34" s="108">
        <f t="shared" si="5"/>
        <v>4598706</v>
      </c>
      <c r="J34" s="108">
        <f t="shared" si="5"/>
        <v>136058</v>
      </c>
      <c r="K34" s="108">
        <f t="shared" si="5"/>
        <v>96954</v>
      </c>
      <c r="L34" s="126">
        <f t="shared" si="5"/>
        <v>43.710000000000008</v>
      </c>
      <c r="M34" s="157" t="s">
        <v>308</v>
      </c>
      <c r="N34" s="158" t="s">
        <v>308</v>
      </c>
      <c r="O34" s="158" t="s">
        <v>308</v>
      </c>
      <c r="P34" s="158" t="s">
        <v>308</v>
      </c>
      <c r="Q34" s="158" t="s">
        <v>308</v>
      </c>
      <c r="R34" s="158" t="s">
        <v>308</v>
      </c>
      <c r="S34" s="158" t="s">
        <v>308</v>
      </c>
      <c r="T34" s="158" t="s">
        <v>308</v>
      </c>
      <c r="U34" s="158" t="s">
        <v>308</v>
      </c>
      <c r="V34" s="108">
        <f t="shared" ref="V34:AC34" si="6">SUM(V6:V33)</f>
        <v>7298088</v>
      </c>
      <c r="W34" s="108">
        <f t="shared" si="6"/>
        <v>6307544</v>
      </c>
      <c r="X34" s="108">
        <f t="shared" si="6"/>
        <v>0</v>
      </c>
      <c r="Y34" s="108">
        <f t="shared" si="6"/>
        <v>13605632</v>
      </c>
      <c r="Z34" s="125">
        <f t="shared" si="6"/>
        <v>23.453551017697031</v>
      </c>
      <c r="AA34" s="125">
        <f t="shared" si="6"/>
        <v>20.270286229329258</v>
      </c>
      <c r="AB34" s="125">
        <f t="shared" si="6"/>
        <v>0</v>
      </c>
      <c r="AC34" s="126">
        <f t="shared" si="6"/>
        <v>43.723837247026275</v>
      </c>
    </row>
    <row r="35" spans="1:29" s="43" customFormat="1" ht="20.100000000000001" customHeight="1" x14ac:dyDescent="0.2">
      <c r="G35" s="48">
        <f>H34+I34+J34+K34</f>
        <v>18437346</v>
      </c>
      <c r="H35" s="48">
        <f>Y34</f>
        <v>13605632</v>
      </c>
      <c r="I35" s="30"/>
      <c r="J35" s="48"/>
      <c r="K35" s="48"/>
      <c r="L35" s="49"/>
      <c r="M35" s="50"/>
      <c r="N35" s="50"/>
      <c r="O35" s="50"/>
      <c r="P35" s="50"/>
      <c r="Q35" s="50"/>
      <c r="R35" s="50"/>
      <c r="S35" s="50"/>
      <c r="T35" s="50"/>
      <c r="U35" s="50"/>
      <c r="X35" s="31"/>
      <c r="Y35" s="48">
        <f>SUM(V34:X34)</f>
        <v>13605632</v>
      </c>
      <c r="Z35" s="52"/>
      <c r="AC35" s="51">
        <f>SUM(Z34:AB34)</f>
        <v>43.723837247026289</v>
      </c>
    </row>
    <row r="36" spans="1:29" s="43" customFormat="1" ht="20.100000000000001" customHeight="1" x14ac:dyDescent="0.2">
      <c r="G36" s="48">
        <f>JI_rozp!R34</f>
        <v>18437348.475405082</v>
      </c>
      <c r="Y36" s="48"/>
      <c r="AC36" s="51"/>
    </row>
    <row r="37" spans="1:29" s="43" customFormat="1" ht="20.100000000000001" customHeight="1" x14ac:dyDescent="0.2"/>
    <row r="38" spans="1:29" s="43" customFormat="1" ht="20.100000000000001" customHeight="1" x14ac:dyDescent="0.2"/>
    <row r="39" spans="1:29" s="43" customFormat="1" ht="20.100000000000001" customHeight="1" x14ac:dyDescent="0.2"/>
    <row r="40" spans="1:29" s="43" customFormat="1" ht="20.100000000000001" customHeight="1" x14ac:dyDescent="0.2"/>
    <row r="41" spans="1:29" s="43" customFormat="1" ht="20.100000000000001" customHeight="1" x14ac:dyDescent="0.2"/>
    <row r="42" spans="1:29" s="43" customFormat="1" ht="20.100000000000001" customHeight="1" x14ac:dyDescent="0.2"/>
    <row r="43" spans="1:29" s="43" customFormat="1" ht="20.100000000000001" customHeight="1" x14ac:dyDescent="0.2"/>
    <row r="44" spans="1:29" s="43" customFormat="1" ht="20.100000000000001" customHeight="1" x14ac:dyDescent="0.2"/>
    <row r="45" spans="1:29" s="43" customFormat="1" ht="20.100000000000001" customHeight="1" x14ac:dyDescent="0.2"/>
    <row r="46" spans="1:29" s="43" customFormat="1" ht="20.100000000000001" customHeight="1" x14ac:dyDescent="0.2"/>
    <row r="47" spans="1:29" s="43" customFormat="1" ht="20.100000000000001" customHeight="1" x14ac:dyDescent="0.2"/>
    <row r="48" spans="1:29" s="43" customFormat="1" ht="20.100000000000001" customHeight="1" x14ac:dyDescent="0.2"/>
    <row r="49" s="43" customFormat="1" ht="20.100000000000001" customHeight="1" x14ac:dyDescent="0.2"/>
    <row r="50" s="43" customFormat="1" ht="20.100000000000001" customHeight="1" x14ac:dyDescent="0.2"/>
    <row r="51" s="43" customFormat="1" ht="20.100000000000001" customHeight="1" x14ac:dyDescent="0.2"/>
    <row r="52" s="43" customFormat="1" ht="20.100000000000001" customHeight="1" x14ac:dyDescent="0.2"/>
    <row r="53" s="43" customFormat="1" ht="20.100000000000001" customHeight="1" x14ac:dyDescent="0.2"/>
    <row r="54" s="43" customFormat="1" ht="20.100000000000001" customHeight="1" x14ac:dyDescent="0.2"/>
    <row r="55" s="43" customFormat="1" ht="20.100000000000001" customHeight="1" x14ac:dyDescent="0.2"/>
    <row r="56" s="43" customFormat="1" ht="20.100000000000001" customHeight="1" x14ac:dyDescent="0.2"/>
    <row r="57" s="43" customFormat="1" ht="20.100000000000001" customHeight="1" x14ac:dyDescent="0.2"/>
    <row r="58" s="43" customFormat="1" ht="20.100000000000001" customHeight="1" x14ac:dyDescent="0.2"/>
    <row r="59" s="43" customFormat="1" ht="20.100000000000001" customHeight="1" x14ac:dyDescent="0.2"/>
    <row r="60" s="43" customFormat="1" ht="20.100000000000001" customHeight="1" x14ac:dyDescent="0.2"/>
    <row r="61" s="43" customFormat="1" ht="20.100000000000001" customHeight="1" x14ac:dyDescent="0.2"/>
    <row r="62" s="43" customFormat="1" ht="20.100000000000001" customHeight="1" x14ac:dyDescent="0.2"/>
    <row r="63" s="43" customFormat="1" ht="20.100000000000001" customHeight="1" x14ac:dyDescent="0.2"/>
    <row r="64" s="43" customFormat="1" ht="20.100000000000001" customHeight="1" x14ac:dyDescent="0.2"/>
    <row r="65" s="43" customFormat="1" ht="20.100000000000001" customHeight="1" x14ac:dyDescent="0.2"/>
    <row r="66" s="43" customFormat="1" ht="20.100000000000001" customHeight="1" x14ac:dyDescent="0.2"/>
    <row r="67" s="43" customFormat="1" ht="20.100000000000001" customHeight="1" x14ac:dyDescent="0.2"/>
    <row r="68" s="43" customFormat="1" ht="20.100000000000001" customHeight="1" x14ac:dyDescent="0.2"/>
    <row r="69" s="43" customFormat="1" ht="20.100000000000001" customHeight="1" x14ac:dyDescent="0.2"/>
    <row r="70" s="43" customFormat="1" ht="20.100000000000001" customHeight="1" x14ac:dyDescent="0.2"/>
    <row r="71" s="43" customFormat="1" ht="20.100000000000001" customHeight="1" x14ac:dyDescent="0.2"/>
    <row r="72" s="43" customFormat="1" ht="20.100000000000001" customHeight="1" x14ac:dyDescent="0.2"/>
    <row r="73" s="43" customFormat="1" ht="20.100000000000001" customHeight="1" x14ac:dyDescent="0.2"/>
    <row r="74" s="43" customFormat="1" ht="20.100000000000001" customHeight="1" x14ac:dyDescent="0.2"/>
    <row r="75" s="43" customFormat="1" ht="20.100000000000001" customHeight="1" x14ac:dyDescent="0.2"/>
    <row r="76" s="43" customFormat="1" ht="20.100000000000001" customHeight="1" x14ac:dyDescent="0.2"/>
    <row r="77" s="43" customFormat="1" ht="20.100000000000001" customHeight="1" x14ac:dyDescent="0.2"/>
    <row r="78" s="43" customFormat="1" ht="20.100000000000001" customHeight="1" x14ac:dyDescent="0.2"/>
    <row r="79" s="43" customFormat="1" ht="20.100000000000001" customHeight="1" x14ac:dyDescent="0.2"/>
    <row r="80" s="43" customFormat="1" ht="20.100000000000001" customHeight="1" x14ac:dyDescent="0.2"/>
    <row r="81" s="43" customFormat="1" ht="20.100000000000001" customHeight="1" x14ac:dyDescent="0.2"/>
    <row r="82" s="43" customFormat="1" ht="20.100000000000001" customHeight="1" x14ac:dyDescent="0.2"/>
    <row r="83" s="43" customFormat="1" ht="20.100000000000001" customHeight="1" x14ac:dyDescent="0.2"/>
    <row r="84" s="43" customFormat="1" ht="20.100000000000001" customHeight="1" x14ac:dyDescent="0.2"/>
    <row r="85" s="43" customFormat="1" ht="20.100000000000001" customHeight="1" x14ac:dyDescent="0.2"/>
    <row r="86" s="43" customFormat="1" ht="20.100000000000001" customHeight="1" x14ac:dyDescent="0.2"/>
    <row r="87" s="43" customFormat="1" ht="20.100000000000001" customHeight="1" x14ac:dyDescent="0.2"/>
    <row r="88" s="43" customFormat="1" ht="20.100000000000001" customHeight="1" x14ac:dyDescent="0.2"/>
    <row r="89" s="43" customFormat="1" ht="20.100000000000001" customHeight="1" x14ac:dyDescent="0.2"/>
    <row r="90" s="43" customFormat="1" ht="20.100000000000001" customHeight="1" x14ac:dyDescent="0.2"/>
    <row r="91" s="43" customFormat="1" ht="20.100000000000001" customHeight="1" x14ac:dyDescent="0.2"/>
    <row r="92" s="43" customFormat="1" ht="20.100000000000001" customHeight="1" x14ac:dyDescent="0.2"/>
    <row r="93" s="43" customFormat="1" ht="20.100000000000001" customHeight="1" x14ac:dyDescent="0.2"/>
    <row r="94" s="43" customFormat="1" ht="20.100000000000001" customHeight="1" x14ac:dyDescent="0.2"/>
    <row r="95" s="43" customFormat="1" ht="20.100000000000001" customHeight="1" x14ac:dyDescent="0.2"/>
    <row r="96" s="43" customFormat="1" ht="20.100000000000001" customHeight="1" x14ac:dyDescent="0.2"/>
    <row r="97" s="43" customFormat="1" ht="20.100000000000001" customHeight="1" x14ac:dyDescent="0.2"/>
    <row r="98" s="43" customFormat="1" ht="20.100000000000001" customHeight="1" x14ac:dyDescent="0.2"/>
    <row r="99" s="43" customFormat="1" ht="20.100000000000001" customHeight="1" x14ac:dyDescent="0.2"/>
    <row r="100" s="43" customFormat="1" ht="20.100000000000001" customHeight="1" x14ac:dyDescent="0.2"/>
    <row r="101" s="43" customFormat="1" ht="20.100000000000001" customHeight="1" x14ac:dyDescent="0.2"/>
    <row r="102" s="43" customFormat="1" ht="20.100000000000001" customHeight="1" x14ac:dyDescent="0.2"/>
    <row r="103" s="43" customFormat="1" ht="20.100000000000001" customHeight="1" x14ac:dyDescent="0.2"/>
    <row r="104" s="43" customFormat="1" ht="20.100000000000001" customHeight="1" x14ac:dyDescent="0.2"/>
    <row r="105" s="43" customFormat="1" ht="20.100000000000001" customHeight="1" x14ac:dyDescent="0.2"/>
    <row r="106" s="43" customFormat="1" ht="20.100000000000001" customHeight="1" x14ac:dyDescent="0.2"/>
    <row r="107" s="43" customFormat="1" ht="20.100000000000001" customHeight="1" x14ac:dyDescent="0.2"/>
    <row r="108" s="43" customFormat="1" ht="20.100000000000001" customHeight="1" x14ac:dyDescent="0.2"/>
    <row r="109" s="43" customFormat="1" ht="20.100000000000001" customHeight="1" x14ac:dyDescent="0.2"/>
    <row r="110" s="43" customFormat="1" ht="20.100000000000001" customHeight="1" x14ac:dyDescent="0.2"/>
    <row r="111" s="43" customFormat="1" ht="11.25" x14ac:dyDescent="0.2"/>
    <row r="112" s="43" customFormat="1" ht="11.25" x14ac:dyDescent="0.2"/>
    <row r="113" s="43" customFormat="1" ht="11.25" x14ac:dyDescent="0.2"/>
    <row r="114" s="43" customFormat="1" ht="11.25" x14ac:dyDescent="0.2"/>
    <row r="115" s="43" customFormat="1" ht="11.25" x14ac:dyDescent="0.2"/>
    <row r="116" s="43" customFormat="1" ht="11.25" x14ac:dyDescent="0.2"/>
    <row r="117" s="43" customFormat="1" ht="11.25" x14ac:dyDescent="0.2"/>
    <row r="118" s="43" customFormat="1" ht="11.25" x14ac:dyDescent="0.2"/>
    <row r="119" s="43" customFormat="1" ht="11.25" x14ac:dyDescent="0.2"/>
    <row r="120" s="43" customFormat="1" ht="11.25" x14ac:dyDescent="0.2"/>
    <row r="121" s="43" customFormat="1" ht="11.25" x14ac:dyDescent="0.2"/>
    <row r="122" s="43" customFormat="1" ht="11.25" x14ac:dyDescent="0.2"/>
    <row r="123" s="43" customFormat="1" ht="11.25" x14ac:dyDescent="0.2"/>
    <row r="124" s="43" customFormat="1" ht="11.25" x14ac:dyDescent="0.2"/>
    <row r="125" s="43" customFormat="1" ht="11.25" x14ac:dyDescent="0.2"/>
    <row r="126" s="43" customFormat="1" ht="11.25" x14ac:dyDescent="0.2"/>
    <row r="127" s="43" customFormat="1" ht="11.25" x14ac:dyDescent="0.2"/>
    <row r="128" s="43" customFormat="1" ht="11.25" x14ac:dyDescent="0.2"/>
    <row r="129" s="43" customFormat="1" ht="11.25" x14ac:dyDescent="0.2"/>
    <row r="130" s="43" customFormat="1" ht="11.25" x14ac:dyDescent="0.2"/>
    <row r="131" s="43" customFormat="1" ht="11.25" x14ac:dyDescent="0.2"/>
    <row r="132" s="43" customFormat="1" ht="11.25" x14ac:dyDescent="0.2"/>
    <row r="133" s="43" customFormat="1" ht="11.25" x14ac:dyDescent="0.2"/>
    <row r="134" s="43" customFormat="1" ht="11.25" x14ac:dyDescent="0.2"/>
    <row r="135" s="43" customFormat="1" ht="11.25" x14ac:dyDescent="0.2"/>
    <row r="136" s="43" customFormat="1" ht="11.25" x14ac:dyDescent="0.2"/>
    <row r="137" s="43" customFormat="1" ht="11.25" x14ac:dyDescent="0.2"/>
    <row r="138" s="43" customFormat="1" ht="11.25" x14ac:dyDescent="0.2"/>
    <row r="139" s="43" customFormat="1" ht="11.25" x14ac:dyDescent="0.2"/>
    <row r="140" s="43" customFormat="1" ht="11.25" x14ac:dyDescent="0.2"/>
    <row r="141" s="43" customFormat="1" ht="11.25" x14ac:dyDescent="0.2"/>
    <row r="142" s="43" customFormat="1" ht="11.25" x14ac:dyDescent="0.2"/>
    <row r="143" s="43" customFormat="1" ht="11.25" x14ac:dyDescent="0.2"/>
    <row r="144" s="43" customFormat="1" ht="11.25" x14ac:dyDescent="0.2"/>
    <row r="145" s="43" customFormat="1" ht="11.25" x14ac:dyDescent="0.2"/>
    <row r="146" s="43" customFormat="1" ht="11.25" x14ac:dyDescent="0.2"/>
    <row r="147" s="43" customFormat="1" ht="11.25" x14ac:dyDescent="0.2"/>
    <row r="148" s="43" customFormat="1" ht="11.25" x14ac:dyDescent="0.2"/>
    <row r="149" s="43" customFormat="1" ht="11.25" x14ac:dyDescent="0.2"/>
    <row r="150" s="43" customFormat="1" ht="11.25" x14ac:dyDescent="0.2"/>
    <row r="151" s="43" customFormat="1" ht="11.25" x14ac:dyDescent="0.2"/>
    <row r="152" s="43" customFormat="1" ht="11.25" x14ac:dyDescent="0.2"/>
    <row r="153" s="43" customFormat="1" ht="11.25" x14ac:dyDescent="0.2"/>
    <row r="154" s="43" customFormat="1" ht="11.25" x14ac:dyDescent="0.2"/>
    <row r="155" s="43" customFormat="1" ht="11.25" x14ac:dyDescent="0.2"/>
    <row r="156" s="43" customFormat="1" ht="11.25" x14ac:dyDescent="0.2"/>
    <row r="157" s="43" customFormat="1" ht="11.25" x14ac:dyDescent="0.2"/>
    <row r="158" s="43" customFormat="1" ht="11.25" x14ac:dyDescent="0.2"/>
    <row r="159" s="43" customFormat="1" ht="11.25" x14ac:dyDescent="0.2"/>
    <row r="160" s="43" customFormat="1" ht="11.25" x14ac:dyDescent="0.2"/>
    <row r="161" s="43" customFormat="1" ht="11.25" x14ac:dyDescent="0.2"/>
    <row r="162" s="43" customFormat="1" ht="11.25" x14ac:dyDescent="0.2"/>
    <row r="163" s="43" customFormat="1" ht="11.25" x14ac:dyDescent="0.2"/>
    <row r="164" s="43" customFormat="1" ht="11.25" x14ac:dyDescent="0.2"/>
    <row r="165" s="43" customFormat="1" ht="11.25" x14ac:dyDescent="0.2"/>
    <row r="166" s="43" customFormat="1" ht="11.25" x14ac:dyDescent="0.2"/>
    <row r="167" s="43" customFormat="1" ht="11.25" x14ac:dyDescent="0.2"/>
    <row r="168" s="43" customFormat="1" ht="11.25" x14ac:dyDescent="0.2"/>
    <row r="169" s="43" customFormat="1" ht="11.25" x14ac:dyDescent="0.2"/>
    <row r="170" s="43" customFormat="1" ht="11.25" x14ac:dyDescent="0.2"/>
    <row r="171" s="43" customFormat="1" ht="11.25" x14ac:dyDescent="0.2"/>
    <row r="172" s="43" customFormat="1" ht="11.25" x14ac:dyDescent="0.2"/>
    <row r="173" s="43" customFormat="1" ht="11.25" x14ac:dyDescent="0.2"/>
    <row r="174" s="43" customFormat="1" ht="11.25" x14ac:dyDescent="0.2"/>
    <row r="175" s="43" customFormat="1" ht="11.25" x14ac:dyDescent="0.2"/>
    <row r="176" s="43" customFormat="1" ht="11.25" x14ac:dyDescent="0.2"/>
    <row r="177" s="43" customFormat="1" ht="11.25" x14ac:dyDescent="0.2"/>
    <row r="178" s="43" customFormat="1" ht="11.25" x14ac:dyDescent="0.2"/>
    <row r="179" s="43" customFormat="1" ht="11.25" x14ac:dyDescent="0.2"/>
    <row r="180" s="43" customFormat="1" ht="11.25" x14ac:dyDescent="0.2"/>
    <row r="181" s="43" customFormat="1" ht="11.25" x14ac:dyDescent="0.2"/>
    <row r="182" s="43" customFormat="1" ht="11.25" x14ac:dyDescent="0.2"/>
    <row r="183" s="43" customFormat="1" ht="11.25" x14ac:dyDescent="0.2"/>
    <row r="184" s="43" customFormat="1" ht="11.25" x14ac:dyDescent="0.2"/>
    <row r="185" s="43" customFormat="1" ht="11.25" x14ac:dyDescent="0.2"/>
    <row r="186" s="43" customFormat="1" ht="11.25" x14ac:dyDescent="0.2"/>
    <row r="187" s="43" customFormat="1" ht="11.25" x14ac:dyDescent="0.2"/>
    <row r="188" s="43" customFormat="1" ht="11.25" x14ac:dyDescent="0.2"/>
    <row r="189" s="43" customFormat="1" ht="11.25" x14ac:dyDescent="0.2"/>
    <row r="190" s="43" customFormat="1" ht="11.25" x14ac:dyDescent="0.2"/>
    <row r="191" s="43" customFormat="1" ht="11.25" x14ac:dyDescent="0.2"/>
    <row r="192" s="43" customFormat="1" ht="11.25" x14ac:dyDescent="0.2"/>
    <row r="193" s="43" customFormat="1" ht="11.25" x14ac:dyDescent="0.2"/>
    <row r="194" s="43" customFormat="1" ht="11.25" x14ac:dyDescent="0.2"/>
    <row r="195" s="43" customFormat="1" ht="11.25" x14ac:dyDescent="0.2"/>
    <row r="196" s="43" customFormat="1" ht="11.25" x14ac:dyDescent="0.2"/>
    <row r="197" s="43" customFormat="1" ht="11.25" x14ac:dyDescent="0.2"/>
    <row r="198" s="43" customFormat="1" ht="11.25" x14ac:dyDescent="0.2"/>
    <row r="199" s="43" customFormat="1" ht="11.25" x14ac:dyDescent="0.2"/>
    <row r="200" s="43" customFormat="1" ht="11.25" x14ac:dyDescent="0.2"/>
    <row r="201" s="43" customFormat="1" ht="11.25" x14ac:dyDescent="0.2"/>
    <row r="202" s="43" customFormat="1" ht="11.25" x14ac:dyDescent="0.2"/>
    <row r="203" s="43" customFormat="1" ht="11.25" x14ac:dyDescent="0.2"/>
    <row r="204" s="43" customFormat="1" ht="11.25" x14ac:dyDescent="0.2"/>
    <row r="205" s="43" customFormat="1" ht="11.25" x14ac:dyDescent="0.2"/>
    <row r="206" s="43" customFormat="1" ht="11.25" x14ac:dyDescent="0.2"/>
    <row r="207" s="43" customFormat="1" ht="11.25" x14ac:dyDescent="0.2"/>
    <row r="208" s="43" customFormat="1" ht="11.25" x14ac:dyDescent="0.2"/>
    <row r="209" s="43" customFormat="1" ht="11.25" x14ac:dyDescent="0.2"/>
    <row r="210" s="43" customFormat="1" ht="11.25" x14ac:dyDescent="0.2"/>
    <row r="211" s="43" customFormat="1" ht="11.25" x14ac:dyDescent="0.2"/>
    <row r="212" s="43" customFormat="1" ht="11.25" x14ac:dyDescent="0.2"/>
    <row r="213" s="43" customFormat="1" ht="11.25" x14ac:dyDescent="0.2"/>
    <row r="214" s="43" customFormat="1" ht="11.25" x14ac:dyDescent="0.2"/>
    <row r="215" s="43" customFormat="1" ht="11.25" x14ac:dyDescent="0.2"/>
    <row r="216" s="43" customFormat="1" ht="11.25" x14ac:dyDescent="0.2"/>
    <row r="217" s="43" customFormat="1" ht="11.25" x14ac:dyDescent="0.2"/>
    <row r="218" s="43" customFormat="1" ht="11.25" x14ac:dyDescent="0.2"/>
    <row r="219" s="43" customFormat="1" ht="11.25" x14ac:dyDescent="0.2"/>
    <row r="220" s="43" customFormat="1" ht="11.25" x14ac:dyDescent="0.2"/>
    <row r="221" s="43" customFormat="1" ht="11.25" x14ac:dyDescent="0.2"/>
    <row r="222" s="43" customFormat="1" ht="11.25" x14ac:dyDescent="0.2"/>
    <row r="223" s="43" customFormat="1" ht="11.25" x14ac:dyDescent="0.2"/>
    <row r="224" s="43" customFormat="1" ht="11.25" x14ac:dyDescent="0.2"/>
    <row r="225" s="43" customFormat="1" ht="11.25" x14ac:dyDescent="0.2"/>
    <row r="226" s="43" customFormat="1" ht="11.25" x14ac:dyDescent="0.2"/>
    <row r="227" s="43" customFormat="1" ht="11.25" x14ac:dyDescent="0.2"/>
    <row r="228" s="43" customFormat="1" ht="11.25" x14ac:dyDescent="0.2"/>
    <row r="229" s="43" customFormat="1" ht="11.25" x14ac:dyDescent="0.2"/>
    <row r="230" s="43" customFormat="1" ht="11.25" x14ac:dyDescent="0.2"/>
    <row r="231" s="43" customFormat="1" ht="11.25" x14ac:dyDescent="0.2"/>
    <row r="232" s="43" customFormat="1" ht="11.25" x14ac:dyDescent="0.2"/>
    <row r="233" s="43" customFormat="1" ht="11.25" x14ac:dyDescent="0.2"/>
    <row r="234" s="43" customFormat="1" ht="11.25" x14ac:dyDescent="0.2"/>
    <row r="235" s="43" customFormat="1" ht="11.25" x14ac:dyDescent="0.2"/>
    <row r="236" s="43" customFormat="1" ht="11.25" x14ac:dyDescent="0.2"/>
    <row r="237" s="43" customFormat="1" ht="11.25" x14ac:dyDescent="0.2"/>
    <row r="238" s="43" customFormat="1" ht="11.25" x14ac:dyDescent="0.2"/>
    <row r="239" s="43" customFormat="1" ht="11.25" x14ac:dyDescent="0.2"/>
    <row r="240" s="43" customFormat="1" ht="11.25" x14ac:dyDescent="0.2"/>
    <row r="241" s="43" customFormat="1" ht="11.25" x14ac:dyDescent="0.2"/>
    <row r="242" s="43" customFormat="1" ht="11.25" x14ac:dyDescent="0.2"/>
    <row r="243" s="43" customFormat="1" ht="11.25" x14ac:dyDescent="0.2"/>
    <row r="244" s="43" customFormat="1" ht="11.25" x14ac:dyDescent="0.2"/>
    <row r="245" s="43" customFormat="1" ht="11.25" x14ac:dyDescent="0.2"/>
    <row r="246" s="43" customFormat="1" ht="11.25" x14ac:dyDescent="0.2"/>
    <row r="247" s="43" customFormat="1" ht="11.25" x14ac:dyDescent="0.2"/>
    <row r="248" s="43" customFormat="1" ht="11.25" x14ac:dyDescent="0.2"/>
    <row r="249" s="43" customFormat="1" ht="11.25" x14ac:dyDescent="0.2"/>
    <row r="250" s="43" customFormat="1" ht="11.25" x14ac:dyDescent="0.2"/>
    <row r="251" s="43" customFormat="1" ht="11.25" x14ac:dyDescent="0.2"/>
    <row r="252" s="43" customFormat="1" ht="11.25" x14ac:dyDescent="0.2"/>
    <row r="253" s="43" customFormat="1" ht="11.25" x14ac:dyDescent="0.2"/>
    <row r="254" s="43" customFormat="1" ht="11.25" x14ac:dyDescent="0.2"/>
    <row r="255" s="43" customFormat="1" ht="11.25" x14ac:dyDescent="0.2"/>
    <row r="256" s="43" customFormat="1" ht="11.25" x14ac:dyDescent="0.2"/>
    <row r="257" s="43" customFormat="1" ht="11.25" x14ac:dyDescent="0.2"/>
    <row r="258" s="43" customFormat="1" ht="11.25" x14ac:dyDescent="0.2"/>
    <row r="259" s="43" customFormat="1" ht="11.25" x14ac:dyDescent="0.2"/>
    <row r="260" s="43" customFormat="1" ht="11.25" x14ac:dyDescent="0.2"/>
    <row r="261" s="43" customFormat="1" ht="11.25" x14ac:dyDescent="0.2"/>
    <row r="262" s="43" customFormat="1" ht="11.25" x14ac:dyDescent="0.2"/>
    <row r="263" s="43" customFormat="1" ht="11.25" x14ac:dyDescent="0.2"/>
    <row r="264" s="43" customFormat="1" ht="11.25" x14ac:dyDescent="0.2"/>
    <row r="265" s="43" customFormat="1" ht="11.25" x14ac:dyDescent="0.2"/>
    <row r="266" s="43" customFormat="1" ht="11.25" x14ac:dyDescent="0.2"/>
    <row r="267" s="43" customFormat="1" ht="11.25" x14ac:dyDescent="0.2"/>
    <row r="268" s="43" customFormat="1" ht="11.25" x14ac:dyDescent="0.2"/>
    <row r="269" s="43" customFormat="1" ht="11.25" x14ac:dyDescent="0.2"/>
    <row r="270" s="43" customFormat="1" ht="11.25" x14ac:dyDescent="0.2"/>
    <row r="271" s="43" customFormat="1" ht="11.25" x14ac:dyDescent="0.2"/>
    <row r="272" s="43" customFormat="1" ht="11.25" x14ac:dyDescent="0.2"/>
    <row r="273" s="43" customFormat="1" ht="11.25" x14ac:dyDescent="0.2"/>
    <row r="274" s="43" customFormat="1" ht="11.25" x14ac:dyDescent="0.2"/>
    <row r="275" s="43" customFormat="1" ht="11.25" x14ac:dyDescent="0.2"/>
    <row r="276" s="43" customFormat="1" ht="11.25" x14ac:dyDescent="0.2"/>
    <row r="277" s="43" customFormat="1" ht="11.25" x14ac:dyDescent="0.2"/>
    <row r="278" s="43" customFormat="1" ht="11.25" x14ac:dyDescent="0.2"/>
    <row r="279" s="43" customFormat="1" ht="11.25" x14ac:dyDescent="0.2"/>
    <row r="280" s="43" customFormat="1" ht="11.25" x14ac:dyDescent="0.2"/>
    <row r="281" s="43" customFormat="1" ht="11.25" x14ac:dyDescent="0.2"/>
    <row r="282" s="43" customFormat="1" ht="11.25" x14ac:dyDescent="0.2"/>
    <row r="283" s="43" customFormat="1" ht="11.25" x14ac:dyDescent="0.2"/>
    <row r="284" s="43" customFormat="1" ht="11.25" x14ac:dyDescent="0.2"/>
    <row r="285" s="43" customFormat="1" ht="11.25" x14ac:dyDescent="0.2"/>
    <row r="286" s="43" customFormat="1" ht="11.25" x14ac:dyDescent="0.2"/>
    <row r="287" s="43" customFormat="1" ht="11.25" x14ac:dyDescent="0.2"/>
    <row r="288" s="43" customFormat="1" ht="11.25" x14ac:dyDescent="0.2"/>
    <row r="289" s="43" customFormat="1" ht="11.25" x14ac:dyDescent="0.2"/>
    <row r="290" s="43" customFormat="1" ht="11.25" x14ac:dyDescent="0.2"/>
    <row r="291" s="43" customFormat="1" ht="11.25" x14ac:dyDescent="0.2"/>
    <row r="292" s="43" customFormat="1" ht="11.25" x14ac:dyDescent="0.2"/>
    <row r="293" s="43" customFormat="1" ht="11.25" x14ac:dyDescent="0.2"/>
    <row r="294" s="43" customFormat="1" ht="11.25" x14ac:dyDescent="0.2"/>
    <row r="295" s="43" customFormat="1" ht="11.25" x14ac:dyDescent="0.2"/>
    <row r="296" s="43" customFormat="1" ht="11.25" x14ac:dyDescent="0.2"/>
    <row r="297" s="43" customFormat="1" ht="11.25" x14ac:dyDescent="0.2"/>
    <row r="298" s="43" customFormat="1" ht="11.25" x14ac:dyDescent="0.2"/>
    <row r="299" s="43" customFormat="1" ht="11.25" x14ac:dyDescent="0.2"/>
    <row r="300" s="43" customFormat="1" ht="11.25" x14ac:dyDescent="0.2"/>
    <row r="301" s="43" customFormat="1" ht="11.25" x14ac:dyDescent="0.2"/>
    <row r="302" s="43" customFormat="1" ht="11.25" x14ac:dyDescent="0.2"/>
    <row r="303" s="43" customFormat="1" ht="11.25" x14ac:dyDescent="0.2"/>
    <row r="304" s="43" customFormat="1" ht="11.25" x14ac:dyDescent="0.2"/>
    <row r="305" s="43" customFormat="1" ht="11.25" x14ac:dyDescent="0.2"/>
    <row r="306" s="43" customFormat="1" ht="11.25" x14ac:dyDescent="0.2"/>
    <row r="307" s="43" customFormat="1" ht="11.25" x14ac:dyDescent="0.2"/>
    <row r="308" s="43" customFormat="1" ht="11.25" x14ac:dyDescent="0.2"/>
    <row r="309" s="43" customFormat="1" ht="11.25" x14ac:dyDescent="0.2"/>
    <row r="310" s="43" customFormat="1" ht="11.25" x14ac:dyDescent="0.2"/>
    <row r="311" s="43" customFormat="1" ht="11.25" x14ac:dyDescent="0.2"/>
    <row r="312" s="43" customFormat="1" ht="11.25" x14ac:dyDescent="0.2"/>
    <row r="313" s="43" customFormat="1" ht="11.25" x14ac:dyDescent="0.2"/>
    <row r="314" s="43" customFormat="1" ht="11.25" x14ac:dyDescent="0.2"/>
    <row r="315" s="43" customFormat="1" ht="11.25" x14ac:dyDescent="0.2"/>
    <row r="316" s="43" customFormat="1" ht="11.25" x14ac:dyDescent="0.2"/>
    <row r="317" s="43" customFormat="1" ht="11.25" x14ac:dyDescent="0.2"/>
    <row r="318" s="43" customFormat="1" ht="11.25" x14ac:dyDescent="0.2"/>
    <row r="319" s="43" customFormat="1" ht="11.25" x14ac:dyDescent="0.2"/>
    <row r="320" s="43" customFormat="1" ht="11.25" x14ac:dyDescent="0.2"/>
    <row r="321" s="43" customFormat="1" ht="11.25" x14ac:dyDescent="0.2"/>
    <row r="322" s="43" customFormat="1" ht="11.25" x14ac:dyDescent="0.2"/>
    <row r="323" s="43" customFormat="1" ht="11.25" x14ac:dyDescent="0.2"/>
    <row r="324" s="43" customFormat="1" ht="11.25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K108"/>
  <sheetViews>
    <sheetView zoomScaleNormal="100" workbookViewId="0">
      <pane xSplit="6" ySplit="5" topLeftCell="G9" activePane="bottomRight" state="frozen"/>
      <selection pane="topRight"/>
      <selection pane="bottomLeft"/>
      <selection pane="bottomRight" activeCell="F19" sqref="F19"/>
    </sheetView>
  </sheetViews>
  <sheetFormatPr defaultColWidth="11.28515625" defaultRowHeight="18" customHeight="1" x14ac:dyDescent="0.2"/>
  <cols>
    <col min="1" max="1" width="6.85546875" style="7" customWidth="1"/>
    <col min="2" max="2" width="10.28515625" style="7" customWidth="1"/>
    <col min="3" max="3" width="7.140625" style="7" customWidth="1"/>
    <col min="4" max="4" width="28.42578125" style="1" bestFit="1" customWidth="1"/>
    <col min="5" max="5" width="5.42578125" style="7" customWidth="1"/>
    <col min="6" max="6" width="41.7109375" style="1" customWidth="1"/>
    <col min="7" max="7" width="6.28515625" style="6" customWidth="1"/>
    <col min="8" max="35" width="6.5703125" style="1" customWidth="1"/>
    <col min="36" max="36" width="6.85546875" style="1" customWidth="1"/>
    <col min="37" max="37" width="6.5703125" style="1" customWidth="1"/>
    <col min="38" max="16384" width="11.28515625" style="1"/>
  </cols>
  <sheetData>
    <row r="1" spans="1:37" ht="18" customHeight="1" x14ac:dyDescent="0.3">
      <c r="A1" s="507" t="s">
        <v>609</v>
      </c>
      <c r="B1" s="8"/>
      <c r="C1" s="8"/>
      <c r="D1" s="22"/>
      <c r="E1" s="195"/>
      <c r="AD1" s="27"/>
      <c r="AG1" s="27"/>
      <c r="AH1" s="27"/>
      <c r="AI1" s="27"/>
      <c r="AJ1" s="27"/>
    </row>
    <row r="2" spans="1:37" ht="18" customHeight="1" thickBot="1" x14ac:dyDescent="0.35">
      <c r="A2" s="508" t="s">
        <v>282</v>
      </c>
      <c r="B2" s="8"/>
      <c r="C2" s="8"/>
      <c r="D2" s="69"/>
      <c r="E2" s="196"/>
      <c r="F2" s="274" t="s">
        <v>411</v>
      </c>
      <c r="H2" s="300" t="s">
        <v>607</v>
      </c>
      <c r="I2" s="625"/>
      <c r="AD2" s="27"/>
      <c r="AG2" s="27"/>
      <c r="AH2" s="27"/>
      <c r="AI2" s="27"/>
      <c r="AJ2" s="27"/>
    </row>
    <row r="3" spans="1:37" ht="13.5" customHeight="1" thickBot="1" x14ac:dyDescent="0.25">
      <c r="A3" s="8"/>
      <c r="B3" s="8"/>
      <c r="C3" s="8"/>
      <c r="D3" s="271"/>
      <c r="E3" s="12"/>
      <c r="F3" s="3" t="s">
        <v>358</v>
      </c>
      <c r="H3" s="654" t="s">
        <v>631</v>
      </c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6"/>
      <c r="AD3" s="27"/>
      <c r="AG3" s="27"/>
      <c r="AH3" s="27"/>
      <c r="AI3" s="27"/>
      <c r="AJ3" s="27"/>
    </row>
    <row r="4" spans="1:37" ht="24" thickBot="1" x14ac:dyDescent="0.3">
      <c r="A4" s="510" t="s">
        <v>244</v>
      </c>
      <c r="B4" s="8"/>
      <c r="C4" s="8"/>
      <c r="E4" s="2"/>
      <c r="F4" s="364" t="s">
        <v>372</v>
      </c>
      <c r="G4" s="193"/>
      <c r="H4" s="654" t="s">
        <v>291</v>
      </c>
      <c r="I4" s="655"/>
      <c r="J4" s="656"/>
      <c r="K4" s="654" t="s">
        <v>435</v>
      </c>
      <c r="L4" s="655"/>
      <c r="M4" s="656"/>
      <c r="N4" s="654" t="s">
        <v>293</v>
      </c>
      <c r="O4" s="655"/>
      <c r="P4" s="656"/>
      <c r="Q4" s="654" t="s">
        <v>442</v>
      </c>
      <c r="R4" s="655"/>
      <c r="S4" s="656"/>
      <c r="T4" s="654" t="s">
        <v>285</v>
      </c>
      <c r="U4" s="655"/>
      <c r="V4" s="656"/>
      <c r="W4" s="654" t="s">
        <v>286</v>
      </c>
      <c r="X4" s="655"/>
      <c r="Y4" s="656"/>
      <c r="Z4" s="654" t="s">
        <v>287</v>
      </c>
      <c r="AA4" s="655"/>
      <c r="AB4" s="656"/>
      <c r="AC4" s="654" t="s">
        <v>288</v>
      </c>
      <c r="AD4" s="655"/>
      <c r="AE4" s="656"/>
      <c r="AF4" s="654" t="s">
        <v>289</v>
      </c>
      <c r="AG4" s="655"/>
      <c r="AH4" s="656"/>
      <c r="AI4" s="654" t="s">
        <v>290</v>
      </c>
      <c r="AJ4" s="655"/>
      <c r="AK4" s="656"/>
    </row>
    <row r="5" spans="1:37" ht="23.25" thickBot="1" x14ac:dyDescent="0.25">
      <c r="A5" s="98" t="s">
        <v>571</v>
      </c>
      <c r="B5" s="416" t="s">
        <v>572</v>
      </c>
      <c r="C5" s="416" t="s">
        <v>309</v>
      </c>
      <c r="D5" s="428" t="s">
        <v>587</v>
      </c>
      <c r="E5" s="4" t="s">
        <v>0</v>
      </c>
      <c r="F5" s="72" t="s">
        <v>1</v>
      </c>
      <c r="G5" s="487" t="s">
        <v>2</v>
      </c>
      <c r="H5" s="15" t="s">
        <v>226</v>
      </c>
      <c r="I5" s="16" t="s">
        <v>227</v>
      </c>
      <c r="J5" s="73" t="s">
        <v>228</v>
      </c>
      <c r="K5" s="15" t="s">
        <v>226</v>
      </c>
      <c r="L5" s="16" t="s">
        <v>227</v>
      </c>
      <c r="M5" s="73" t="s">
        <v>228</v>
      </c>
      <c r="N5" s="15" t="s">
        <v>226</v>
      </c>
      <c r="O5" s="16" t="s">
        <v>227</v>
      </c>
      <c r="P5" s="501" t="s">
        <v>228</v>
      </c>
      <c r="Q5" s="15" t="s">
        <v>226</v>
      </c>
      <c r="R5" s="16" t="s">
        <v>227</v>
      </c>
      <c r="S5" s="73" t="s">
        <v>228</v>
      </c>
      <c r="T5" s="82" t="s">
        <v>263</v>
      </c>
      <c r="U5" s="83" t="s">
        <v>266</v>
      </c>
      <c r="V5" s="84" t="s">
        <v>264</v>
      </c>
      <c r="W5" s="82" t="s">
        <v>263</v>
      </c>
      <c r="X5" s="83" t="s">
        <v>266</v>
      </c>
      <c r="Y5" s="84" t="s">
        <v>264</v>
      </c>
      <c r="Z5" s="82" t="s">
        <v>263</v>
      </c>
      <c r="AA5" s="83" t="s">
        <v>266</v>
      </c>
      <c r="AB5" s="84" t="s">
        <v>264</v>
      </c>
      <c r="AC5" s="82" t="s">
        <v>258</v>
      </c>
      <c r="AD5" s="83" t="s">
        <v>259</v>
      </c>
      <c r="AE5" s="84" t="s">
        <v>265</v>
      </c>
      <c r="AF5" s="92" t="s">
        <v>258</v>
      </c>
      <c r="AG5" s="93" t="s">
        <v>259</v>
      </c>
      <c r="AH5" s="94" t="s">
        <v>265</v>
      </c>
      <c r="AI5" s="92" t="s">
        <v>258</v>
      </c>
      <c r="AJ5" s="93" t="s">
        <v>259</v>
      </c>
      <c r="AK5" s="94" t="s">
        <v>265</v>
      </c>
    </row>
    <row r="6" spans="1:37" ht="20.100000000000001" customHeight="1" x14ac:dyDescent="0.2">
      <c r="A6" s="459">
        <v>2</v>
      </c>
      <c r="B6" s="477">
        <v>600098621</v>
      </c>
      <c r="C6" s="527">
        <v>5460</v>
      </c>
      <c r="D6" s="617" t="s">
        <v>208</v>
      </c>
      <c r="E6" s="484">
        <v>3141</v>
      </c>
      <c r="F6" s="485" t="s">
        <v>208</v>
      </c>
      <c r="G6" s="486">
        <v>89</v>
      </c>
      <c r="H6" s="290">
        <v>74</v>
      </c>
      <c r="I6" s="20"/>
      <c r="J6" s="139"/>
      <c r="K6" s="57"/>
      <c r="L6" s="20"/>
      <c r="M6" s="139"/>
      <c r="N6" s="57"/>
      <c r="O6" s="20"/>
      <c r="P6" s="458"/>
      <c r="Q6" s="57">
        <f>H6+K6+N6</f>
        <v>74</v>
      </c>
      <c r="R6" s="20">
        <f>I6+L6+O6</f>
        <v>0</v>
      </c>
      <c r="S6" s="458">
        <f>J6+M6+P6</f>
        <v>0</v>
      </c>
      <c r="T6" s="86">
        <f>VLOOKUP(H6,SJMS_normativy!$A$3:$B$334,2,0)</f>
        <v>36.831724680000001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</row>
    <row r="7" spans="1:37" ht="20.100000000000001" customHeight="1" x14ac:dyDescent="0.2">
      <c r="A7" s="81">
        <v>3</v>
      </c>
      <c r="B7" s="417">
        <v>600098851</v>
      </c>
      <c r="C7" s="528">
        <v>5462</v>
      </c>
      <c r="D7" s="618" t="s">
        <v>209</v>
      </c>
      <c r="E7" s="166">
        <v>3141</v>
      </c>
      <c r="F7" s="295" t="s">
        <v>209</v>
      </c>
      <c r="G7" s="371">
        <v>57</v>
      </c>
      <c r="H7" s="5">
        <v>51</v>
      </c>
      <c r="I7" s="11"/>
      <c r="J7" s="59"/>
      <c r="K7" s="13"/>
      <c r="L7" s="11"/>
      <c r="M7" s="59"/>
      <c r="N7" s="13"/>
      <c r="O7" s="11"/>
      <c r="P7" s="253"/>
      <c r="Q7" s="57">
        <f t="shared" ref="Q7:Q21" si="0">H7+K7+N7</f>
        <v>51</v>
      </c>
      <c r="R7" s="20">
        <f t="shared" ref="R7:R21" si="1">I7+L7+O7</f>
        <v>0</v>
      </c>
      <c r="S7" s="458">
        <f t="shared" ref="S7:S21" si="2">J7+M7+P7</f>
        <v>0</v>
      </c>
      <c r="T7" s="86">
        <f>VLOOKUP(H7,SJMS_normativy!$A$3:$B$334,2,0)</f>
        <v>32.632056240000004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</row>
    <row r="8" spans="1:37" ht="20.100000000000001" customHeight="1" x14ac:dyDescent="0.2">
      <c r="A8" s="81">
        <v>4</v>
      </c>
      <c r="B8" s="417">
        <v>600098869</v>
      </c>
      <c r="C8" s="528">
        <v>5464</v>
      </c>
      <c r="D8" s="618" t="s">
        <v>210</v>
      </c>
      <c r="E8" s="166">
        <v>3141</v>
      </c>
      <c r="F8" s="295" t="s">
        <v>210</v>
      </c>
      <c r="G8" s="371">
        <v>75</v>
      </c>
      <c r="H8" s="5">
        <v>60</v>
      </c>
      <c r="I8" s="11"/>
      <c r="J8" s="59"/>
      <c r="K8" s="13"/>
      <c r="L8" s="11"/>
      <c r="M8" s="59"/>
      <c r="N8" s="13"/>
      <c r="O8" s="11"/>
      <c r="P8" s="253"/>
      <c r="Q8" s="57">
        <f t="shared" si="0"/>
        <v>60</v>
      </c>
      <c r="R8" s="20">
        <f t="shared" si="1"/>
        <v>0</v>
      </c>
      <c r="S8" s="458">
        <f t="shared" si="2"/>
        <v>0</v>
      </c>
      <c r="T8" s="86">
        <f>VLOOKUP(H8,SJMS_normativy!$A$3:$B$334,2,0)</f>
        <v>34.394542800000004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</row>
    <row r="9" spans="1:37" ht="20.100000000000001" customHeight="1" x14ac:dyDescent="0.2">
      <c r="A9" s="81">
        <v>5</v>
      </c>
      <c r="B9" s="417">
        <v>600098648</v>
      </c>
      <c r="C9" s="528">
        <v>5467</v>
      </c>
      <c r="D9" s="618" t="s">
        <v>480</v>
      </c>
      <c r="E9" s="166">
        <v>3141</v>
      </c>
      <c r="F9" s="295" t="s">
        <v>480</v>
      </c>
      <c r="G9" s="371">
        <v>50</v>
      </c>
      <c r="H9" s="5">
        <v>50</v>
      </c>
      <c r="I9" s="11"/>
      <c r="J9" s="59"/>
      <c r="K9" s="13"/>
      <c r="L9" s="11"/>
      <c r="M9" s="59"/>
      <c r="N9" s="13"/>
      <c r="O9" s="11"/>
      <c r="P9" s="253"/>
      <c r="Q9" s="57">
        <f t="shared" si="0"/>
        <v>50</v>
      </c>
      <c r="R9" s="20">
        <f t="shared" si="1"/>
        <v>0</v>
      </c>
      <c r="S9" s="458">
        <f t="shared" si="2"/>
        <v>0</v>
      </c>
      <c r="T9" s="86">
        <f>VLOOKUP(H9,SJMS_normativy!$A$3:$B$334,2,0)</f>
        <v>32.426768999999993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</row>
    <row r="10" spans="1:37" ht="20.100000000000001" customHeight="1" x14ac:dyDescent="0.2">
      <c r="A10" s="81">
        <v>6</v>
      </c>
      <c r="B10" s="417">
        <v>600098877</v>
      </c>
      <c r="C10" s="528">
        <v>5463</v>
      </c>
      <c r="D10" s="618" t="s">
        <v>211</v>
      </c>
      <c r="E10" s="166">
        <v>3141</v>
      </c>
      <c r="F10" s="295" t="s">
        <v>211</v>
      </c>
      <c r="G10" s="371">
        <v>70</v>
      </c>
      <c r="H10" s="5">
        <v>53</v>
      </c>
      <c r="I10" s="11"/>
      <c r="J10" s="59"/>
      <c r="K10" s="13"/>
      <c r="L10" s="11"/>
      <c r="M10" s="59"/>
      <c r="N10" s="13"/>
      <c r="O10" s="11"/>
      <c r="P10" s="253"/>
      <c r="Q10" s="57">
        <f t="shared" si="0"/>
        <v>53</v>
      </c>
      <c r="R10" s="20">
        <f t="shared" si="1"/>
        <v>0</v>
      </c>
      <c r="S10" s="458">
        <f t="shared" si="2"/>
        <v>0</v>
      </c>
      <c r="T10" s="86">
        <f>VLOOKUP(H10,SJMS_normativy!$A$3:$B$334,2,0)</f>
        <v>33.036957479999998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</row>
    <row r="11" spans="1:37" ht="20.100000000000001" customHeight="1" x14ac:dyDescent="0.2">
      <c r="A11" s="81">
        <v>7</v>
      </c>
      <c r="B11" s="417">
        <v>600098915</v>
      </c>
      <c r="C11" s="528">
        <v>5461</v>
      </c>
      <c r="D11" s="618" t="s">
        <v>212</v>
      </c>
      <c r="E11" s="166">
        <v>3141</v>
      </c>
      <c r="F11" s="295" t="s">
        <v>212</v>
      </c>
      <c r="G11" s="371">
        <v>135</v>
      </c>
      <c r="H11" s="5">
        <v>43</v>
      </c>
      <c r="I11" s="11"/>
      <c r="J11" s="59"/>
      <c r="K11" s="13"/>
      <c r="L11" s="11"/>
      <c r="M11" s="59"/>
      <c r="N11" s="13"/>
      <c r="O11" s="11"/>
      <c r="P11" s="253"/>
      <c r="Q11" s="57">
        <f t="shared" si="0"/>
        <v>43</v>
      </c>
      <c r="R11" s="20">
        <f t="shared" si="1"/>
        <v>0</v>
      </c>
      <c r="S11" s="458">
        <f t="shared" si="2"/>
        <v>0</v>
      </c>
      <c r="T11" s="86">
        <f>VLOOKUP(H11,SJMS_normativy!$A$3:$B$334,2,0)</f>
        <v>30.936808080000006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</row>
    <row r="12" spans="1:37" ht="20.100000000000001" customHeight="1" x14ac:dyDescent="0.2">
      <c r="A12" s="81">
        <v>8</v>
      </c>
      <c r="B12" s="417">
        <v>600098885</v>
      </c>
      <c r="C12" s="528">
        <v>5466</v>
      </c>
      <c r="D12" s="618" t="s">
        <v>213</v>
      </c>
      <c r="E12" s="166">
        <v>3141</v>
      </c>
      <c r="F12" s="295" t="s">
        <v>213</v>
      </c>
      <c r="G12" s="371">
        <v>108</v>
      </c>
      <c r="H12" s="5">
        <v>103</v>
      </c>
      <c r="I12" s="11"/>
      <c r="J12" s="59"/>
      <c r="K12" s="13"/>
      <c r="L12" s="11"/>
      <c r="M12" s="59"/>
      <c r="N12" s="13"/>
      <c r="O12" s="11"/>
      <c r="P12" s="253"/>
      <c r="Q12" s="57">
        <f t="shared" si="0"/>
        <v>103</v>
      </c>
      <c r="R12" s="20">
        <f t="shared" si="1"/>
        <v>0</v>
      </c>
      <c r="S12" s="458">
        <f t="shared" si="2"/>
        <v>0</v>
      </c>
      <c r="T12" s="86">
        <f>VLOOKUP(H12,SJMS_normativy!$A$3:$B$334,2,0)</f>
        <v>40.701084480000013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</row>
    <row r="13" spans="1:37" ht="20.100000000000001" customHeight="1" x14ac:dyDescent="0.2">
      <c r="A13" s="81">
        <v>10</v>
      </c>
      <c r="B13" s="417">
        <v>600099288</v>
      </c>
      <c r="C13" s="528">
        <v>5458</v>
      </c>
      <c r="D13" s="618" t="s">
        <v>214</v>
      </c>
      <c r="E13" s="166">
        <v>3141</v>
      </c>
      <c r="F13" s="295" t="s">
        <v>214</v>
      </c>
      <c r="G13" s="371">
        <v>590</v>
      </c>
      <c r="H13" s="5"/>
      <c r="I13" s="11">
        <v>582</v>
      </c>
      <c r="J13" s="59"/>
      <c r="K13" s="13"/>
      <c r="L13" s="11"/>
      <c r="M13" s="59"/>
      <c r="N13" s="13"/>
      <c r="O13" s="11"/>
      <c r="P13" s="253"/>
      <c r="Q13" s="57">
        <f t="shared" si="0"/>
        <v>0</v>
      </c>
      <c r="R13" s="20">
        <f t="shared" si="1"/>
        <v>582</v>
      </c>
      <c r="S13" s="458">
        <f t="shared" si="2"/>
        <v>0</v>
      </c>
      <c r="T13" s="86">
        <f>VLOOKUP(H13,SJMS_normativy!$A$3:$B$334,2,0)</f>
        <v>0</v>
      </c>
      <c r="U13" s="17">
        <f>IF(I13=0,0,VLOOKUP(SUM(I13+J13),SJZS_normativy!$A$4:$C$1075,2,0))</f>
        <v>73.329948377162097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</row>
    <row r="14" spans="1:37" ht="20.100000000000001" customHeight="1" x14ac:dyDescent="0.2">
      <c r="A14" s="81">
        <v>11</v>
      </c>
      <c r="B14" s="418">
        <v>600099369</v>
      </c>
      <c r="C14" s="528">
        <v>5456</v>
      </c>
      <c r="D14" s="618" t="s">
        <v>215</v>
      </c>
      <c r="E14" s="166">
        <v>3141</v>
      </c>
      <c r="F14" s="295" t="s">
        <v>215</v>
      </c>
      <c r="G14" s="372">
        <v>1000</v>
      </c>
      <c r="H14" s="5"/>
      <c r="I14" s="11">
        <v>403</v>
      </c>
      <c r="J14" s="59">
        <v>156</v>
      </c>
      <c r="K14" s="13"/>
      <c r="L14" s="11">
        <v>373</v>
      </c>
      <c r="M14" s="59"/>
      <c r="N14" s="13"/>
      <c r="O14" s="11"/>
      <c r="P14" s="253"/>
      <c r="Q14" s="57">
        <f t="shared" si="0"/>
        <v>0</v>
      </c>
      <c r="R14" s="20">
        <f t="shared" si="1"/>
        <v>776</v>
      </c>
      <c r="S14" s="458">
        <f t="shared" si="2"/>
        <v>156</v>
      </c>
      <c r="T14" s="86">
        <f>VLOOKUP(H14,SJMS_normativy!$A$3:$B$334,2,0)</f>
        <v>0</v>
      </c>
      <c r="U14" s="17">
        <f>IF(I14=0,0,VLOOKUP(SUM(I14+J14),SJZS_normativy!$A$4:$C$1075,2,0))</f>
        <v>72.747434485178047</v>
      </c>
      <c r="V14" s="87">
        <f>IF(J14=0,0,VLOOKUP(SUM(I14+J14),SJZS_normativy!$A$4:$C$1075,2,0))</f>
        <v>72.747434485178047</v>
      </c>
      <c r="W14" s="86">
        <f>VLOOKUP(K14,SJMS_normativy!$A$3:$B$334,2,0)/0.6</f>
        <v>0</v>
      </c>
      <c r="X14" s="17">
        <f>IF(L14=0,0,VLOOKUP(SUM(L14+M14),SJZS_normativy!$A$4:$C$1075,2,0))/0.6</f>
        <v>111.8963998756671</v>
      </c>
      <c r="Y14" s="87">
        <f>IF(M14=0,0,VLOOKUP(SUM(L14+M14),SJZS_normativy!$A$4:$C$1075,2,0))/0.6</f>
        <v>0</v>
      </c>
      <c r="Z14" s="86">
        <f>VLOOKUP(N14,SJMS_normativy!$A$3:$B$334,2,0)/0.4</f>
        <v>0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</row>
    <row r="15" spans="1:37" ht="20.100000000000001" customHeight="1" x14ac:dyDescent="0.2">
      <c r="A15" s="81">
        <v>11</v>
      </c>
      <c r="B15" s="418">
        <v>600099369</v>
      </c>
      <c r="C15" s="528">
        <v>5456</v>
      </c>
      <c r="D15" s="618" t="s">
        <v>215</v>
      </c>
      <c r="E15" s="166">
        <v>3141</v>
      </c>
      <c r="F15" s="367" t="s">
        <v>481</v>
      </c>
      <c r="G15" s="372">
        <v>350</v>
      </c>
      <c r="H15" s="5"/>
      <c r="I15" s="11"/>
      <c r="J15" s="59"/>
      <c r="K15" s="13"/>
      <c r="L15" s="11"/>
      <c r="M15" s="59"/>
      <c r="N15" s="13"/>
      <c r="O15" s="11">
        <v>271</v>
      </c>
      <c r="P15" s="253"/>
      <c r="Q15" s="57">
        <f t="shared" si="0"/>
        <v>0</v>
      </c>
      <c r="R15" s="20">
        <f t="shared" si="1"/>
        <v>271</v>
      </c>
      <c r="S15" s="458">
        <f t="shared" si="2"/>
        <v>0</v>
      </c>
      <c r="T15" s="86">
        <f>VLOOKUP(H15,SJMS_normativy!$A$3:$B$334,2,0)</f>
        <v>0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157.36016294005876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</row>
    <row r="16" spans="1:37" ht="20.100000000000001" customHeight="1" x14ac:dyDescent="0.2">
      <c r="A16" s="81">
        <v>14</v>
      </c>
      <c r="B16" s="417">
        <v>600099377</v>
      </c>
      <c r="C16" s="528">
        <v>5457</v>
      </c>
      <c r="D16" s="618" t="s">
        <v>216</v>
      </c>
      <c r="E16" s="166">
        <v>3141</v>
      </c>
      <c r="F16" s="295" t="s">
        <v>403</v>
      </c>
      <c r="G16" s="371">
        <v>720</v>
      </c>
      <c r="H16" s="5"/>
      <c r="I16" s="11"/>
      <c r="J16" s="59"/>
      <c r="K16" s="13"/>
      <c r="L16" s="11"/>
      <c r="M16" s="59"/>
      <c r="N16" s="13"/>
      <c r="O16" s="11">
        <v>551</v>
      </c>
      <c r="P16" s="253"/>
      <c r="Q16" s="57">
        <f t="shared" si="0"/>
        <v>0</v>
      </c>
      <c r="R16" s="20">
        <f t="shared" si="1"/>
        <v>551</v>
      </c>
      <c r="S16" s="458">
        <f t="shared" si="2"/>
        <v>0</v>
      </c>
      <c r="T16" s="86">
        <f>VLOOKUP(H16,SJMS_normativy!$A$3:$B$334,2,0)</f>
        <v>0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181.35088881954113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</row>
    <row r="17" spans="1:37" ht="20.100000000000001" customHeight="1" x14ac:dyDescent="0.2">
      <c r="A17" s="81">
        <v>1</v>
      </c>
      <c r="B17" s="417">
        <v>600099474</v>
      </c>
      <c r="C17" s="528">
        <v>5490</v>
      </c>
      <c r="D17" s="619" t="s">
        <v>464</v>
      </c>
      <c r="E17" s="583">
        <v>3141</v>
      </c>
      <c r="F17" s="295" t="s">
        <v>465</v>
      </c>
      <c r="G17" s="371">
        <v>180</v>
      </c>
      <c r="H17" s="5">
        <v>129</v>
      </c>
      <c r="I17" s="11">
        <v>13</v>
      </c>
      <c r="J17" s="59"/>
      <c r="K17" s="13"/>
      <c r="L17" s="11"/>
      <c r="M17" s="59"/>
      <c r="N17" s="13"/>
      <c r="O17" s="11"/>
      <c r="P17" s="253"/>
      <c r="Q17" s="57">
        <f t="shared" si="0"/>
        <v>129</v>
      </c>
      <c r="R17" s="20">
        <f t="shared" si="1"/>
        <v>13</v>
      </c>
      <c r="S17" s="458">
        <f t="shared" si="2"/>
        <v>0</v>
      </c>
      <c r="T17" s="86">
        <f>VLOOKUP(H17,SJMS_normativy!$A$3:$B$334,2,0)</f>
        <v>42.81804348</v>
      </c>
      <c r="U17" s="17">
        <f>IF(I17=0,0,VLOOKUP(SUM(I17+J17),SJZS_normativy!$A$4:$C$1075,2,0))</f>
        <v>36.857394517766494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</row>
    <row r="18" spans="1:37" ht="20.100000000000001" customHeight="1" x14ac:dyDescent="0.2">
      <c r="A18" s="81">
        <v>12</v>
      </c>
      <c r="B18" s="417">
        <v>600099075</v>
      </c>
      <c r="C18" s="528">
        <v>5481</v>
      </c>
      <c r="D18" s="620" t="s">
        <v>601</v>
      </c>
      <c r="E18" s="166">
        <v>3141</v>
      </c>
      <c r="F18" s="586" t="s">
        <v>632</v>
      </c>
      <c r="G18" s="371">
        <v>105</v>
      </c>
      <c r="H18" s="5"/>
      <c r="I18" s="11"/>
      <c r="J18" s="59"/>
      <c r="K18" s="13"/>
      <c r="L18" s="11"/>
      <c r="M18" s="59"/>
      <c r="N18" s="13"/>
      <c r="O18" s="11">
        <v>102</v>
      </c>
      <c r="P18" s="253"/>
      <c r="Q18" s="57">
        <f t="shared" si="0"/>
        <v>0</v>
      </c>
      <c r="R18" s="20">
        <f t="shared" si="1"/>
        <v>102</v>
      </c>
      <c r="S18" s="458">
        <f t="shared" si="2"/>
        <v>0</v>
      </c>
      <c r="T18" s="86">
        <f>VLOOKUP(H18,SJMS_normativy!$A$3:$B$334,2,0)</f>
        <v>0</v>
      </c>
      <c r="U18" s="17">
        <f>IF(I18=0,0,VLOOKUP(SUM(I18+J18),SJZS_normativy!$A$4:$C$1075,2,0))</f>
        <v>0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127.16877043449929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</row>
    <row r="19" spans="1:37" ht="20.100000000000001" customHeight="1" x14ac:dyDescent="0.2">
      <c r="A19" s="81">
        <v>16</v>
      </c>
      <c r="B19" s="417">
        <v>600098982</v>
      </c>
      <c r="C19" s="528">
        <v>5482</v>
      </c>
      <c r="D19" s="618" t="s">
        <v>217</v>
      </c>
      <c r="E19" s="484">
        <v>3141</v>
      </c>
      <c r="F19" s="295" t="s">
        <v>217</v>
      </c>
      <c r="G19" s="371">
        <v>100</v>
      </c>
      <c r="H19" s="5">
        <v>28</v>
      </c>
      <c r="I19" s="11">
        <v>48</v>
      </c>
      <c r="J19" s="59"/>
      <c r="K19" s="13"/>
      <c r="L19" s="11"/>
      <c r="M19" s="59"/>
      <c r="N19" s="13"/>
      <c r="O19" s="11"/>
      <c r="P19" s="253"/>
      <c r="Q19" s="57">
        <f t="shared" si="0"/>
        <v>28</v>
      </c>
      <c r="R19" s="20">
        <f t="shared" si="1"/>
        <v>48</v>
      </c>
      <c r="S19" s="458">
        <f t="shared" si="2"/>
        <v>0</v>
      </c>
      <c r="T19" s="86">
        <f>VLOOKUP(H19,SJMS_normativy!$A$3:$B$334,2,0)</f>
        <v>27.432006479999998</v>
      </c>
      <c r="U19" s="17">
        <f>IF(I19=0,0,VLOOKUP(SUM(I19+J19),SJZS_normativy!$A$4:$C$1075,2,0))</f>
        <v>41.952790140670089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</row>
    <row r="20" spans="1:37" ht="20.100000000000001" customHeight="1" x14ac:dyDescent="0.2">
      <c r="A20" s="81">
        <v>17</v>
      </c>
      <c r="B20" s="417">
        <v>600077985</v>
      </c>
      <c r="C20" s="528">
        <v>3421</v>
      </c>
      <c r="D20" s="618" t="s">
        <v>205</v>
      </c>
      <c r="E20" s="166">
        <v>3141</v>
      </c>
      <c r="F20" s="295" t="s">
        <v>205</v>
      </c>
      <c r="G20" s="371">
        <v>90</v>
      </c>
      <c r="H20" s="5">
        <v>88</v>
      </c>
      <c r="I20" s="11"/>
      <c r="J20" s="59"/>
      <c r="K20" s="13"/>
      <c r="L20" s="11"/>
      <c r="M20" s="59"/>
      <c r="N20" s="13"/>
      <c r="O20" s="11"/>
      <c r="P20" s="253"/>
      <c r="Q20" s="57">
        <f t="shared" si="0"/>
        <v>88</v>
      </c>
      <c r="R20" s="20">
        <f t="shared" si="1"/>
        <v>0</v>
      </c>
      <c r="S20" s="458">
        <f t="shared" si="2"/>
        <v>0</v>
      </c>
      <c r="T20" s="86">
        <f>VLOOKUP(H20,SJMS_normativy!$A$3:$B$334,2,0)</f>
        <v>38.898254880000003</v>
      </c>
      <c r="U20" s="17">
        <f>IF(I20=0,0,VLOOKUP(SUM(I20+J20),SJZS_normativy!$A$4:$C$1075,2,0))</f>
        <v>0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</row>
    <row r="21" spans="1:37" ht="20.100000000000001" customHeight="1" x14ac:dyDescent="0.2">
      <c r="A21" s="81">
        <v>18</v>
      </c>
      <c r="B21" s="417">
        <v>600078442</v>
      </c>
      <c r="C21" s="528">
        <v>3420</v>
      </c>
      <c r="D21" s="618" t="s">
        <v>206</v>
      </c>
      <c r="E21" s="166">
        <v>3141</v>
      </c>
      <c r="F21" s="295" t="s">
        <v>206</v>
      </c>
      <c r="G21" s="371">
        <v>300</v>
      </c>
      <c r="H21" s="5"/>
      <c r="I21" s="11">
        <v>193</v>
      </c>
      <c r="J21" s="59"/>
      <c r="K21" s="13"/>
      <c r="L21" s="11"/>
      <c r="M21" s="59"/>
      <c r="N21" s="13"/>
      <c r="O21" s="11"/>
      <c r="P21" s="253"/>
      <c r="Q21" s="57">
        <f t="shared" si="0"/>
        <v>0</v>
      </c>
      <c r="R21" s="20">
        <f t="shared" si="1"/>
        <v>193</v>
      </c>
      <c r="S21" s="458">
        <f t="shared" si="2"/>
        <v>0</v>
      </c>
      <c r="T21" s="86">
        <f>VLOOKUP(H21,SJMS_normativy!$A$3:$B$334,2,0)</f>
        <v>0</v>
      </c>
      <c r="U21" s="17">
        <f>IF(I21=0,0,VLOOKUP(SUM(I21+J21),SJZS_normativy!$A$4:$C$1075,2,0))</f>
        <v>58.647707223539385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</row>
    <row r="22" spans="1:37" ht="20.100000000000001" customHeight="1" x14ac:dyDescent="0.2">
      <c r="A22" s="81">
        <v>19</v>
      </c>
      <c r="B22" s="417">
        <v>691009813</v>
      </c>
      <c r="C22" s="415">
        <v>5493</v>
      </c>
      <c r="D22" s="621" t="s">
        <v>500</v>
      </c>
      <c r="E22" s="166">
        <v>3141</v>
      </c>
      <c r="F22" s="400" t="s">
        <v>500</v>
      </c>
      <c r="G22" s="371">
        <v>43</v>
      </c>
      <c r="H22" s="5"/>
      <c r="I22" s="11"/>
      <c r="J22" s="59"/>
      <c r="K22" s="13"/>
      <c r="L22" s="11"/>
      <c r="M22" s="59"/>
      <c r="N22" s="13">
        <v>36</v>
      </c>
      <c r="O22" s="11"/>
      <c r="P22" s="253"/>
      <c r="Q22" s="57">
        <f t="shared" ref="Q22:Q33" si="3">H22+K22+N22</f>
        <v>36</v>
      </c>
      <c r="R22" s="20">
        <f t="shared" ref="R22:R33" si="4">I22+L22+O22</f>
        <v>0</v>
      </c>
      <c r="S22" s="458">
        <f t="shared" ref="S22:S33" si="5">J22+M22+P22</f>
        <v>0</v>
      </c>
      <c r="T22" s="86">
        <f>VLOOKUP(H22,SJMS_normativy!$A$3:$B$334,2,0)</f>
        <v>0</v>
      </c>
      <c r="U22" s="17">
        <f>IF(I22=0,0,VLOOKUP(SUM(I22+J22),SJZS_normativy!$A$4:$C$1075,2,0))</f>
        <v>0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73.385460599999988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</row>
    <row r="23" spans="1:37" ht="20.100000000000001" customHeight="1" x14ac:dyDescent="0.2">
      <c r="A23" s="81">
        <v>20</v>
      </c>
      <c r="B23" s="417">
        <v>600080056</v>
      </c>
      <c r="C23" s="528">
        <v>2463</v>
      </c>
      <c r="D23" s="618" t="s">
        <v>199</v>
      </c>
      <c r="E23" s="166">
        <v>3141</v>
      </c>
      <c r="F23" s="295" t="s">
        <v>199</v>
      </c>
      <c r="G23" s="371">
        <v>130</v>
      </c>
      <c r="H23" s="5"/>
      <c r="I23" s="11">
        <v>105</v>
      </c>
      <c r="J23" s="59"/>
      <c r="K23" s="13"/>
      <c r="L23" s="11"/>
      <c r="M23" s="59"/>
      <c r="N23" s="13"/>
      <c r="O23" s="11"/>
      <c r="P23" s="253"/>
      <c r="Q23" s="57">
        <f t="shared" si="3"/>
        <v>0</v>
      </c>
      <c r="R23" s="20">
        <f t="shared" si="4"/>
        <v>105</v>
      </c>
      <c r="S23" s="458">
        <f t="shared" si="5"/>
        <v>0</v>
      </c>
      <c r="T23" s="86">
        <f>VLOOKUP(H23,SJMS_normativy!$A$3:$B$334,2,0)</f>
        <v>0</v>
      </c>
      <c r="U23" s="17">
        <f>IF(I23=0,0,VLOOKUP(SUM(I23+J23),SJZS_normativy!$A$4:$C$1075,2,0))</f>
        <v>51.215188657498999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</row>
    <row r="24" spans="1:37" ht="20.100000000000001" customHeight="1" x14ac:dyDescent="0.2">
      <c r="A24" s="81">
        <v>21</v>
      </c>
      <c r="B24" s="417">
        <v>650023340</v>
      </c>
      <c r="C24" s="528">
        <v>3427</v>
      </c>
      <c r="D24" s="618" t="s">
        <v>422</v>
      </c>
      <c r="E24" s="166">
        <v>3141</v>
      </c>
      <c r="F24" s="295" t="s">
        <v>383</v>
      </c>
      <c r="G24" s="371">
        <v>230</v>
      </c>
      <c r="H24" s="5"/>
      <c r="I24" s="11">
        <v>148</v>
      </c>
      <c r="J24" s="59"/>
      <c r="K24" s="13">
        <v>44</v>
      </c>
      <c r="L24" s="11"/>
      <c r="M24" s="59"/>
      <c r="N24" s="13"/>
      <c r="O24" s="11"/>
      <c r="P24" s="253"/>
      <c r="Q24" s="57">
        <f t="shared" si="3"/>
        <v>44</v>
      </c>
      <c r="R24" s="20">
        <f t="shared" si="4"/>
        <v>148</v>
      </c>
      <c r="S24" s="458">
        <f t="shared" si="5"/>
        <v>0</v>
      </c>
      <c r="T24" s="86">
        <f>VLOOKUP(H24,SJMS_normativy!$A$3:$B$334,2,0)</f>
        <v>0</v>
      </c>
      <c r="U24" s="17">
        <f>IF(I24=0,0,VLOOKUP(SUM(I24+J24),SJZS_normativy!$A$4:$C$1075,2,0))</f>
        <v>55.371470170285889</v>
      </c>
      <c r="V24" s="87">
        <f>IF(J24=0,0,VLOOKUP(SUM(I24+J24),SJZS_normativy!$A$4:$C$1075,2,0))</f>
        <v>0</v>
      </c>
      <c r="W24" s="86">
        <f>VLOOKUP(K24,SJMS_normativy!$A$3:$B$334,2,0)/0.6</f>
        <v>51.925554800000008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</row>
    <row r="25" spans="1:37" ht="20.100000000000001" customHeight="1" x14ac:dyDescent="0.2">
      <c r="A25" s="81">
        <v>21</v>
      </c>
      <c r="B25" s="417">
        <v>650023340</v>
      </c>
      <c r="C25" s="528">
        <v>3427</v>
      </c>
      <c r="D25" s="618" t="s">
        <v>422</v>
      </c>
      <c r="E25" s="166">
        <v>3141</v>
      </c>
      <c r="F25" s="367" t="s">
        <v>402</v>
      </c>
      <c r="G25" s="371">
        <v>45</v>
      </c>
      <c r="H25" s="5"/>
      <c r="I25" s="11"/>
      <c r="J25" s="59"/>
      <c r="K25" s="13"/>
      <c r="L25" s="11"/>
      <c r="M25" s="59"/>
      <c r="N25" s="13">
        <v>44</v>
      </c>
      <c r="O25" s="11"/>
      <c r="P25" s="253"/>
      <c r="Q25" s="57">
        <f t="shared" si="3"/>
        <v>44</v>
      </c>
      <c r="R25" s="20">
        <f t="shared" si="4"/>
        <v>0</v>
      </c>
      <c r="S25" s="458">
        <f t="shared" si="5"/>
        <v>0</v>
      </c>
      <c r="T25" s="86">
        <f>VLOOKUP(H25,SJMS_normativy!$A$3:$B$334,2,0)</f>
        <v>0</v>
      </c>
      <c r="U25" s="17">
        <f>IF(I25=0,0,VLOOKUP(SUM(I25+J25),SJZS_normativy!$A$4:$C$1075,2,0))</f>
        <v>0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77.888332200000008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</row>
    <row r="26" spans="1:37" ht="20.100000000000001" customHeight="1" x14ac:dyDescent="0.2">
      <c r="A26" s="81">
        <v>22</v>
      </c>
      <c r="B26" s="417">
        <v>600098532</v>
      </c>
      <c r="C26" s="528">
        <v>5484</v>
      </c>
      <c r="D26" s="618" t="s">
        <v>218</v>
      </c>
      <c r="E26" s="166">
        <v>3141</v>
      </c>
      <c r="F26" s="295" t="s">
        <v>218</v>
      </c>
      <c r="G26" s="371">
        <v>220</v>
      </c>
      <c r="H26" s="5">
        <v>73</v>
      </c>
      <c r="I26" s="11"/>
      <c r="J26" s="59"/>
      <c r="K26" s="13"/>
      <c r="L26" s="11">
        <v>82</v>
      </c>
      <c r="M26" s="59"/>
      <c r="N26" s="13"/>
      <c r="O26" s="11"/>
      <c r="P26" s="253"/>
      <c r="Q26" s="57">
        <f t="shared" si="3"/>
        <v>73</v>
      </c>
      <c r="R26" s="20">
        <f t="shared" si="4"/>
        <v>82</v>
      </c>
      <c r="S26" s="458">
        <f t="shared" si="5"/>
        <v>0</v>
      </c>
      <c r="T26" s="86">
        <f>VLOOKUP(H26,SJMS_normativy!$A$3:$B$334,2,0)</f>
        <v>36.669932280000005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80.438896715958833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</row>
    <row r="27" spans="1:37" ht="20.100000000000001" customHeight="1" x14ac:dyDescent="0.2">
      <c r="A27" s="81">
        <v>23</v>
      </c>
      <c r="B27" s="417">
        <v>600099300</v>
      </c>
      <c r="C27" s="528">
        <v>5485</v>
      </c>
      <c r="D27" s="618" t="s">
        <v>433</v>
      </c>
      <c r="E27" s="166">
        <v>3141</v>
      </c>
      <c r="F27" s="295" t="s">
        <v>434</v>
      </c>
      <c r="G27" s="371">
        <v>100</v>
      </c>
      <c r="H27" s="5"/>
      <c r="I27" s="11"/>
      <c r="J27" s="59"/>
      <c r="K27" s="13"/>
      <c r="L27" s="11"/>
      <c r="M27" s="59"/>
      <c r="N27" s="13"/>
      <c r="O27" s="11">
        <v>82</v>
      </c>
      <c r="P27" s="253"/>
      <c r="Q27" s="57">
        <f t="shared" si="3"/>
        <v>0</v>
      </c>
      <c r="R27" s="20">
        <f t="shared" si="4"/>
        <v>82</v>
      </c>
      <c r="S27" s="458">
        <f t="shared" si="5"/>
        <v>0</v>
      </c>
      <c r="T27" s="86">
        <f>VLOOKUP(H27,SJMS_normativy!$A$3:$B$334,2,0)</f>
        <v>0</v>
      </c>
      <c r="U27" s="17">
        <f>IF(I27=0,0,VLOOKUP(SUM(I27+J27),SJZS_normativy!$A$4:$C$1075,2,0))</f>
        <v>0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120.65834507393825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</row>
    <row r="28" spans="1:37" ht="20.100000000000001" customHeight="1" x14ac:dyDescent="0.2">
      <c r="A28" s="81">
        <v>24</v>
      </c>
      <c r="B28" s="417">
        <v>600098923</v>
      </c>
      <c r="C28" s="528">
        <v>5434</v>
      </c>
      <c r="D28" s="618" t="s">
        <v>219</v>
      </c>
      <c r="E28" s="166">
        <v>3141</v>
      </c>
      <c r="F28" s="295" t="s">
        <v>219</v>
      </c>
      <c r="G28" s="371">
        <v>44</v>
      </c>
      <c r="H28" s="5">
        <v>42</v>
      </c>
      <c r="I28" s="11"/>
      <c r="J28" s="59"/>
      <c r="K28" s="13"/>
      <c r="L28" s="11"/>
      <c r="M28" s="59"/>
      <c r="N28" s="13"/>
      <c r="O28" s="11"/>
      <c r="P28" s="253"/>
      <c r="Q28" s="57">
        <f t="shared" si="3"/>
        <v>42</v>
      </c>
      <c r="R28" s="20">
        <f t="shared" si="4"/>
        <v>0</v>
      </c>
      <c r="S28" s="458">
        <f t="shared" si="5"/>
        <v>0</v>
      </c>
      <c r="T28" s="86">
        <f>VLOOKUP(H28,SJMS_normativy!$A$3:$B$334,2,0)</f>
        <v>30.716392200000001</v>
      </c>
      <c r="U28" s="17">
        <f>IF(I28=0,0,VLOOKUP(SUM(I28+J28),SJZS_normativy!$A$4:$C$1075,2,0))</f>
        <v>0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0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</row>
    <row r="29" spans="1:37" ht="20.100000000000001" customHeight="1" x14ac:dyDescent="0.2">
      <c r="A29" s="81">
        <v>25</v>
      </c>
      <c r="B29" s="417">
        <v>600099253</v>
      </c>
      <c r="C29" s="528">
        <v>5433</v>
      </c>
      <c r="D29" s="618" t="s">
        <v>220</v>
      </c>
      <c r="E29" s="166">
        <v>3141</v>
      </c>
      <c r="F29" s="367" t="s">
        <v>405</v>
      </c>
      <c r="G29" s="371">
        <v>74</v>
      </c>
      <c r="H29" s="5"/>
      <c r="I29" s="11">
        <v>33</v>
      </c>
      <c r="J29" s="59"/>
      <c r="K29" s="13"/>
      <c r="L29" s="11"/>
      <c r="M29" s="59"/>
      <c r="N29" s="13"/>
      <c r="O29" s="11"/>
      <c r="P29" s="253"/>
      <c r="Q29" s="57">
        <f t="shared" si="3"/>
        <v>0</v>
      </c>
      <c r="R29" s="20">
        <f t="shared" si="4"/>
        <v>33</v>
      </c>
      <c r="S29" s="458">
        <f t="shared" si="5"/>
        <v>0</v>
      </c>
      <c r="T29" s="86">
        <f>VLOOKUP(H29,SJMS_normativy!$A$3:$B$334,2,0)</f>
        <v>0</v>
      </c>
      <c r="U29" s="17">
        <f>IF(I29=0,0,VLOOKUP(SUM(I29+J29),SJZS_normativy!$A$4:$C$1075,2,0))</f>
        <v>37.583571769591778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</row>
    <row r="30" spans="1:37" ht="20.100000000000001" customHeight="1" x14ac:dyDescent="0.2">
      <c r="A30" s="81">
        <v>26</v>
      </c>
      <c r="B30" s="417">
        <v>600098711</v>
      </c>
      <c r="C30" s="528">
        <v>5486</v>
      </c>
      <c r="D30" s="618" t="s">
        <v>221</v>
      </c>
      <c r="E30" s="166">
        <v>3141</v>
      </c>
      <c r="F30" s="295" t="s">
        <v>221</v>
      </c>
      <c r="G30" s="371">
        <v>25</v>
      </c>
      <c r="H30" s="5">
        <v>24</v>
      </c>
      <c r="I30" s="11"/>
      <c r="J30" s="59"/>
      <c r="K30" s="13"/>
      <c r="L30" s="11"/>
      <c r="M30" s="59"/>
      <c r="N30" s="13"/>
      <c r="O30" s="11"/>
      <c r="P30" s="253"/>
      <c r="Q30" s="57">
        <f t="shared" si="3"/>
        <v>24</v>
      </c>
      <c r="R30" s="20">
        <f t="shared" si="4"/>
        <v>0</v>
      </c>
      <c r="S30" s="458">
        <f t="shared" si="5"/>
        <v>0</v>
      </c>
      <c r="T30" s="86">
        <f>VLOOKUP(H30,SJMS_normativy!$A$3:$B$334,2,0)</f>
        <v>26.425531680000002</v>
      </c>
      <c r="U30" s="17">
        <f>IF(I30=0,0,VLOOKUP(SUM(I30+J30),SJZS_normativy!$A$4:$C$1075,2,0))</f>
        <v>0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</row>
    <row r="31" spans="1:37" ht="20.100000000000001" customHeight="1" x14ac:dyDescent="0.2">
      <c r="A31" s="81">
        <v>27</v>
      </c>
      <c r="B31" s="417">
        <v>600079392</v>
      </c>
      <c r="C31" s="528">
        <v>2440</v>
      </c>
      <c r="D31" s="618" t="s">
        <v>200</v>
      </c>
      <c r="E31" s="166">
        <v>3141</v>
      </c>
      <c r="F31" s="295" t="s">
        <v>200</v>
      </c>
      <c r="G31" s="371">
        <v>32</v>
      </c>
      <c r="H31" s="5">
        <v>32</v>
      </c>
      <c r="I31" s="11"/>
      <c r="J31" s="59"/>
      <c r="K31" s="13"/>
      <c r="L31" s="11"/>
      <c r="M31" s="59"/>
      <c r="N31" s="13"/>
      <c r="O31" s="11"/>
      <c r="P31" s="253"/>
      <c r="Q31" s="57">
        <f t="shared" si="3"/>
        <v>32</v>
      </c>
      <c r="R31" s="20">
        <f t="shared" si="4"/>
        <v>0</v>
      </c>
      <c r="S31" s="458">
        <f t="shared" si="5"/>
        <v>0</v>
      </c>
      <c r="T31" s="86">
        <f>VLOOKUP(H31,SJMS_normativy!$A$3:$B$334,2,0)</f>
        <v>28.408224000000001</v>
      </c>
      <c r="U31" s="17">
        <f>IF(I31=0,0,VLOOKUP(SUM(I31+J31),SJZS_normativy!$A$4:$C$1075,2,0))</f>
        <v>0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0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</row>
    <row r="32" spans="1:37" ht="20.100000000000001" customHeight="1" x14ac:dyDescent="0.2">
      <c r="A32" s="81">
        <v>28</v>
      </c>
      <c r="B32" s="417">
        <v>600080048</v>
      </c>
      <c r="C32" s="528">
        <v>2303</v>
      </c>
      <c r="D32" s="618" t="s">
        <v>355</v>
      </c>
      <c r="E32" s="166">
        <v>3141</v>
      </c>
      <c r="F32" s="367" t="s">
        <v>201</v>
      </c>
      <c r="G32" s="371">
        <v>100</v>
      </c>
      <c r="H32" s="5">
        <v>44</v>
      </c>
      <c r="I32" s="11">
        <v>43</v>
      </c>
      <c r="J32" s="59"/>
      <c r="K32" s="13"/>
      <c r="L32" s="11"/>
      <c r="M32" s="59"/>
      <c r="N32" s="13"/>
      <c r="O32" s="11"/>
      <c r="P32" s="253"/>
      <c r="Q32" s="57">
        <f t="shared" si="3"/>
        <v>44</v>
      </c>
      <c r="R32" s="20">
        <f t="shared" si="4"/>
        <v>43</v>
      </c>
      <c r="S32" s="458">
        <f t="shared" si="5"/>
        <v>0</v>
      </c>
      <c r="T32" s="86">
        <f>VLOOKUP(H32,SJMS_normativy!$A$3:$B$334,2,0)</f>
        <v>31.155332880000003</v>
      </c>
      <c r="U32" s="17">
        <f>IF(I32=0,0,VLOOKUP(SUM(I32+J32),SJZS_normativy!$A$4:$C$1075,2,0))</f>
        <v>40.666961056027915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0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</row>
    <row r="33" spans="1:37" ht="20.100000000000001" customHeight="1" x14ac:dyDescent="0.2">
      <c r="A33" s="81">
        <v>29</v>
      </c>
      <c r="B33" s="417">
        <v>600098931</v>
      </c>
      <c r="C33" s="528">
        <v>5437</v>
      </c>
      <c r="D33" s="618" t="s">
        <v>222</v>
      </c>
      <c r="E33" s="166">
        <v>3141</v>
      </c>
      <c r="F33" s="295" t="s">
        <v>222</v>
      </c>
      <c r="G33" s="371">
        <v>120</v>
      </c>
      <c r="H33" s="5">
        <v>60</v>
      </c>
      <c r="I33" s="11">
        <v>54</v>
      </c>
      <c r="J33" s="59"/>
      <c r="K33" s="13"/>
      <c r="L33" s="11"/>
      <c r="M33" s="59"/>
      <c r="N33" s="13"/>
      <c r="O33" s="11"/>
      <c r="P33" s="253"/>
      <c r="Q33" s="57">
        <f t="shared" si="3"/>
        <v>60</v>
      </c>
      <c r="R33" s="20">
        <f t="shared" si="4"/>
        <v>54</v>
      </c>
      <c r="S33" s="458">
        <f t="shared" si="5"/>
        <v>0</v>
      </c>
      <c r="T33" s="86">
        <f>VLOOKUP(H33,SJMS_normativy!$A$3:$B$334,2,0)</f>
        <v>34.394542800000004</v>
      </c>
      <c r="U33" s="17">
        <f>IF(I33=0,0,VLOOKUP(SUM(I33+J33),SJZS_normativy!$A$4:$C$1075,2,0))</f>
        <v>43.332981541953338</v>
      </c>
      <c r="V33" s="87">
        <f>IF(J33=0,0,VLOOKUP(SUM(I33+J33),SJZS_normativy!$A$4:$C$1075,2,0))</f>
        <v>0</v>
      </c>
      <c r="W33" s="86">
        <f>VLOOKUP(K33,SJMS_normativy!$A$3:$B$334,2,0)/0.6</f>
        <v>0</v>
      </c>
      <c r="X33" s="17">
        <f>IF(L33=0,0,VLOOKUP(SUM(L33+M33),SJZS_normativy!$A$4:$C$1075,2,0))/0.6</f>
        <v>0</v>
      </c>
      <c r="Y33" s="87">
        <f>IF(M33=0,0,VLOOKUP(SUM(L33+M33),SJZS_normativy!$A$4:$C$1075,2,0))/0.6</f>
        <v>0</v>
      </c>
      <c r="Z33" s="86">
        <f>VLOOKUP(N33,SJMS_normativy!$A$3:$B$334,2,0)/0.4</f>
        <v>0</v>
      </c>
      <c r="AA33" s="17">
        <f>IF(O33=0,0,VLOOKUP(SUM(O33+P33),SJZS_normativy!$A$4:$C$1075,2,0))/0.4</f>
        <v>0</v>
      </c>
      <c r="AB33" s="87">
        <f>IF(P33=0,0,VLOOKUP(SUM(O33+P33),SJZS_normativy!$A$4:$C$1075,2,0))/0.4</f>
        <v>0</v>
      </c>
      <c r="AC33" s="90">
        <f>SJMS_normativy!$I$5</f>
        <v>52</v>
      </c>
      <c r="AD33" s="44">
        <f>SJZS_normativy!$I$5</f>
        <v>52</v>
      </c>
      <c r="AE33" s="91">
        <f>SJZS_normativy!$I$5</f>
        <v>52</v>
      </c>
      <c r="AF33" s="90">
        <f>SJMS_normativy!$J$5</f>
        <v>34</v>
      </c>
      <c r="AG33" s="44">
        <f>SJZS_normativy!$J$5</f>
        <v>34</v>
      </c>
      <c r="AH33" s="91">
        <f>SJZS_normativy!$J$5</f>
        <v>34</v>
      </c>
      <c r="AI33" s="90">
        <f>SJMS_normativy!$K$5</f>
        <v>34</v>
      </c>
      <c r="AJ33" s="44">
        <f>SJZS_normativy!$K$5</f>
        <v>34</v>
      </c>
      <c r="AK33" s="91">
        <f>SJZS_normativy!$K$5</f>
        <v>34</v>
      </c>
    </row>
    <row r="34" spans="1:37" ht="20.100000000000001" customHeight="1" x14ac:dyDescent="0.2">
      <c r="A34" s="81">
        <v>31</v>
      </c>
      <c r="B34" s="417">
        <v>600079406</v>
      </c>
      <c r="C34" s="528">
        <v>2441</v>
      </c>
      <c r="D34" s="618" t="s">
        <v>202</v>
      </c>
      <c r="E34" s="166">
        <v>3141</v>
      </c>
      <c r="F34" s="295" t="s">
        <v>202</v>
      </c>
      <c r="G34" s="371">
        <v>55</v>
      </c>
      <c r="H34" s="5">
        <v>47</v>
      </c>
      <c r="I34" s="11"/>
      <c r="J34" s="59"/>
      <c r="K34" s="13"/>
      <c r="L34" s="11"/>
      <c r="M34" s="59"/>
      <c r="N34" s="13"/>
      <c r="O34" s="11"/>
      <c r="P34" s="253"/>
      <c r="Q34" s="57">
        <f t="shared" ref="Q34:Q42" si="6">H34+K34+N34</f>
        <v>47</v>
      </c>
      <c r="R34" s="20">
        <f t="shared" ref="R34:R42" si="7">I34+L34+O34</f>
        <v>0</v>
      </c>
      <c r="S34" s="458">
        <f t="shared" ref="S34:S42" si="8">J34+M34+P34</f>
        <v>0</v>
      </c>
      <c r="T34" s="86">
        <f>VLOOKUP(H34,SJMS_normativy!$A$3:$B$334,2,0)</f>
        <v>31.799560800000002</v>
      </c>
      <c r="U34" s="17">
        <f>IF(I34=0,0,VLOOKUP(SUM(I34+J34),SJZS_normativy!$A$4:$C$1075,2,0))</f>
        <v>0</v>
      </c>
      <c r="V34" s="87">
        <f>IF(J34=0,0,VLOOKUP(SUM(I34+J34),SJZS_normativy!$A$4:$C$1075,2,0))</f>
        <v>0</v>
      </c>
      <c r="W34" s="86">
        <f>VLOOKUP(K34,SJMS_normativy!$A$3:$B$334,2,0)/0.6</f>
        <v>0</v>
      </c>
      <c r="X34" s="17">
        <f>IF(L34=0,0,VLOOKUP(SUM(L34+M34),SJZS_normativy!$A$4:$C$1075,2,0))/0.6</f>
        <v>0</v>
      </c>
      <c r="Y34" s="87">
        <f>IF(M34=0,0,VLOOKUP(SUM(L34+M34),SJZS_normativy!$A$4:$C$1075,2,0))/0.6</f>
        <v>0</v>
      </c>
      <c r="Z34" s="86">
        <f>VLOOKUP(N34,SJMS_normativy!$A$3:$B$334,2,0)/0.4</f>
        <v>0</v>
      </c>
      <c r="AA34" s="17">
        <f>IF(O34=0,0,VLOOKUP(SUM(O34+P34),SJZS_normativy!$A$4:$C$1075,2,0))/0.4</f>
        <v>0</v>
      </c>
      <c r="AB34" s="87">
        <f>IF(P34=0,0,VLOOKUP(SUM(O34+P34),SJZS_normativy!$A$4:$C$1075,2,0))/0.4</f>
        <v>0</v>
      </c>
      <c r="AC34" s="90">
        <f>SJMS_normativy!$I$5</f>
        <v>52</v>
      </c>
      <c r="AD34" s="44">
        <f>SJZS_normativy!$I$5</f>
        <v>52</v>
      </c>
      <c r="AE34" s="91">
        <f>SJZS_normativy!$I$5</f>
        <v>52</v>
      </c>
      <c r="AF34" s="90">
        <f>SJMS_normativy!$J$5</f>
        <v>34</v>
      </c>
      <c r="AG34" s="44">
        <f>SJZS_normativy!$J$5</f>
        <v>34</v>
      </c>
      <c r="AH34" s="91">
        <f>SJZS_normativy!$J$5</f>
        <v>34</v>
      </c>
      <c r="AI34" s="90">
        <f>SJMS_normativy!$K$5</f>
        <v>34</v>
      </c>
      <c r="AJ34" s="44">
        <f>SJZS_normativy!$K$5</f>
        <v>34</v>
      </c>
      <c r="AK34" s="91">
        <f>SJZS_normativy!$K$5</f>
        <v>34</v>
      </c>
    </row>
    <row r="35" spans="1:37" ht="20.100000000000001" customHeight="1" x14ac:dyDescent="0.2">
      <c r="A35" s="81">
        <v>32</v>
      </c>
      <c r="B35" s="417">
        <v>600080251</v>
      </c>
      <c r="C35" s="528">
        <v>2496</v>
      </c>
      <c r="D35" s="618" t="s">
        <v>203</v>
      </c>
      <c r="E35" s="166">
        <v>3141</v>
      </c>
      <c r="F35" s="367" t="s">
        <v>406</v>
      </c>
      <c r="G35" s="371">
        <v>100</v>
      </c>
      <c r="H35" s="5"/>
      <c r="I35" s="11">
        <v>73</v>
      </c>
      <c r="J35" s="59"/>
      <c r="K35" s="13"/>
      <c r="L35" s="11"/>
      <c r="M35" s="59"/>
      <c r="N35" s="13"/>
      <c r="O35" s="11"/>
      <c r="P35" s="253"/>
      <c r="Q35" s="57">
        <f t="shared" si="6"/>
        <v>0</v>
      </c>
      <c r="R35" s="20">
        <f t="shared" si="7"/>
        <v>73</v>
      </c>
      <c r="S35" s="458">
        <f t="shared" si="8"/>
        <v>0</v>
      </c>
      <c r="T35" s="86">
        <f>VLOOKUP(H35,SJMS_normativy!$A$3:$B$334,2,0)</f>
        <v>0</v>
      </c>
      <c r="U35" s="17">
        <f>IF(I35=0,0,VLOOKUP(SUM(I35+J35),SJZS_normativy!$A$4:$C$1075,2,0))</f>
        <v>46.884829351999571</v>
      </c>
      <c r="V35" s="87">
        <f>IF(J35=0,0,VLOOKUP(SUM(I35+J35),SJZS_normativy!$A$4:$C$1075,2,0))</f>
        <v>0</v>
      </c>
      <c r="W35" s="86">
        <f>VLOOKUP(K35,SJMS_normativy!$A$3:$B$334,2,0)/0.6</f>
        <v>0</v>
      </c>
      <c r="X35" s="17">
        <f>IF(L35=0,0,VLOOKUP(SUM(L35+M35),SJZS_normativy!$A$4:$C$1075,2,0))/0.6</f>
        <v>0</v>
      </c>
      <c r="Y35" s="87">
        <f>IF(M35=0,0,VLOOKUP(SUM(L35+M35),SJZS_normativy!$A$4:$C$1075,2,0))/0.6</f>
        <v>0</v>
      </c>
      <c r="Z35" s="86">
        <f>VLOOKUP(N35,SJMS_normativy!$A$3:$B$334,2,0)/0.4</f>
        <v>0</v>
      </c>
      <c r="AA35" s="17">
        <f>IF(O35=0,0,VLOOKUP(SUM(O35+P35),SJZS_normativy!$A$4:$C$1075,2,0))/0.4</f>
        <v>0</v>
      </c>
      <c r="AB35" s="87">
        <f>IF(P35=0,0,VLOOKUP(SUM(O35+P35),SJZS_normativy!$A$4:$C$1075,2,0))/0.4</f>
        <v>0</v>
      </c>
      <c r="AC35" s="90">
        <f>SJMS_normativy!$I$5</f>
        <v>52</v>
      </c>
      <c r="AD35" s="44">
        <f>SJZS_normativy!$I$5</f>
        <v>52</v>
      </c>
      <c r="AE35" s="91">
        <f>SJZS_normativy!$I$5</f>
        <v>52</v>
      </c>
      <c r="AF35" s="90">
        <f>SJMS_normativy!$J$5</f>
        <v>34</v>
      </c>
      <c r="AG35" s="44">
        <f>SJZS_normativy!$J$5</f>
        <v>34</v>
      </c>
      <c r="AH35" s="91">
        <f>SJZS_normativy!$J$5</f>
        <v>34</v>
      </c>
      <c r="AI35" s="90">
        <f>SJMS_normativy!$K$5</f>
        <v>34</v>
      </c>
      <c r="AJ35" s="44">
        <f>SJZS_normativy!$K$5</f>
        <v>34</v>
      </c>
      <c r="AK35" s="91">
        <f>SJZS_normativy!$K$5</f>
        <v>34</v>
      </c>
    </row>
    <row r="36" spans="1:37" ht="20.100000000000001" customHeight="1" x14ac:dyDescent="0.2">
      <c r="A36" s="81">
        <v>33</v>
      </c>
      <c r="B36" s="417">
        <v>600098559</v>
      </c>
      <c r="C36" s="528">
        <v>5440</v>
      </c>
      <c r="D36" s="618" t="s">
        <v>207</v>
      </c>
      <c r="E36" s="166">
        <v>3141</v>
      </c>
      <c r="F36" s="295" t="s">
        <v>404</v>
      </c>
      <c r="G36" s="373">
        <v>50</v>
      </c>
      <c r="H36" s="5"/>
      <c r="I36" s="11"/>
      <c r="J36" s="59"/>
      <c r="K36" s="13"/>
      <c r="L36" s="11"/>
      <c r="M36" s="59"/>
      <c r="N36" s="13">
        <v>49</v>
      </c>
      <c r="O36" s="11"/>
      <c r="P36" s="253"/>
      <c r="Q36" s="57">
        <f t="shared" si="6"/>
        <v>49</v>
      </c>
      <c r="R36" s="20">
        <f t="shared" si="7"/>
        <v>0</v>
      </c>
      <c r="S36" s="458">
        <f t="shared" si="8"/>
        <v>0</v>
      </c>
      <c r="T36" s="86">
        <f>VLOOKUP(H36,SJMS_normativy!$A$3:$B$334,2,0)</f>
        <v>0</v>
      </c>
      <c r="U36" s="17">
        <f>IF(I36=0,0,VLOOKUP(SUM(I36+J36),SJZS_normativy!$A$4:$C$1075,2,0))</f>
        <v>0</v>
      </c>
      <c r="V36" s="87">
        <f>IF(J36=0,0,VLOOKUP(SUM(I36+J36),SJZS_normativy!$A$4:$C$1075,2,0))</f>
        <v>0</v>
      </c>
      <c r="W36" s="86">
        <f>VLOOKUP(K36,SJMS_normativy!$A$3:$B$334,2,0)/0.6</f>
        <v>0</v>
      </c>
      <c r="X36" s="17">
        <f>IF(L36=0,0,VLOOKUP(SUM(L36+M36),SJZS_normativy!$A$4:$C$1075,2,0))/0.6</f>
        <v>0</v>
      </c>
      <c r="Y36" s="87">
        <f>IF(M36=0,0,VLOOKUP(SUM(L36+M36),SJZS_normativy!$A$4:$C$1075,2,0))/0.6</f>
        <v>0</v>
      </c>
      <c r="Z36" s="86">
        <f>VLOOKUP(N36,SJMS_normativy!$A$3:$B$334,2,0)/0.4</f>
        <v>80.548976699999997</v>
      </c>
      <c r="AA36" s="17">
        <f>IF(O36=0,0,VLOOKUP(SUM(O36+P36),SJZS_normativy!$A$4:$C$1075,2,0))/0.4</f>
        <v>0</v>
      </c>
      <c r="AB36" s="87">
        <f>IF(P36=0,0,VLOOKUP(SUM(O36+P36),SJZS_normativy!$A$4:$C$1075,2,0))/0.4</f>
        <v>0</v>
      </c>
      <c r="AC36" s="90">
        <f>SJMS_normativy!$I$5</f>
        <v>52</v>
      </c>
      <c r="AD36" s="44">
        <f>SJZS_normativy!$I$5</f>
        <v>52</v>
      </c>
      <c r="AE36" s="91">
        <f>SJZS_normativy!$I$5</f>
        <v>52</v>
      </c>
      <c r="AF36" s="90">
        <f>SJMS_normativy!$J$5</f>
        <v>34</v>
      </c>
      <c r="AG36" s="44">
        <f>SJZS_normativy!$J$5</f>
        <v>34</v>
      </c>
      <c r="AH36" s="91">
        <f>SJZS_normativy!$J$5</f>
        <v>34</v>
      </c>
      <c r="AI36" s="90">
        <f>SJMS_normativy!$K$5</f>
        <v>34</v>
      </c>
      <c r="AJ36" s="44">
        <f>SJZS_normativy!$K$5</f>
        <v>34</v>
      </c>
      <c r="AK36" s="91">
        <f>SJZS_normativy!$K$5</f>
        <v>34</v>
      </c>
    </row>
    <row r="37" spans="1:37" ht="20.100000000000001" customHeight="1" x14ac:dyDescent="0.2">
      <c r="A37" s="81">
        <v>34</v>
      </c>
      <c r="B37" s="417">
        <v>600099270</v>
      </c>
      <c r="C37" s="528">
        <v>5441</v>
      </c>
      <c r="D37" s="618" t="s">
        <v>423</v>
      </c>
      <c r="E37" s="166">
        <v>3141</v>
      </c>
      <c r="F37" s="295" t="s">
        <v>423</v>
      </c>
      <c r="G37" s="371">
        <v>365</v>
      </c>
      <c r="H37" s="5"/>
      <c r="I37" s="11">
        <v>164</v>
      </c>
      <c r="J37" s="59"/>
      <c r="K37" s="13">
        <v>49</v>
      </c>
      <c r="L37" s="11">
        <v>48</v>
      </c>
      <c r="M37" s="59"/>
      <c r="N37" s="13"/>
      <c r="O37" s="11"/>
      <c r="P37" s="253"/>
      <c r="Q37" s="57">
        <f t="shared" si="6"/>
        <v>49</v>
      </c>
      <c r="R37" s="20">
        <f t="shared" si="7"/>
        <v>212</v>
      </c>
      <c r="S37" s="458">
        <f t="shared" si="8"/>
        <v>0</v>
      </c>
      <c r="T37" s="86">
        <f>VLOOKUP(H37,SJMS_normativy!$A$3:$B$334,2,0)</f>
        <v>0</v>
      </c>
      <c r="U37" s="17">
        <f>IF(I37=0,0,VLOOKUP(SUM(I37+J37),SJZS_normativy!$A$4:$C$1075,2,0))</f>
        <v>56.630958473216843</v>
      </c>
      <c r="V37" s="87">
        <f>IF(J37=0,0,VLOOKUP(SUM(I37+J37),SJZS_normativy!$A$4:$C$1075,2,0))</f>
        <v>0</v>
      </c>
      <c r="W37" s="86">
        <f>VLOOKUP(K37,SJMS_normativy!$A$3:$B$334,2,0)/0.6</f>
        <v>53.69931780000001</v>
      </c>
      <c r="X37" s="17">
        <f>IF(L37=0,0,VLOOKUP(SUM(L37+M37),SJZS_normativy!$A$4:$C$1075,2,0))/0.6</f>
        <v>69.921316901116825</v>
      </c>
      <c r="Y37" s="87">
        <f>IF(M37=0,0,VLOOKUP(SUM(L37+M37),SJZS_normativy!$A$4:$C$1075,2,0))/0.6</f>
        <v>0</v>
      </c>
      <c r="Z37" s="86">
        <f>VLOOKUP(N37,SJMS_normativy!$A$3:$B$334,2,0)/0.4</f>
        <v>0</v>
      </c>
      <c r="AA37" s="17">
        <f>IF(O37=0,0,VLOOKUP(SUM(O37+P37),SJZS_normativy!$A$4:$C$1075,2,0))/0.4</f>
        <v>0</v>
      </c>
      <c r="AB37" s="87">
        <f>IF(P37=0,0,VLOOKUP(SUM(O37+P37),SJZS_normativy!$A$4:$C$1075,2,0))/0.4</f>
        <v>0</v>
      </c>
      <c r="AC37" s="90">
        <f>SJMS_normativy!$I$5</f>
        <v>52</v>
      </c>
      <c r="AD37" s="44">
        <f>SJZS_normativy!$I$5</f>
        <v>52</v>
      </c>
      <c r="AE37" s="91">
        <f>SJZS_normativy!$I$5</f>
        <v>52</v>
      </c>
      <c r="AF37" s="90">
        <f>SJMS_normativy!$J$5</f>
        <v>34</v>
      </c>
      <c r="AG37" s="44">
        <f>SJZS_normativy!$J$5</f>
        <v>34</v>
      </c>
      <c r="AH37" s="91">
        <f>SJZS_normativy!$J$5</f>
        <v>34</v>
      </c>
      <c r="AI37" s="90">
        <f>SJMS_normativy!$K$5</f>
        <v>34</v>
      </c>
      <c r="AJ37" s="44">
        <f>SJZS_normativy!$K$5</f>
        <v>34</v>
      </c>
      <c r="AK37" s="91">
        <f>SJZS_normativy!$K$5</f>
        <v>34</v>
      </c>
    </row>
    <row r="38" spans="1:37" ht="20.100000000000001" customHeight="1" x14ac:dyDescent="0.2">
      <c r="A38" s="81">
        <v>35</v>
      </c>
      <c r="B38" s="417">
        <v>650025873</v>
      </c>
      <c r="C38" s="528">
        <v>2306</v>
      </c>
      <c r="D38" s="618" t="s">
        <v>356</v>
      </c>
      <c r="E38" s="166">
        <v>3141</v>
      </c>
      <c r="F38" s="367" t="s">
        <v>204</v>
      </c>
      <c r="G38" s="371">
        <v>70</v>
      </c>
      <c r="H38" s="5">
        <v>40</v>
      </c>
      <c r="I38" s="11">
        <v>28</v>
      </c>
      <c r="J38" s="59"/>
      <c r="K38" s="13"/>
      <c r="L38" s="11"/>
      <c r="M38" s="59"/>
      <c r="N38" s="13"/>
      <c r="O38" s="11"/>
      <c r="P38" s="253"/>
      <c r="Q38" s="57">
        <f t="shared" si="6"/>
        <v>40</v>
      </c>
      <c r="R38" s="20">
        <f t="shared" si="7"/>
        <v>28</v>
      </c>
      <c r="S38" s="458">
        <f t="shared" si="8"/>
        <v>0</v>
      </c>
      <c r="T38" s="86">
        <f>VLOOKUP(H38,SJMS_normativy!$A$3:$B$334,2,0)</f>
        <v>30.269887199999999</v>
      </c>
      <c r="U38" s="17">
        <f>IF(I38=0,0,VLOOKUP(SUM(I38+J38),SJZS_normativy!$A$4:$C$1075,2,0))</f>
        <v>36.857394517766494</v>
      </c>
      <c r="V38" s="87">
        <f>IF(J38=0,0,VLOOKUP(SUM(I38+J38),SJZS_normativy!$A$4:$C$1075,2,0))</f>
        <v>0</v>
      </c>
      <c r="W38" s="86">
        <f>VLOOKUP(K38,SJMS_normativy!$A$3:$B$334,2,0)/0.6</f>
        <v>0</v>
      </c>
      <c r="X38" s="17">
        <f>IF(L38=0,0,VLOOKUP(SUM(L38+M38),SJZS_normativy!$A$4:$C$1075,2,0))/0.6</f>
        <v>0</v>
      </c>
      <c r="Y38" s="87">
        <f>IF(M38=0,0,VLOOKUP(SUM(L38+M38),SJZS_normativy!$A$4:$C$1075,2,0))/0.6</f>
        <v>0</v>
      </c>
      <c r="Z38" s="86">
        <f>VLOOKUP(N38,SJMS_normativy!$A$3:$B$334,2,0)/0.4</f>
        <v>0</v>
      </c>
      <c r="AA38" s="17">
        <f>IF(O38=0,0,VLOOKUP(SUM(O38+P38),SJZS_normativy!$A$4:$C$1075,2,0))/0.4</f>
        <v>0</v>
      </c>
      <c r="AB38" s="87">
        <f>IF(P38=0,0,VLOOKUP(SUM(O38+P38),SJZS_normativy!$A$4:$C$1075,2,0))/0.4</f>
        <v>0</v>
      </c>
      <c r="AC38" s="90">
        <f>SJMS_normativy!$I$5</f>
        <v>52</v>
      </c>
      <c r="AD38" s="44">
        <f>SJZS_normativy!$I$5</f>
        <v>52</v>
      </c>
      <c r="AE38" s="91">
        <f>SJZS_normativy!$I$5</f>
        <v>52</v>
      </c>
      <c r="AF38" s="90">
        <f>SJMS_normativy!$J$5</f>
        <v>34</v>
      </c>
      <c r="AG38" s="44">
        <f>SJZS_normativy!$J$5</f>
        <v>34</v>
      </c>
      <c r="AH38" s="91">
        <f>SJZS_normativy!$J$5</f>
        <v>34</v>
      </c>
      <c r="AI38" s="90">
        <f>SJMS_normativy!$K$5</f>
        <v>34</v>
      </c>
      <c r="AJ38" s="44">
        <f>SJZS_normativy!$K$5</f>
        <v>34</v>
      </c>
      <c r="AK38" s="91">
        <f>SJZS_normativy!$K$5</f>
        <v>34</v>
      </c>
    </row>
    <row r="39" spans="1:37" ht="20.100000000000001" customHeight="1" x14ac:dyDescent="0.2">
      <c r="A39" s="81">
        <v>36</v>
      </c>
      <c r="B39" s="417">
        <v>600080111</v>
      </c>
      <c r="C39" s="529">
        <v>2447</v>
      </c>
      <c r="D39" s="622" t="s">
        <v>447</v>
      </c>
      <c r="E39" s="288">
        <v>3141</v>
      </c>
      <c r="F39" s="368" t="s">
        <v>455</v>
      </c>
      <c r="G39" s="371">
        <v>50</v>
      </c>
      <c r="H39" s="5"/>
      <c r="I39" s="11"/>
      <c r="J39" s="59"/>
      <c r="K39" s="13"/>
      <c r="L39" s="11"/>
      <c r="M39" s="59"/>
      <c r="N39" s="13"/>
      <c r="O39" s="11">
        <v>45</v>
      </c>
      <c r="P39" s="253"/>
      <c r="Q39" s="57">
        <f t="shared" si="6"/>
        <v>0</v>
      </c>
      <c r="R39" s="20">
        <f t="shared" si="7"/>
        <v>45</v>
      </c>
      <c r="S39" s="458">
        <f t="shared" si="8"/>
        <v>0</v>
      </c>
      <c r="T39" s="86">
        <f>VLOOKUP(H39,SJMS_normativy!$A$3:$B$334,2,0)</f>
        <v>0</v>
      </c>
      <c r="U39" s="17">
        <f>IF(I39=0,0,VLOOKUP(SUM(I39+J39),SJZS_normativy!$A$4:$C$1075,2,0))</f>
        <v>0</v>
      </c>
      <c r="V39" s="87">
        <f>IF(J39=0,0,VLOOKUP(SUM(I39+J39),SJZS_normativy!$A$4:$C$1075,2,0))</f>
        <v>0</v>
      </c>
      <c r="W39" s="86">
        <f>VLOOKUP(K39,SJMS_normativy!$A$3:$B$334,2,0)/0.6</f>
        <v>0</v>
      </c>
      <c r="X39" s="17">
        <f>IF(L39=0,0,VLOOKUP(SUM(L39+M39),SJZS_normativy!$A$4:$C$1075,2,0))/0.6</f>
        <v>0</v>
      </c>
      <c r="Y39" s="87">
        <f>IF(M39=0,0,VLOOKUP(SUM(L39+M39),SJZS_normativy!$A$4:$C$1075,2,0))/0.6</f>
        <v>0</v>
      </c>
      <c r="Z39" s="86">
        <f>VLOOKUP(N39,SJMS_normativy!$A$3:$B$334,2,0)/0.4</f>
        <v>0</v>
      </c>
      <c r="AA39" s="17">
        <f>IF(O39=0,0,VLOOKUP(SUM(O39+P39),SJZS_normativy!$A$4:$C$1075,2,0))/0.4</f>
        <v>102.99508372123161</v>
      </c>
      <c r="AB39" s="87">
        <f>IF(P39=0,0,VLOOKUP(SUM(O39+P39),SJZS_normativy!$A$4:$C$1075,2,0))/0.4</f>
        <v>0</v>
      </c>
      <c r="AC39" s="90">
        <f>SJMS_normativy!$I$5</f>
        <v>52</v>
      </c>
      <c r="AD39" s="44">
        <f>SJZS_normativy!$I$5</f>
        <v>52</v>
      </c>
      <c r="AE39" s="91">
        <f>SJZS_normativy!$I$5</f>
        <v>52</v>
      </c>
      <c r="AF39" s="90">
        <f>SJMS_normativy!$J$5</f>
        <v>34</v>
      </c>
      <c r="AG39" s="44">
        <f>SJZS_normativy!$J$5</f>
        <v>34</v>
      </c>
      <c r="AH39" s="91">
        <f>SJZS_normativy!$J$5</f>
        <v>34</v>
      </c>
      <c r="AI39" s="90">
        <f>SJMS_normativy!$K$5</f>
        <v>34</v>
      </c>
      <c r="AJ39" s="44">
        <f>SJZS_normativy!$K$5</f>
        <v>34</v>
      </c>
      <c r="AK39" s="91">
        <f>SJZS_normativy!$K$5</f>
        <v>34</v>
      </c>
    </row>
    <row r="40" spans="1:37" ht="20.100000000000001" customHeight="1" x14ac:dyDescent="0.2">
      <c r="A40" s="81">
        <v>37</v>
      </c>
      <c r="B40" s="417">
        <v>600099067</v>
      </c>
      <c r="C40" s="528">
        <v>5455</v>
      </c>
      <c r="D40" s="618" t="s">
        <v>223</v>
      </c>
      <c r="E40" s="166">
        <v>3141</v>
      </c>
      <c r="F40" s="295" t="s">
        <v>223</v>
      </c>
      <c r="G40" s="371">
        <v>70</v>
      </c>
      <c r="H40" s="5">
        <v>34</v>
      </c>
      <c r="I40" s="11">
        <v>31</v>
      </c>
      <c r="J40" s="59"/>
      <c r="K40" s="13"/>
      <c r="L40" s="11"/>
      <c r="M40" s="59"/>
      <c r="N40" s="13"/>
      <c r="O40" s="11"/>
      <c r="P40" s="253"/>
      <c r="Q40" s="57">
        <f t="shared" si="6"/>
        <v>34</v>
      </c>
      <c r="R40" s="20">
        <f t="shared" si="7"/>
        <v>31</v>
      </c>
      <c r="S40" s="458">
        <f t="shared" si="8"/>
        <v>0</v>
      </c>
      <c r="T40" s="86">
        <f>VLOOKUP(H40,SJMS_normativy!$A$3:$B$334,2,0)</f>
        <v>28.88498628</v>
      </c>
      <c r="U40" s="17">
        <f>IF(I40=0,0,VLOOKUP(SUM(I40+J40),SJZS_normativy!$A$4:$C$1075,2,0))</f>
        <v>36.8571770846928</v>
      </c>
      <c r="V40" s="87">
        <f>IF(J40=0,0,VLOOKUP(SUM(I40+J40),SJZS_normativy!$A$4:$C$1075,2,0))</f>
        <v>0</v>
      </c>
      <c r="W40" s="86">
        <f>VLOOKUP(K40,SJMS_normativy!$A$3:$B$334,2,0)/0.6</f>
        <v>0</v>
      </c>
      <c r="X40" s="17">
        <f>IF(L40=0,0,VLOOKUP(SUM(L40+M40),SJZS_normativy!$A$4:$C$1075,2,0))/0.6</f>
        <v>0</v>
      </c>
      <c r="Y40" s="87">
        <f>IF(M40=0,0,VLOOKUP(SUM(L40+M40),SJZS_normativy!$A$4:$C$1075,2,0))/0.6</f>
        <v>0</v>
      </c>
      <c r="Z40" s="86">
        <f>VLOOKUP(N40,SJMS_normativy!$A$3:$B$334,2,0)/0.4</f>
        <v>0</v>
      </c>
      <c r="AA40" s="17">
        <f>IF(O40=0,0,VLOOKUP(SUM(O40+P40),SJZS_normativy!$A$4:$C$1075,2,0))/0.4</f>
        <v>0</v>
      </c>
      <c r="AB40" s="87">
        <f>IF(P40=0,0,VLOOKUP(SUM(O40+P40),SJZS_normativy!$A$4:$C$1075,2,0))/0.4</f>
        <v>0</v>
      </c>
      <c r="AC40" s="90">
        <f>SJMS_normativy!$I$5</f>
        <v>52</v>
      </c>
      <c r="AD40" s="44">
        <f>SJZS_normativy!$I$5</f>
        <v>52</v>
      </c>
      <c r="AE40" s="91">
        <f>SJZS_normativy!$I$5</f>
        <v>52</v>
      </c>
      <c r="AF40" s="90">
        <f>SJMS_normativy!$J$5</f>
        <v>34</v>
      </c>
      <c r="AG40" s="44">
        <f>SJZS_normativy!$J$5</f>
        <v>34</v>
      </c>
      <c r="AH40" s="91">
        <f>SJZS_normativy!$J$5</f>
        <v>34</v>
      </c>
      <c r="AI40" s="90">
        <f>SJMS_normativy!$K$5</f>
        <v>34</v>
      </c>
      <c r="AJ40" s="44">
        <f>SJZS_normativy!$K$5</f>
        <v>34</v>
      </c>
      <c r="AK40" s="91">
        <f>SJZS_normativy!$K$5</f>
        <v>34</v>
      </c>
    </row>
    <row r="41" spans="1:37" ht="20.100000000000001" customHeight="1" x14ac:dyDescent="0.2">
      <c r="A41" s="81">
        <v>38</v>
      </c>
      <c r="B41" s="419">
        <v>600099091</v>
      </c>
      <c r="C41" s="530">
        <v>5470</v>
      </c>
      <c r="D41" s="618" t="s">
        <v>224</v>
      </c>
      <c r="E41" s="166">
        <v>3141</v>
      </c>
      <c r="F41" s="369" t="s">
        <v>225</v>
      </c>
      <c r="G41" s="371">
        <v>93</v>
      </c>
      <c r="H41" s="5">
        <v>28</v>
      </c>
      <c r="I41" s="11"/>
      <c r="J41" s="59"/>
      <c r="K41" s="13"/>
      <c r="L41" s="11">
        <v>62</v>
      </c>
      <c r="M41" s="59"/>
      <c r="N41" s="13"/>
      <c r="O41" s="11"/>
      <c r="P41" s="253"/>
      <c r="Q41" s="57">
        <f t="shared" si="6"/>
        <v>28</v>
      </c>
      <c r="R41" s="20">
        <f t="shared" si="7"/>
        <v>62</v>
      </c>
      <c r="S41" s="458">
        <f t="shared" si="8"/>
        <v>0</v>
      </c>
      <c r="T41" s="86">
        <f>VLOOKUP(H41,SJMS_normativy!$A$3:$B$334,2,0)</f>
        <v>27.432006479999998</v>
      </c>
      <c r="U41" s="17">
        <f>IF(I41=0,0,VLOOKUP(SUM(I41+J41),SJZS_normativy!$A$4:$C$1075,2,0))</f>
        <v>0</v>
      </c>
      <c r="V41" s="87">
        <f>IF(J41=0,0,VLOOKUP(SUM(I41+J41),SJZS_normativy!$A$4:$C$1075,2,0))</f>
        <v>0</v>
      </c>
      <c r="W41" s="86">
        <f>VLOOKUP(K41,SJMS_normativy!$A$3:$B$334,2,0)/0.6</f>
        <v>0</v>
      </c>
      <c r="X41" s="17">
        <f>IF(L41=0,0,VLOOKUP(SUM(L41+M41),SJZS_normativy!$A$4:$C$1075,2,0))/0.6</f>
        <v>74.928157547223904</v>
      </c>
      <c r="Y41" s="87">
        <f>IF(M41=0,0,VLOOKUP(SUM(L41+M41),SJZS_normativy!$A$4:$C$1075,2,0))/0.6</f>
        <v>0</v>
      </c>
      <c r="Z41" s="86">
        <f>VLOOKUP(N41,SJMS_normativy!$A$3:$B$334,2,0)/0.4</f>
        <v>0</v>
      </c>
      <c r="AA41" s="17">
        <f>IF(O41=0,0,VLOOKUP(SUM(O41+P41),SJZS_normativy!$A$4:$C$1075,2,0))/0.4</f>
        <v>0</v>
      </c>
      <c r="AB41" s="87">
        <f>IF(P41=0,0,VLOOKUP(SUM(O41+P41),SJZS_normativy!$A$4:$C$1075,2,0))/0.4</f>
        <v>0</v>
      </c>
      <c r="AC41" s="90">
        <f>SJMS_normativy!$I$5</f>
        <v>52</v>
      </c>
      <c r="AD41" s="44">
        <f>SJZS_normativy!$I$5</f>
        <v>52</v>
      </c>
      <c r="AE41" s="91">
        <f>SJZS_normativy!$I$5</f>
        <v>52</v>
      </c>
      <c r="AF41" s="90">
        <f>SJMS_normativy!$J$5</f>
        <v>34</v>
      </c>
      <c r="AG41" s="44">
        <f>SJZS_normativy!$J$5</f>
        <v>34</v>
      </c>
      <c r="AH41" s="91">
        <f>SJZS_normativy!$J$5</f>
        <v>34</v>
      </c>
      <c r="AI41" s="90">
        <f>SJMS_normativy!$K$5</f>
        <v>34</v>
      </c>
      <c r="AJ41" s="44">
        <f>SJZS_normativy!$K$5</f>
        <v>34</v>
      </c>
      <c r="AK41" s="91">
        <f>SJZS_normativy!$K$5</f>
        <v>34</v>
      </c>
    </row>
    <row r="42" spans="1:37" ht="20.100000000000001" customHeight="1" thickBot="1" x14ac:dyDescent="0.25">
      <c r="A42" s="445">
        <v>38</v>
      </c>
      <c r="B42" s="488">
        <v>600099091</v>
      </c>
      <c r="C42" s="530">
        <v>5470</v>
      </c>
      <c r="D42" s="365" t="s">
        <v>224</v>
      </c>
      <c r="E42" s="366">
        <v>3141</v>
      </c>
      <c r="F42" s="370" t="s">
        <v>560</v>
      </c>
      <c r="G42" s="374">
        <v>65</v>
      </c>
      <c r="H42" s="637"/>
      <c r="I42" s="359"/>
      <c r="J42" s="638"/>
      <c r="K42" s="358"/>
      <c r="L42" s="359"/>
      <c r="M42" s="638"/>
      <c r="N42" s="358"/>
      <c r="O42" s="359">
        <v>62</v>
      </c>
      <c r="P42" s="360"/>
      <c r="Q42" s="57">
        <f t="shared" si="6"/>
        <v>0</v>
      </c>
      <c r="R42" s="20">
        <f t="shared" si="7"/>
        <v>62</v>
      </c>
      <c r="S42" s="458">
        <f t="shared" si="8"/>
        <v>0</v>
      </c>
      <c r="T42" s="88">
        <f>VLOOKUP(H42,SJMS_normativy!$A$3:$B$334,2,0)</f>
        <v>0</v>
      </c>
      <c r="U42" s="19">
        <f>IF(I42=0,0,VLOOKUP(SUM(I42+J42),SJZS_normativy!$A$4:$C$1075,2,0))</f>
        <v>0</v>
      </c>
      <c r="V42" s="89">
        <f>IF(J42=0,0,VLOOKUP(SUM(I42+J42),SJZS_normativy!$A$4:$C$1075,2,0))</f>
        <v>0</v>
      </c>
      <c r="W42" s="86">
        <f>VLOOKUP(K42,SJMS_normativy!$A$3:$B$334,2,0)/0.6</f>
        <v>0</v>
      </c>
      <c r="X42" s="17">
        <f>IF(L42=0,0,VLOOKUP(SUM(L42+M42),SJZS_normativy!$A$4:$C$1075,2,0))/0.6</f>
        <v>0</v>
      </c>
      <c r="Y42" s="87">
        <f>IF(M42=0,0,VLOOKUP(SUM(L42+M42),SJZS_normativy!$A$4:$C$1075,2,0))/0.6</f>
        <v>0</v>
      </c>
      <c r="Z42" s="86">
        <f>VLOOKUP(N42,SJMS_normativy!$A$3:$B$334,2,0)/0.4</f>
        <v>0</v>
      </c>
      <c r="AA42" s="17">
        <f>IF(O42=0,0,VLOOKUP(SUM(O42+P42),SJZS_normativy!$A$4:$C$1075,2,0))/0.4</f>
        <v>112.39223632083583</v>
      </c>
      <c r="AB42" s="87">
        <f>IF(P42=0,0,VLOOKUP(SUM(O42+P42),SJZS_normativy!$A$4:$C$1075,2,0))/0.4</f>
        <v>0</v>
      </c>
      <c r="AC42" s="90">
        <f>SJMS_normativy!$I$5</f>
        <v>52</v>
      </c>
      <c r="AD42" s="44">
        <f>SJZS_normativy!$I$5</f>
        <v>52</v>
      </c>
      <c r="AE42" s="91">
        <f>SJZS_normativy!$I$5</f>
        <v>52</v>
      </c>
      <c r="AF42" s="90">
        <f>SJMS_normativy!$J$5</f>
        <v>34</v>
      </c>
      <c r="AG42" s="44">
        <f>SJZS_normativy!$J$5</f>
        <v>34</v>
      </c>
      <c r="AH42" s="91">
        <f>SJZS_normativy!$J$5</f>
        <v>34</v>
      </c>
      <c r="AI42" s="434">
        <f>SJMS_normativy!$K$5</f>
        <v>34</v>
      </c>
      <c r="AJ42" s="435">
        <f>SJZS_normativy!$K$5</f>
        <v>34</v>
      </c>
      <c r="AK42" s="436">
        <f>SJZS_normativy!$K$5</f>
        <v>34</v>
      </c>
    </row>
    <row r="43" spans="1:37" ht="20.100000000000001" customHeight="1" thickBot="1" x14ac:dyDescent="0.25">
      <c r="A43" s="446"/>
      <c r="B43" s="489"/>
      <c r="C43" s="531"/>
      <c r="D43" s="241" t="s">
        <v>43</v>
      </c>
      <c r="E43" s="97"/>
      <c r="F43" s="361"/>
      <c r="G43" s="362"/>
      <c r="H43" s="605">
        <f t="shared" ref="H43:P43" si="9">SUM(H6:H42)</f>
        <v>1103</v>
      </c>
      <c r="I43" s="623">
        <f t="shared" si="9"/>
        <v>1918</v>
      </c>
      <c r="J43" s="624">
        <f t="shared" si="9"/>
        <v>156</v>
      </c>
      <c r="K43" s="605">
        <f t="shared" si="9"/>
        <v>93</v>
      </c>
      <c r="L43" s="623">
        <f t="shared" si="9"/>
        <v>565</v>
      </c>
      <c r="M43" s="624">
        <f t="shared" si="9"/>
        <v>0</v>
      </c>
      <c r="N43" s="605">
        <f t="shared" si="9"/>
        <v>129</v>
      </c>
      <c r="O43" s="623">
        <f t="shared" si="9"/>
        <v>1113</v>
      </c>
      <c r="P43" s="401">
        <f t="shared" si="9"/>
        <v>0</v>
      </c>
      <c r="Q43" s="396">
        <f t="shared" ref="Q43:S43" si="10">SUM(Q6:Q42)</f>
        <v>1325</v>
      </c>
      <c r="R43" s="375">
        <f t="shared" si="10"/>
        <v>3596</v>
      </c>
      <c r="S43" s="376">
        <f t="shared" si="10"/>
        <v>156</v>
      </c>
      <c r="T43" s="363" t="s">
        <v>308</v>
      </c>
      <c r="U43" s="97" t="s">
        <v>308</v>
      </c>
      <c r="V43" s="287" t="s">
        <v>308</v>
      </c>
      <c r="W43" s="133" t="s">
        <v>308</v>
      </c>
      <c r="X43" s="134" t="s">
        <v>308</v>
      </c>
      <c r="Y43" s="135" t="s">
        <v>308</v>
      </c>
      <c r="Z43" s="133" t="s">
        <v>308</v>
      </c>
      <c r="AA43" s="134" t="s">
        <v>308</v>
      </c>
      <c r="AB43" s="135" t="s">
        <v>308</v>
      </c>
      <c r="AC43" s="133" t="s">
        <v>308</v>
      </c>
      <c r="AD43" s="134" t="s">
        <v>308</v>
      </c>
      <c r="AE43" s="135" t="s">
        <v>308</v>
      </c>
      <c r="AF43" s="136" t="s">
        <v>308</v>
      </c>
      <c r="AG43" s="137" t="s">
        <v>308</v>
      </c>
      <c r="AH43" s="273" t="s">
        <v>308</v>
      </c>
      <c r="AI43" s="136" t="s">
        <v>308</v>
      </c>
      <c r="AJ43" s="137" t="s">
        <v>308</v>
      </c>
      <c r="AK43" s="138" t="s">
        <v>308</v>
      </c>
    </row>
    <row r="44" spans="1:37" ht="20.100000000000001" customHeight="1" x14ac:dyDescent="0.2">
      <c r="H44" s="377"/>
      <c r="Q44" s="30">
        <f>H43+K43+N43</f>
        <v>1325</v>
      </c>
      <c r="R44" s="30">
        <f>I43+L43+O43</f>
        <v>3596</v>
      </c>
      <c r="S44" s="30">
        <f>J43+M43+P43</f>
        <v>156</v>
      </c>
    </row>
    <row r="45" spans="1:37" ht="20.100000000000001" customHeight="1" x14ac:dyDescent="0.2"/>
    <row r="46" spans="1:37" ht="20.100000000000001" customHeight="1" x14ac:dyDescent="0.2"/>
    <row r="47" spans="1:37" ht="20.100000000000001" customHeight="1" x14ac:dyDescent="0.2"/>
    <row r="48" spans="1:3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</sheetData>
  <mergeCells count="11">
    <mergeCell ref="H3:S3"/>
    <mergeCell ref="AC4:AE4"/>
    <mergeCell ref="AF4:AH4"/>
    <mergeCell ref="AI4:AK4"/>
    <mergeCell ref="H4:J4"/>
    <mergeCell ref="T4:V4"/>
    <mergeCell ref="K4:M4"/>
    <mergeCell ref="N4:P4"/>
    <mergeCell ref="W4:Y4"/>
    <mergeCell ref="Z4:AB4"/>
    <mergeCell ref="Q4:S4"/>
  </mergeCells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108"/>
  <sheetViews>
    <sheetView workbookViewId="0">
      <pane xSplit="4" ySplit="5" topLeftCell="E19" activePane="bottomRight" state="frozen"/>
      <selection pane="topRight"/>
      <selection pane="bottomLeft"/>
      <selection pane="bottomRight" activeCell="A22" sqref="A22"/>
    </sheetView>
  </sheetViews>
  <sheetFormatPr defaultColWidth="11.28515625" defaultRowHeight="18" customHeight="1" x14ac:dyDescent="0.2"/>
  <cols>
    <col min="1" max="1" width="7.140625" style="1" customWidth="1"/>
    <col min="2" max="2" width="28.42578125" style="1" bestFit="1" customWidth="1"/>
    <col min="3" max="3" width="4.42578125" style="7" bestFit="1" customWidth="1"/>
    <col min="4" max="4" width="33.140625" style="1" customWidth="1"/>
    <col min="5" max="5" width="8.7109375" style="1" customWidth="1"/>
    <col min="6" max="9" width="8.7109375" style="30" customWidth="1"/>
    <col min="10" max="10" width="9.7109375" style="30" customWidth="1"/>
    <col min="11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609</v>
      </c>
      <c r="B1" s="22"/>
      <c r="C1" s="195"/>
    </row>
    <row r="2" spans="1:19" ht="17.25" customHeight="1" x14ac:dyDescent="0.3">
      <c r="A2" s="69" t="s">
        <v>282</v>
      </c>
      <c r="B2" s="69"/>
      <c r="C2" s="196"/>
    </row>
    <row r="3" spans="1:19" ht="27" customHeight="1" thickBot="1" x14ac:dyDescent="0.3">
      <c r="B3" s="38"/>
      <c r="C3" s="270"/>
    </row>
    <row r="4" spans="1:19" ht="24" thickBot="1" x14ac:dyDescent="0.3">
      <c r="A4" s="23" t="s">
        <v>244</v>
      </c>
      <c r="C4" s="270"/>
      <c r="D4" s="194" t="s">
        <v>372</v>
      </c>
      <c r="E4" s="65"/>
      <c r="F4" s="658" t="s">
        <v>291</v>
      </c>
      <c r="G4" s="657"/>
      <c r="H4" s="659"/>
      <c r="I4" s="658" t="s">
        <v>292</v>
      </c>
      <c r="J4" s="657"/>
      <c r="K4" s="659"/>
      <c r="L4" s="658" t="s">
        <v>293</v>
      </c>
      <c r="M4" s="657"/>
      <c r="N4" s="659"/>
      <c r="O4" s="658" t="s">
        <v>269</v>
      </c>
      <c r="P4" s="657"/>
      <c r="Q4" s="657"/>
      <c r="R4" s="659"/>
      <c r="S4" s="30"/>
    </row>
    <row r="5" spans="1:19" ht="49.5" customHeight="1" thickBot="1" x14ac:dyDescent="0.25">
      <c r="A5" s="98" t="s">
        <v>309</v>
      </c>
      <c r="B5" s="428" t="s">
        <v>587</v>
      </c>
      <c r="C5" s="4" t="s">
        <v>0</v>
      </c>
      <c r="D5" s="72" t="s">
        <v>1</v>
      </c>
      <c r="E5" s="78" t="s">
        <v>284</v>
      </c>
      <c r="F5" s="103" t="s">
        <v>294</v>
      </c>
      <c r="G5" s="74" t="s">
        <v>295</v>
      </c>
      <c r="H5" s="104" t="s">
        <v>296</v>
      </c>
      <c r="I5" s="103" t="s">
        <v>297</v>
      </c>
      <c r="J5" s="74" t="s">
        <v>298</v>
      </c>
      <c r="K5" s="104" t="s">
        <v>299</v>
      </c>
      <c r="L5" s="103" t="s">
        <v>300</v>
      </c>
      <c r="M5" s="74" t="s">
        <v>301</v>
      </c>
      <c r="N5" s="104" t="s">
        <v>302</v>
      </c>
      <c r="O5" s="103" t="s">
        <v>261</v>
      </c>
      <c r="P5" s="74" t="s">
        <v>268</v>
      </c>
      <c r="Q5" s="104" t="s">
        <v>267</v>
      </c>
      <c r="R5" s="149" t="s">
        <v>260</v>
      </c>
    </row>
    <row r="6" spans="1:19" ht="20.100000000000001" customHeight="1" x14ac:dyDescent="0.2">
      <c r="A6" s="490">
        <f>TU_stat!C6</f>
        <v>5460</v>
      </c>
      <c r="B6" s="483" t="str">
        <f>TU_stat!D6</f>
        <v>MŠ Turnov, 28. října 757</v>
      </c>
      <c r="C6" s="491">
        <f>TU_stat!E6</f>
        <v>3141</v>
      </c>
      <c r="D6" s="492" t="str">
        <f>TU_stat!F6</f>
        <v>MŠ Turnov, 28. října 757</v>
      </c>
      <c r="E6" s="100">
        <f>SJMS_normativy!$F$5</f>
        <v>25931</v>
      </c>
      <c r="F6" s="101">
        <f>IF(TU_stat!H6=0,0,(12*1.348*(1/TU_stat!T6*TU_rozp!$E6)+TU_stat!AC6))</f>
        <v>11440.547770823532</v>
      </c>
      <c r="G6" s="29">
        <f>IF(TU_stat!I6=0,0,(12*1.348*(1/TU_stat!U6*TU_rozp!$E6)+TU_stat!AD6))</f>
        <v>0</v>
      </c>
      <c r="H6" s="102">
        <f>IF(TU_stat!J6=0,0,(12*1.348*(1/TU_stat!V6*TU_rozp!$E6)+TU_stat!AE6))</f>
        <v>0</v>
      </c>
      <c r="I6" s="101">
        <f>IF(TU_stat!K6=0,0,(12*1.348*(1/TU_stat!W6*TU_rozp!$E6)+TU_stat!AF6))</f>
        <v>0</v>
      </c>
      <c r="J6" s="29">
        <f>IF(TU_stat!L6=0,0,(12*1.348*(1/TU_stat!X6*TU_rozp!$E6)+TU_stat!AG6))</f>
        <v>0</v>
      </c>
      <c r="K6" s="102">
        <f>IF(TU_stat!M6=0,0,(12*1.348*(1/TU_stat!Y6*TU_rozp!$E6)+TU_stat!AH6))</f>
        <v>0</v>
      </c>
      <c r="L6" s="101">
        <f>IF(TU_stat!N6=0,0,(12*1.348*(1/TU_stat!Z6*TU_rozp!$E6)+TU_stat!AI6))</f>
        <v>0</v>
      </c>
      <c r="M6" s="29">
        <f>IF(TU_stat!O6=0,0,(12*1.348*(1/TU_stat!AA6*TU_rozp!$E6)+TU_stat!AJ6))</f>
        <v>0</v>
      </c>
      <c r="N6" s="102">
        <f>IF(TU_stat!P6=0,0,(12*1.348*(1/TU_stat!AB6*TU_rozp!$E6)+TU_stat!AK6))</f>
        <v>0</v>
      </c>
      <c r="O6" s="101">
        <f>F6*TU_stat!H6+I6*TU_stat!K6+L6*TU_stat!N6</f>
        <v>846600.53504094132</v>
      </c>
      <c r="P6" s="29">
        <f>G6*TU_stat!I6+J6*TU_stat!L6+M6*TU_stat!O6</f>
        <v>0</v>
      </c>
      <c r="Q6" s="102">
        <f>H6*TU_stat!J6+K6*TU_stat!M6+N6*TU_stat!P6</f>
        <v>0</v>
      </c>
      <c r="R6" s="167">
        <f>SUM(O6:Q6)</f>
        <v>846600.53504094132</v>
      </c>
    </row>
    <row r="7" spans="1:19" ht="20.100000000000001" customHeight="1" x14ac:dyDescent="0.2">
      <c r="A7" s="378">
        <f>TU_stat!C7</f>
        <v>5462</v>
      </c>
      <c r="B7" s="276" t="str">
        <f>TU_stat!D7</f>
        <v>MŠ Turnov, Alešova 1140</v>
      </c>
      <c r="C7" s="313">
        <f>TU_stat!E7</f>
        <v>3141</v>
      </c>
      <c r="D7" s="314" t="str">
        <f>TU_stat!F7</f>
        <v>MŠ Turnov, Alešova 1140</v>
      </c>
      <c r="E7" s="100">
        <f>SJMS_normativy!$F$5</f>
        <v>25931</v>
      </c>
      <c r="F7" s="101">
        <f>IF(TU_stat!H7=0,0,(12*1.348*(1/TU_stat!T7*TU_rozp!$E7)+TU_stat!AC7))</f>
        <v>12906.226926890096</v>
      </c>
      <c r="G7" s="29">
        <f>IF(TU_stat!I7=0,0,(12*1.348*(1/TU_stat!U7*TU_rozp!$E7)+TU_stat!AD7))</f>
        <v>0</v>
      </c>
      <c r="H7" s="102">
        <f>IF(TU_stat!J7=0,0,(12*1.348*(1/TU_stat!V7*TU_rozp!$E7)+TU_stat!AE7))</f>
        <v>0</v>
      </c>
      <c r="I7" s="101">
        <f>IF(TU_stat!K7=0,0,(12*1.348*(1/TU_stat!W7*TU_rozp!$E7)+TU_stat!AF7))</f>
        <v>0</v>
      </c>
      <c r="J7" s="29">
        <f>IF(TU_stat!L7=0,0,(12*1.348*(1/TU_stat!X7*TU_rozp!$E7)+TU_stat!AG7))</f>
        <v>0</v>
      </c>
      <c r="K7" s="102">
        <f>IF(TU_stat!M7=0,0,(12*1.348*(1/TU_stat!Y7*TU_rozp!$E7)+TU_stat!AH7))</f>
        <v>0</v>
      </c>
      <c r="L7" s="101">
        <f>IF(TU_stat!N7=0,0,(12*1.348*(1/TU_stat!Z7*TU_rozp!$E7)+TU_stat!AI7))</f>
        <v>0</v>
      </c>
      <c r="M7" s="29">
        <f>IF(TU_stat!O7=0,0,(12*1.348*(1/TU_stat!AA7*TU_rozp!$E7)+TU_stat!AJ7))</f>
        <v>0</v>
      </c>
      <c r="N7" s="102">
        <f>IF(TU_stat!P7=0,0,(12*1.348*(1/TU_stat!AB7*TU_rozp!$E7)+TU_stat!AK7))</f>
        <v>0</v>
      </c>
      <c r="O7" s="101">
        <f>F7*TU_stat!H7+I7*TU_stat!K7+L7*TU_stat!N7</f>
        <v>658217.57327139494</v>
      </c>
      <c r="P7" s="29">
        <f>G7*TU_stat!I7+J7*TU_stat!L7+M7*TU_stat!O7</f>
        <v>0</v>
      </c>
      <c r="Q7" s="102">
        <f>H7*TU_stat!J7+K7*TU_stat!M7+N7*TU_stat!P7</f>
        <v>0</v>
      </c>
      <c r="R7" s="167">
        <f t="shared" ref="R7:R42" si="0">SUM(O7:Q7)</f>
        <v>658217.57327139494</v>
      </c>
    </row>
    <row r="8" spans="1:19" ht="20.100000000000001" customHeight="1" x14ac:dyDescent="0.2">
      <c r="A8" s="378">
        <f>TU_stat!C8</f>
        <v>5464</v>
      </c>
      <c r="B8" s="276" t="str">
        <f>TU_stat!D8</f>
        <v>MŠ Turnov, Bezručova 590</v>
      </c>
      <c r="C8" s="313">
        <f>TU_stat!E8</f>
        <v>3141</v>
      </c>
      <c r="D8" s="314" t="str">
        <f>TU_stat!F8</f>
        <v>MŠ Turnov, Bezručova 590</v>
      </c>
      <c r="E8" s="100">
        <f>SJMS_normativy!$F$5</f>
        <v>25931</v>
      </c>
      <c r="F8" s="101">
        <f>IF(TU_stat!H8=0,0,(12*1.348*(1/TU_stat!T8*TU_rozp!$E8)+TU_stat!AC8))</f>
        <v>12247.535159141584</v>
      </c>
      <c r="G8" s="29">
        <f>IF(TU_stat!I8=0,0,(12*1.348*(1/TU_stat!U8*TU_rozp!$E8)+TU_stat!AD8))</f>
        <v>0</v>
      </c>
      <c r="H8" s="102">
        <f>IF(TU_stat!J8=0,0,(12*1.348*(1/TU_stat!V8*TU_rozp!$E8)+TU_stat!AE8))</f>
        <v>0</v>
      </c>
      <c r="I8" s="101">
        <f>IF(TU_stat!K8=0,0,(12*1.348*(1/TU_stat!W8*TU_rozp!$E8)+TU_stat!AF8))</f>
        <v>0</v>
      </c>
      <c r="J8" s="29">
        <f>IF(TU_stat!L8=0,0,(12*1.348*(1/TU_stat!X8*TU_rozp!$E8)+TU_stat!AG8))</f>
        <v>0</v>
      </c>
      <c r="K8" s="102">
        <f>IF(TU_stat!M8=0,0,(12*1.348*(1/TU_stat!Y8*TU_rozp!$E8)+TU_stat!AH8))</f>
        <v>0</v>
      </c>
      <c r="L8" s="101">
        <f>IF(TU_stat!N8=0,0,(12*1.348*(1/TU_stat!Z8*TU_rozp!$E8)+TU_stat!AI8))</f>
        <v>0</v>
      </c>
      <c r="M8" s="29">
        <f>IF(TU_stat!O8=0,0,(12*1.348*(1/TU_stat!AA8*TU_rozp!$E8)+TU_stat!AJ8))</f>
        <v>0</v>
      </c>
      <c r="N8" s="102">
        <f>IF(TU_stat!P8=0,0,(12*1.348*(1/TU_stat!AB8*TU_rozp!$E8)+TU_stat!AK8))</f>
        <v>0</v>
      </c>
      <c r="O8" s="101">
        <f>F8*TU_stat!H8+I8*TU_stat!K8+L8*TU_stat!N8</f>
        <v>734852.10954849503</v>
      </c>
      <c r="P8" s="29">
        <f>G8*TU_stat!I8+J8*TU_stat!L8+M8*TU_stat!O8</f>
        <v>0</v>
      </c>
      <c r="Q8" s="102">
        <f>H8*TU_stat!J8+K8*TU_stat!M8+N8*TU_stat!P8</f>
        <v>0</v>
      </c>
      <c r="R8" s="167">
        <f t="shared" si="0"/>
        <v>734852.10954849503</v>
      </c>
    </row>
    <row r="9" spans="1:19" ht="20.100000000000001" customHeight="1" x14ac:dyDescent="0.2">
      <c r="A9" s="378">
        <f>TU_stat!C9</f>
        <v>5467</v>
      </c>
      <c r="B9" s="276" t="str">
        <f>TU_stat!D9</f>
        <v>MŠ Turnov, Hruborohozecká 405</v>
      </c>
      <c r="C9" s="313">
        <f>TU_stat!E9</f>
        <v>3141</v>
      </c>
      <c r="D9" s="314" t="str">
        <f>TU_stat!F9</f>
        <v>MŠ Turnov, Hruborohozecká 405</v>
      </c>
      <c r="E9" s="100">
        <f>SJMS_normativy!$F$5</f>
        <v>25931</v>
      </c>
      <c r="F9" s="101">
        <f>IF(TU_stat!H9=0,0,(12*1.348*(1/TU_stat!T9*TU_rozp!$E9)+TU_stat!AC9))</f>
        <v>12987.604407580666</v>
      </c>
      <c r="G9" s="29">
        <f>IF(TU_stat!I9=0,0,(12*1.348*(1/TU_stat!U9*TU_rozp!$E9)+TU_stat!AD9))</f>
        <v>0</v>
      </c>
      <c r="H9" s="102">
        <f>IF(TU_stat!J9=0,0,(12*1.348*(1/TU_stat!V9*TU_rozp!$E9)+TU_stat!AE9))</f>
        <v>0</v>
      </c>
      <c r="I9" s="101">
        <f>IF(TU_stat!K9=0,0,(12*1.348*(1/TU_stat!W9*TU_rozp!$E9)+TU_stat!AF9))</f>
        <v>0</v>
      </c>
      <c r="J9" s="29">
        <f>IF(TU_stat!L9=0,0,(12*1.348*(1/TU_stat!X9*TU_rozp!$E9)+TU_stat!AG9))</f>
        <v>0</v>
      </c>
      <c r="K9" s="102">
        <f>IF(TU_stat!M9=0,0,(12*1.348*(1/TU_stat!Y9*TU_rozp!$E9)+TU_stat!AH9))</f>
        <v>0</v>
      </c>
      <c r="L9" s="101">
        <f>IF(TU_stat!N9=0,0,(12*1.348*(1/TU_stat!Z9*TU_rozp!$E9)+TU_stat!AI9))</f>
        <v>0</v>
      </c>
      <c r="M9" s="29">
        <f>IF(TU_stat!O9=0,0,(12*1.348*(1/TU_stat!AA9*TU_rozp!$E9)+TU_stat!AJ9))</f>
        <v>0</v>
      </c>
      <c r="N9" s="102">
        <f>IF(TU_stat!P9=0,0,(12*1.348*(1/TU_stat!AB9*TU_rozp!$E9)+TU_stat!AK9))</f>
        <v>0</v>
      </c>
      <c r="O9" s="101">
        <f>F9*TU_stat!H9+I9*TU_stat!K9+L9*TU_stat!N9</f>
        <v>649380.22037903324</v>
      </c>
      <c r="P9" s="29">
        <f>G9*TU_stat!I9+J9*TU_stat!L9+M9*TU_stat!O9</f>
        <v>0</v>
      </c>
      <c r="Q9" s="102">
        <f>H9*TU_stat!J9+K9*TU_stat!M9+N9*TU_stat!P9</f>
        <v>0</v>
      </c>
      <c r="R9" s="167">
        <f t="shared" si="0"/>
        <v>649380.22037903324</v>
      </c>
    </row>
    <row r="10" spans="1:19" ht="20.100000000000001" customHeight="1" x14ac:dyDescent="0.2">
      <c r="A10" s="378">
        <f>TU_stat!C10</f>
        <v>5463</v>
      </c>
      <c r="B10" s="276" t="str">
        <f>TU_stat!D10</f>
        <v>MŠ Turnov, J. Palacha 1931</v>
      </c>
      <c r="C10" s="313">
        <f>TU_stat!E10</f>
        <v>3141</v>
      </c>
      <c r="D10" s="314" t="str">
        <f>TU_stat!F10</f>
        <v>MŠ Turnov, J. Palacha 1931</v>
      </c>
      <c r="E10" s="100">
        <f>SJMS_normativy!$F$5</f>
        <v>25931</v>
      </c>
      <c r="F10" s="101">
        <f>IF(TU_stat!H10=0,0,(12*1.348*(1/TU_stat!T10*TU_rozp!$E10)+TU_stat!AC10))</f>
        <v>12748.685409179514</v>
      </c>
      <c r="G10" s="29">
        <f>IF(TU_stat!I10=0,0,(12*1.348*(1/TU_stat!U10*TU_rozp!$E10)+TU_stat!AD10))</f>
        <v>0</v>
      </c>
      <c r="H10" s="102">
        <f>IF(TU_stat!J10=0,0,(12*1.348*(1/TU_stat!V10*TU_rozp!$E10)+TU_stat!AE10))</f>
        <v>0</v>
      </c>
      <c r="I10" s="101">
        <f>IF(TU_stat!K10=0,0,(12*1.348*(1/TU_stat!W10*TU_rozp!$E10)+TU_stat!AF10))</f>
        <v>0</v>
      </c>
      <c r="J10" s="29">
        <f>IF(TU_stat!L10=0,0,(12*1.348*(1/TU_stat!X10*TU_rozp!$E10)+TU_stat!AG10))</f>
        <v>0</v>
      </c>
      <c r="K10" s="102">
        <f>IF(TU_stat!M10=0,0,(12*1.348*(1/TU_stat!Y10*TU_rozp!$E10)+TU_stat!AH10))</f>
        <v>0</v>
      </c>
      <c r="L10" s="101">
        <f>IF(TU_stat!N10=0,0,(12*1.348*(1/TU_stat!Z10*TU_rozp!$E10)+TU_stat!AI10))</f>
        <v>0</v>
      </c>
      <c r="M10" s="29">
        <f>IF(TU_stat!O10=0,0,(12*1.348*(1/TU_stat!AA10*TU_rozp!$E10)+TU_stat!AJ10))</f>
        <v>0</v>
      </c>
      <c r="N10" s="102">
        <f>IF(TU_stat!P10=0,0,(12*1.348*(1/TU_stat!AB10*TU_rozp!$E10)+TU_stat!AK10))</f>
        <v>0</v>
      </c>
      <c r="O10" s="101">
        <f>F10*TU_stat!H10+I10*TU_stat!K10+L10*TU_stat!N10</f>
        <v>675680.32668651419</v>
      </c>
      <c r="P10" s="29">
        <f>G10*TU_stat!I10+J10*TU_stat!L10+M10*TU_stat!O10</f>
        <v>0</v>
      </c>
      <c r="Q10" s="102">
        <f>H10*TU_stat!J10+K10*TU_stat!M10+N10*TU_stat!P10</f>
        <v>0</v>
      </c>
      <c r="R10" s="167">
        <f t="shared" si="0"/>
        <v>675680.32668651419</v>
      </c>
    </row>
    <row r="11" spans="1:19" ht="20.100000000000001" customHeight="1" x14ac:dyDescent="0.2">
      <c r="A11" s="378">
        <f>TU_stat!C11</f>
        <v>5461</v>
      </c>
      <c r="B11" s="276" t="str">
        <f>TU_stat!D11</f>
        <v>MŠ Turnov, U školy 85</v>
      </c>
      <c r="C11" s="313">
        <f>TU_stat!E11</f>
        <v>3141</v>
      </c>
      <c r="D11" s="314" t="str">
        <f>TU_stat!F11</f>
        <v>MŠ Turnov, U školy 85</v>
      </c>
      <c r="E11" s="100">
        <f>SJMS_normativy!$F$5</f>
        <v>25931</v>
      </c>
      <c r="F11" s="101">
        <f>IF(TU_stat!H11=0,0,(12*1.348*(1/TU_stat!T11*TU_rozp!$E11)+TU_stat!AC11))</f>
        <v>13610.601615115298</v>
      </c>
      <c r="G11" s="29">
        <f>IF(TU_stat!I11=0,0,(12*1.348*(1/TU_stat!U11*TU_rozp!$E11)+TU_stat!AD11))</f>
        <v>0</v>
      </c>
      <c r="H11" s="102">
        <f>IF(TU_stat!J11=0,0,(12*1.348*(1/TU_stat!V11*TU_rozp!$E11)+TU_stat!AE11))</f>
        <v>0</v>
      </c>
      <c r="I11" s="101">
        <f>IF(TU_stat!K11=0,0,(12*1.348*(1/TU_stat!W11*TU_rozp!$E11)+TU_stat!AF11))</f>
        <v>0</v>
      </c>
      <c r="J11" s="29">
        <f>IF(TU_stat!L11=0,0,(12*1.348*(1/TU_stat!X11*TU_rozp!$E11)+TU_stat!AG11))</f>
        <v>0</v>
      </c>
      <c r="K11" s="102">
        <f>IF(TU_stat!M11=0,0,(12*1.348*(1/TU_stat!Y11*TU_rozp!$E11)+TU_stat!AH11))</f>
        <v>0</v>
      </c>
      <c r="L11" s="101">
        <f>IF(TU_stat!N11=0,0,(12*1.348*(1/TU_stat!Z11*TU_rozp!$E11)+TU_stat!AI11))</f>
        <v>0</v>
      </c>
      <c r="M11" s="29">
        <f>IF(TU_stat!O11=0,0,(12*1.348*(1/TU_stat!AA11*TU_rozp!$E11)+TU_stat!AJ11))</f>
        <v>0</v>
      </c>
      <c r="N11" s="102">
        <f>IF(TU_stat!P11=0,0,(12*1.348*(1/TU_stat!AB11*TU_rozp!$E11)+TU_stat!AK11))</f>
        <v>0</v>
      </c>
      <c r="O11" s="101">
        <f>F11*TU_stat!H11+I11*TU_stat!K11+L11*TU_stat!N11</f>
        <v>585255.86944995786</v>
      </c>
      <c r="P11" s="29">
        <f>G11*TU_stat!I11+J11*TU_stat!L11+M11*TU_stat!O11</f>
        <v>0</v>
      </c>
      <c r="Q11" s="102">
        <f>H11*TU_stat!J11+K11*TU_stat!M11+N11*TU_stat!P11</f>
        <v>0</v>
      </c>
      <c r="R11" s="167">
        <f t="shared" si="0"/>
        <v>585255.86944995786</v>
      </c>
    </row>
    <row r="12" spans="1:19" ht="20.100000000000001" customHeight="1" x14ac:dyDescent="0.2">
      <c r="A12" s="378">
        <f>TU_stat!C12</f>
        <v>5466</v>
      </c>
      <c r="B12" s="276" t="str">
        <f>TU_stat!D12</f>
        <v>MŠ Turnov, Zborovská 914</v>
      </c>
      <c r="C12" s="313">
        <f>TU_stat!E12</f>
        <v>3141</v>
      </c>
      <c r="D12" s="314" t="str">
        <f>TU_stat!F12</f>
        <v>MŠ Turnov, Zborovská 914</v>
      </c>
      <c r="E12" s="100">
        <f>SJMS_normativy!$F$5</f>
        <v>25931</v>
      </c>
      <c r="F12" s="101">
        <f>IF(TU_stat!H12=0,0,(12*1.348*(1/TU_stat!T12*TU_rozp!$E12)+TU_stat!AC12))</f>
        <v>10357.864361086427</v>
      </c>
      <c r="G12" s="29">
        <f>IF(TU_stat!I12=0,0,(12*1.348*(1/TU_stat!U12*TU_rozp!$E12)+TU_stat!AD12))</f>
        <v>0</v>
      </c>
      <c r="H12" s="102">
        <f>IF(TU_stat!J12=0,0,(12*1.348*(1/TU_stat!V12*TU_rozp!$E12)+TU_stat!AE12))</f>
        <v>0</v>
      </c>
      <c r="I12" s="101">
        <f>IF(TU_stat!K12=0,0,(12*1.348*(1/TU_stat!W12*TU_rozp!$E12)+TU_stat!AF12))</f>
        <v>0</v>
      </c>
      <c r="J12" s="29">
        <f>IF(TU_stat!L12=0,0,(12*1.348*(1/TU_stat!X12*TU_rozp!$E12)+TU_stat!AG12))</f>
        <v>0</v>
      </c>
      <c r="K12" s="102">
        <f>IF(TU_stat!M12=0,0,(12*1.348*(1/TU_stat!Y12*TU_rozp!$E12)+TU_stat!AH12))</f>
        <v>0</v>
      </c>
      <c r="L12" s="101">
        <f>IF(TU_stat!N12=0,0,(12*1.348*(1/TU_stat!Z12*TU_rozp!$E12)+TU_stat!AI12))</f>
        <v>0</v>
      </c>
      <c r="M12" s="29">
        <f>IF(TU_stat!O12=0,0,(12*1.348*(1/TU_stat!AA12*TU_rozp!$E12)+TU_stat!AJ12))</f>
        <v>0</v>
      </c>
      <c r="N12" s="102">
        <f>IF(TU_stat!P12=0,0,(12*1.348*(1/TU_stat!AB12*TU_rozp!$E12)+TU_stat!AK12))</f>
        <v>0</v>
      </c>
      <c r="O12" s="101">
        <f>F12*TU_stat!H12+I12*TU_stat!K12+L12*TU_stat!N12</f>
        <v>1066860.0291919019</v>
      </c>
      <c r="P12" s="29">
        <f>G12*TU_stat!I12+J12*TU_stat!L12+M12*TU_stat!O12</f>
        <v>0</v>
      </c>
      <c r="Q12" s="102">
        <f>H12*TU_stat!J12+K12*TU_stat!M12+N12*TU_stat!P12</f>
        <v>0</v>
      </c>
      <c r="R12" s="167">
        <f t="shared" si="0"/>
        <v>1066860.0291919019</v>
      </c>
    </row>
    <row r="13" spans="1:19" ht="20.100000000000001" customHeight="1" x14ac:dyDescent="0.2">
      <c r="A13" s="378">
        <f>TU_stat!C13</f>
        <v>5458</v>
      </c>
      <c r="B13" s="276" t="str">
        <f>TU_stat!D13</f>
        <v>ZŠ Turnov, 28.října 18</v>
      </c>
      <c r="C13" s="313">
        <f>TU_stat!E13</f>
        <v>3141</v>
      </c>
      <c r="D13" s="314" t="str">
        <f>TU_stat!F13</f>
        <v>ZŠ Turnov, 28.října 18</v>
      </c>
      <c r="E13" s="100">
        <f>SJMS_normativy!$F$5</f>
        <v>25931</v>
      </c>
      <c r="F13" s="101">
        <f>IF(TU_stat!H13=0,0,(12*1.348*(1/TU_stat!T13*TU_rozp!$E13)+TU_stat!AC13))</f>
        <v>0</v>
      </c>
      <c r="G13" s="29">
        <f>IF(TU_stat!I13=0,0,(12*1.348*(1/TU_stat!U13*TU_rozp!$E13)+TU_stat!AD13))</f>
        <v>5772.1711617546534</v>
      </c>
      <c r="H13" s="102">
        <f>IF(TU_stat!J13=0,0,(12*1.348*(1/TU_stat!V13*TU_rozp!$E13)+TU_stat!AE13))</f>
        <v>0</v>
      </c>
      <c r="I13" s="101">
        <f>IF(TU_stat!K13=0,0,(12*1.348*(1/TU_stat!W13*TU_rozp!$E13)+TU_stat!AF13))</f>
        <v>0</v>
      </c>
      <c r="J13" s="29">
        <f>IF(TU_stat!L13=0,0,(12*1.348*(1/TU_stat!X13*TU_rozp!$E13)+TU_stat!AG13))</f>
        <v>0</v>
      </c>
      <c r="K13" s="102">
        <f>IF(TU_stat!M13=0,0,(12*1.348*(1/TU_stat!Y13*TU_rozp!$E13)+TU_stat!AH13))</f>
        <v>0</v>
      </c>
      <c r="L13" s="101">
        <f>IF(TU_stat!N13=0,0,(12*1.348*(1/TU_stat!Z13*TU_rozp!$E13)+TU_stat!AI13))</f>
        <v>0</v>
      </c>
      <c r="M13" s="29">
        <f>IF(TU_stat!O13=0,0,(12*1.348*(1/TU_stat!AA13*TU_rozp!$E13)+TU_stat!AJ13))</f>
        <v>0</v>
      </c>
      <c r="N13" s="102">
        <f>IF(TU_stat!P13=0,0,(12*1.348*(1/TU_stat!AB13*TU_rozp!$E13)+TU_stat!AK13))</f>
        <v>0</v>
      </c>
      <c r="O13" s="101">
        <f>F13*TU_stat!H13+I13*TU_stat!K13+L13*TU_stat!N13</f>
        <v>0</v>
      </c>
      <c r="P13" s="29">
        <f>G13*TU_stat!I13+J13*TU_stat!L13+M13*TU_stat!O13</f>
        <v>3359403.6161412084</v>
      </c>
      <c r="Q13" s="102">
        <f>H13*TU_stat!J13+K13*TU_stat!M13+N13*TU_stat!P13</f>
        <v>0</v>
      </c>
      <c r="R13" s="167">
        <f t="shared" si="0"/>
        <v>3359403.6161412084</v>
      </c>
    </row>
    <row r="14" spans="1:19" ht="20.100000000000001" customHeight="1" x14ac:dyDescent="0.2">
      <c r="A14" s="378">
        <f>TU_stat!C14</f>
        <v>5456</v>
      </c>
      <c r="B14" s="276" t="str">
        <f>TU_stat!D14</f>
        <v>ZŠ Turnov, Skálova 600</v>
      </c>
      <c r="C14" s="313">
        <f>TU_stat!E14</f>
        <v>3141</v>
      </c>
      <c r="D14" s="314" t="str">
        <f>TU_stat!F14</f>
        <v>ZŠ Turnov, Skálova 600</v>
      </c>
      <c r="E14" s="100">
        <f>SJMS_normativy!$F$5</f>
        <v>25931</v>
      </c>
      <c r="F14" s="101">
        <f>IF(TU_stat!H14=0,0,(12*1.348*(1/TU_stat!T14*TU_rozp!$E14)+TU_stat!AC14))</f>
        <v>0</v>
      </c>
      <c r="G14" s="29">
        <f>IF(TU_stat!I14=0,0,(12*1.348*(1/TU_stat!U14*TU_rozp!$E14)+TU_stat!AD14))</f>
        <v>5817.9745524835389</v>
      </c>
      <c r="H14" s="102">
        <f>IF(TU_stat!J14=0,0,(12*1.348*(1/TU_stat!V14*TU_rozp!$E14)+TU_stat!AE14))</f>
        <v>5817.9745524835389</v>
      </c>
      <c r="I14" s="101">
        <f>IF(TU_stat!K14=0,0,(12*1.348*(1/TU_stat!W14*TU_rozp!$E14)+TU_stat!AF14))</f>
        <v>0</v>
      </c>
      <c r="J14" s="29">
        <f>IF(TU_stat!L14=0,0,(12*1.348*(1/TU_stat!X14*TU_rozp!$E14)+TU_stat!AG14))</f>
        <v>3782.6447863030439</v>
      </c>
      <c r="K14" s="102">
        <f>IF(TU_stat!M14=0,0,(12*1.348*(1/TU_stat!Y14*TU_rozp!$E14)+TU_stat!AH14))</f>
        <v>0</v>
      </c>
      <c r="L14" s="101">
        <f>IF(TU_stat!N14=0,0,(12*1.348*(1/TU_stat!Z14*TU_rozp!$E14)+TU_stat!AI14))</f>
        <v>0</v>
      </c>
      <c r="M14" s="29">
        <f>IF(TU_stat!O14=0,0,(12*1.348*(1/TU_stat!AA14*TU_rozp!$E14)+TU_stat!AJ14))</f>
        <v>0</v>
      </c>
      <c r="N14" s="102">
        <f>IF(TU_stat!P14=0,0,(12*1.348*(1/TU_stat!AB14*TU_rozp!$E14)+TU_stat!AK14))</f>
        <v>0</v>
      </c>
      <c r="O14" s="101">
        <f>F14*TU_stat!H14+I14*TU_stat!K14+L14*TU_stat!N14</f>
        <v>0</v>
      </c>
      <c r="P14" s="29">
        <f>G14*TU_stat!I14+J14*TU_stat!L14+M14*TU_stat!O14</f>
        <v>3755570.2499419018</v>
      </c>
      <c r="Q14" s="102">
        <f>H14*TU_stat!J14+K14*TU_stat!M14+N14*TU_stat!P14</f>
        <v>907604.03018743207</v>
      </c>
      <c r="R14" s="167">
        <f t="shared" si="0"/>
        <v>4663174.280129334</v>
      </c>
    </row>
    <row r="15" spans="1:19" ht="20.100000000000001" customHeight="1" x14ac:dyDescent="0.2">
      <c r="A15" s="378">
        <f>TU_stat!C15</f>
        <v>5456</v>
      </c>
      <c r="B15" s="276" t="str">
        <f>TU_stat!D15</f>
        <v>ZŠ Turnov, Skálova 600</v>
      </c>
      <c r="C15" s="313">
        <f>TU_stat!E15</f>
        <v>3141</v>
      </c>
      <c r="D15" s="314" t="str">
        <f>TU_stat!F15</f>
        <v>ZŠ Turnov, Alešova1059</v>
      </c>
      <c r="E15" s="100">
        <f>SJMS_normativy!$F$5</f>
        <v>25931</v>
      </c>
      <c r="F15" s="101">
        <f>IF(TU_stat!H15=0,0,(12*1.348*(1/TU_stat!T15*TU_rozp!$E15)+TU_stat!AC15))</f>
        <v>0</v>
      </c>
      <c r="G15" s="29">
        <f>IF(TU_stat!I15=0,0,(12*1.348*(1/TU_stat!U15*TU_rozp!$E15)+TU_stat!AD15))</f>
        <v>0</v>
      </c>
      <c r="H15" s="102">
        <f>IF(TU_stat!J15=0,0,(12*1.348*(1/TU_stat!V15*TU_rozp!$E15)+TU_stat!AE15))</f>
        <v>0</v>
      </c>
      <c r="I15" s="101">
        <f>IF(TU_stat!K15=0,0,(12*1.348*(1/TU_stat!W15*TU_rozp!$E15)+TU_stat!AF15))</f>
        <v>0</v>
      </c>
      <c r="J15" s="29">
        <f>IF(TU_stat!L15=0,0,(12*1.348*(1/TU_stat!X15*TU_rozp!$E15)+TU_stat!AG15))</f>
        <v>0</v>
      </c>
      <c r="K15" s="102">
        <f>IF(TU_stat!M15=0,0,(12*1.348*(1/TU_stat!Y15*TU_rozp!$E15)+TU_stat!AH15))</f>
        <v>0</v>
      </c>
      <c r="L15" s="101">
        <f>IF(TU_stat!N15=0,0,(12*1.348*(1/TU_stat!Z15*TU_rozp!$E15)+TU_stat!AI15))</f>
        <v>0</v>
      </c>
      <c r="M15" s="29">
        <f>IF(TU_stat!O15=0,0,(12*1.348*(1/TU_stat!AA15*TU_rozp!$E15)+TU_stat!AJ15))</f>
        <v>2699.6038489219136</v>
      </c>
      <c r="N15" s="102">
        <f>IF(TU_stat!P15=0,0,(12*1.348*(1/TU_stat!AB15*TU_rozp!$E15)+TU_stat!AK15))</f>
        <v>0</v>
      </c>
      <c r="O15" s="101">
        <f>F15*TU_stat!H15+I15*TU_stat!K15+L15*TU_stat!N15</f>
        <v>0</v>
      </c>
      <c r="P15" s="29">
        <f>G15*TU_stat!I15+J15*TU_stat!L15+M15*TU_stat!O15</f>
        <v>731592.64305783855</v>
      </c>
      <c r="Q15" s="102">
        <f>H15*TU_stat!J15+K15*TU_stat!M15+N15*TU_stat!P15</f>
        <v>0</v>
      </c>
      <c r="R15" s="167">
        <f t="shared" si="0"/>
        <v>731592.64305783855</v>
      </c>
    </row>
    <row r="16" spans="1:19" ht="20.100000000000001" customHeight="1" x14ac:dyDescent="0.2">
      <c r="A16" s="378">
        <f>TU_stat!C16</f>
        <v>5457</v>
      </c>
      <c r="B16" s="276" t="str">
        <f>TU_stat!D16</f>
        <v>ZŠ Turnov, Žižkova 518</v>
      </c>
      <c r="C16" s="313">
        <f>TU_stat!E16</f>
        <v>3141</v>
      </c>
      <c r="D16" s="314" t="str">
        <f>TU_stat!F16</f>
        <v>ZŠ Turnov, Žižkova 518 - výdejna</v>
      </c>
      <c r="E16" s="100">
        <f>SJMS_normativy!$F$5</f>
        <v>25931</v>
      </c>
      <c r="F16" s="101">
        <f>IF(TU_stat!H16=0,0,(12*1.348*(1/TU_stat!T16*TU_rozp!$E16)+TU_stat!AC16))</f>
        <v>0</v>
      </c>
      <c r="G16" s="29">
        <f>IF(TU_stat!I16=0,0,(12*1.348*(1/TU_stat!U16*TU_rozp!$E16)+TU_stat!AD16))</f>
        <v>0</v>
      </c>
      <c r="H16" s="102">
        <f>IF(TU_stat!J16=0,0,(12*1.348*(1/TU_stat!V16*TU_rozp!$E16)+TU_stat!AE16))</f>
        <v>0</v>
      </c>
      <c r="I16" s="101">
        <f>IF(TU_stat!K16=0,0,(12*1.348*(1/TU_stat!W16*TU_rozp!$E16)+TU_stat!AF16))</f>
        <v>0</v>
      </c>
      <c r="J16" s="29">
        <f>IF(TU_stat!L16=0,0,(12*1.348*(1/TU_stat!X16*TU_rozp!$E16)+TU_stat!AG16))</f>
        <v>0</v>
      </c>
      <c r="K16" s="102">
        <f>IF(TU_stat!M16=0,0,(12*1.348*(1/TU_stat!Y16*TU_rozp!$E16)+TU_stat!AH16))</f>
        <v>0</v>
      </c>
      <c r="L16" s="101">
        <f>IF(TU_stat!N16=0,0,(12*1.348*(1/TU_stat!Z16*TU_rozp!$E16)+TU_stat!AI16))</f>
        <v>0</v>
      </c>
      <c r="M16" s="29">
        <f>IF(TU_stat!O16=0,0,(12*1.348*(1/TU_stat!AA16*TU_rozp!$E16)+TU_stat!AJ16))</f>
        <v>2346.9738085673057</v>
      </c>
      <c r="N16" s="102">
        <f>IF(TU_stat!P16=0,0,(12*1.348*(1/TU_stat!AB16*TU_rozp!$E16)+TU_stat!AK16))</f>
        <v>0</v>
      </c>
      <c r="O16" s="101">
        <f>F16*TU_stat!H16+I16*TU_stat!K16+L16*TU_stat!N16</f>
        <v>0</v>
      </c>
      <c r="P16" s="29">
        <f>G16*TU_stat!I16+J16*TU_stat!L16+M16*TU_stat!O16</f>
        <v>1293182.5685205855</v>
      </c>
      <c r="Q16" s="102">
        <f>H16*TU_stat!J16+K16*TU_stat!M16+N16*TU_stat!P16</f>
        <v>0</v>
      </c>
      <c r="R16" s="167">
        <f t="shared" si="0"/>
        <v>1293182.5685205855</v>
      </c>
    </row>
    <row r="17" spans="1:18" ht="20.100000000000001" customHeight="1" x14ac:dyDescent="0.2">
      <c r="A17" s="378">
        <f>TU_stat!C17</f>
        <v>5490</v>
      </c>
      <c r="B17" s="276" t="str">
        <f>TU_stat!D17</f>
        <v>MŠ a ZŠ Turnov, Kosmonautů 1641</v>
      </c>
      <c r="C17" s="313">
        <f>TU_stat!E17</f>
        <v>3141</v>
      </c>
      <c r="D17" s="314" t="str">
        <f>TU_stat!F17</f>
        <v xml:space="preserve">MŠ Turnov, Kosmonautů 1640 </v>
      </c>
      <c r="E17" s="100">
        <f>SJMS_normativy!$F$5</f>
        <v>25931</v>
      </c>
      <c r="F17" s="101">
        <f>IF(TU_stat!H17=0,0,(12*1.348*(1/TU_stat!T17*TU_rozp!$E17)+TU_stat!AC17))</f>
        <v>9848.3340196972513</v>
      </c>
      <c r="G17" s="29">
        <f>IF(TU_stat!I17=0,0,(12*1.348*(1/TU_stat!U17*TU_rozp!$E17)+TU_stat!AD17))</f>
        <v>11432.616060579281</v>
      </c>
      <c r="H17" s="102">
        <f>IF(TU_stat!J17=0,0,(12*1.348*(1/TU_stat!V17*TU_rozp!$E17)+TU_stat!AE17))</f>
        <v>0</v>
      </c>
      <c r="I17" s="101">
        <f>IF(TU_stat!K17=0,0,(12*1.348*(1/TU_stat!W17*TU_rozp!$E17)+TU_stat!AF17))</f>
        <v>0</v>
      </c>
      <c r="J17" s="29">
        <f>IF(TU_stat!L17=0,0,(12*1.348*(1/TU_stat!X17*TU_rozp!$E17)+TU_stat!AG17))</f>
        <v>0</v>
      </c>
      <c r="K17" s="102">
        <f>IF(TU_stat!M17=0,0,(12*1.348*(1/TU_stat!Y17*TU_rozp!$E17)+TU_stat!AH17))</f>
        <v>0</v>
      </c>
      <c r="L17" s="101">
        <f>IF(TU_stat!N17=0,0,(12*1.348*(1/TU_stat!Z17*TU_rozp!$E17)+TU_stat!AI17))</f>
        <v>0</v>
      </c>
      <c r="M17" s="29">
        <f>IF(TU_stat!O17=0,0,(12*1.348*(1/TU_stat!AA17*TU_rozp!$E17)+TU_stat!AJ17))</f>
        <v>0</v>
      </c>
      <c r="N17" s="102">
        <f>IF(TU_stat!P17=0,0,(12*1.348*(1/TU_stat!AB17*TU_rozp!$E17)+TU_stat!AK17))</f>
        <v>0</v>
      </c>
      <c r="O17" s="101">
        <f>F17*TU_stat!H17+I17*TU_stat!K17+L17*TU_stat!N17</f>
        <v>1270435.0885409454</v>
      </c>
      <c r="P17" s="29">
        <f>G17*TU_stat!I17+J17*TU_stat!L17+M17*TU_stat!O17</f>
        <v>148624.00878753065</v>
      </c>
      <c r="Q17" s="102">
        <f>H17*TU_stat!J17+K17*TU_stat!M17+N17*TU_stat!P17</f>
        <v>0</v>
      </c>
      <c r="R17" s="167">
        <f t="shared" si="0"/>
        <v>1419059.0973284761</v>
      </c>
    </row>
    <row r="18" spans="1:18" ht="20.100000000000001" customHeight="1" x14ac:dyDescent="0.2">
      <c r="A18" s="378">
        <f>TU_stat!C18</f>
        <v>5481</v>
      </c>
      <c r="B18" s="276" t="str">
        <f>TU_stat!D18</f>
        <v>ZŠ Turnov Mašov, U Školy 56 - výdejna</v>
      </c>
      <c r="C18" s="313">
        <f>TU_stat!E18</f>
        <v>3141</v>
      </c>
      <c r="D18" s="314" t="str">
        <f>TU_stat!F18</f>
        <v>ZŠ Turnov Mašov, U Školy 56</v>
      </c>
      <c r="E18" s="100">
        <f>SJMS_normativy!$F$5</f>
        <v>25931</v>
      </c>
      <c r="F18" s="101">
        <f>IF(TU_stat!H18=0,0,(12*1.348*(1/TU_stat!T18*TU_rozp!$E18)+TU_stat!AC18))</f>
        <v>0</v>
      </c>
      <c r="G18" s="29">
        <f>IF(TU_stat!I18=0,0,(12*1.348*(1/TU_stat!U18*TU_rozp!$E18)+TU_stat!AD18))</f>
        <v>0</v>
      </c>
      <c r="H18" s="102">
        <f>IF(TU_stat!J18=0,0,(12*1.348*(1/TU_stat!V18*TU_rozp!$E18)+TU_stat!AE18))</f>
        <v>0</v>
      </c>
      <c r="I18" s="101">
        <f>IF(TU_stat!K18=0,0,(12*1.348*(1/TU_stat!W18*TU_rozp!$E18)+TU_stat!AF18))</f>
        <v>0</v>
      </c>
      <c r="J18" s="29">
        <f>IF(TU_stat!L18=0,0,(12*1.348*(1/TU_stat!X18*TU_rozp!$E18)+TU_stat!AG18))</f>
        <v>0</v>
      </c>
      <c r="K18" s="102">
        <f>IF(TU_stat!M18=0,0,(12*1.348*(1/TU_stat!Y18*TU_rozp!$E18)+TU_stat!AH18))</f>
        <v>0</v>
      </c>
      <c r="L18" s="101">
        <f>IF(TU_stat!N18=0,0,(12*1.348*(1/TU_stat!Z18*TU_rozp!$E18)+TU_stat!AI18))</f>
        <v>0</v>
      </c>
      <c r="M18" s="29">
        <f>IF(TU_stat!O18=0,0,(12*1.348*(1/TU_stat!AA18*TU_rozp!$E18)+TU_stat!AJ18))</f>
        <v>3332.4501978498788</v>
      </c>
      <c r="N18" s="102">
        <f>IF(TU_stat!P18=0,0,(12*1.348*(1/TU_stat!AB18*TU_rozp!$E18)+TU_stat!AK18))</f>
        <v>0</v>
      </c>
      <c r="O18" s="101">
        <f>F18*TU_stat!H18+I18*TU_stat!K18+L18*TU_stat!N18</f>
        <v>0</v>
      </c>
      <c r="P18" s="29">
        <f>G18*TU_stat!I18+J18*TU_stat!L18+M18*TU_stat!O18</f>
        <v>339909.92018068762</v>
      </c>
      <c r="Q18" s="102">
        <f>H18*TU_stat!J18+K18*TU_stat!M18+N18*TU_stat!P18</f>
        <v>0</v>
      </c>
      <c r="R18" s="167">
        <f t="shared" si="0"/>
        <v>339909.92018068762</v>
      </c>
    </row>
    <row r="19" spans="1:18" ht="20.100000000000001" customHeight="1" x14ac:dyDescent="0.2">
      <c r="A19" s="378">
        <f>TU_stat!C19</f>
        <v>5482</v>
      </c>
      <c r="B19" s="276" t="str">
        <f>TU_stat!D19</f>
        <v>ZŠ a MŠ Hrubá Skála, Doubravice 61</v>
      </c>
      <c r="C19" s="313">
        <f>TU_stat!E19</f>
        <v>3141</v>
      </c>
      <c r="D19" s="314" t="str">
        <f>TU_stat!F19</f>
        <v>ZŠ a MŠ Hrubá Skála, Doubravice 61</v>
      </c>
      <c r="E19" s="100">
        <f>SJMS_normativy!$F$5</f>
        <v>25931</v>
      </c>
      <c r="F19" s="101">
        <f>IF(TU_stat!H19=0,0,(12*1.348*(1/TU_stat!T19*TU_rozp!$E19)+TU_stat!AC19))</f>
        <v>15342.892275992202</v>
      </c>
      <c r="G19" s="29">
        <f>IF(TU_stat!I19=0,0,(12*1.348*(1/TU_stat!U19*TU_rozp!$E19)+TU_stat!AD19))</f>
        <v>10050.378048123313</v>
      </c>
      <c r="H19" s="102">
        <f>IF(TU_stat!J19=0,0,(12*1.348*(1/TU_stat!V19*TU_rozp!$E19)+TU_stat!AE19))</f>
        <v>0</v>
      </c>
      <c r="I19" s="101">
        <f>IF(TU_stat!K19=0,0,(12*1.348*(1/TU_stat!W19*TU_rozp!$E19)+TU_stat!AF19))</f>
        <v>0</v>
      </c>
      <c r="J19" s="29">
        <f>IF(TU_stat!L19=0,0,(12*1.348*(1/TU_stat!X19*TU_rozp!$E19)+TU_stat!AG19))</f>
        <v>0</v>
      </c>
      <c r="K19" s="102">
        <f>IF(TU_stat!M19=0,0,(12*1.348*(1/TU_stat!Y19*TU_rozp!$E19)+TU_stat!AH19))</f>
        <v>0</v>
      </c>
      <c r="L19" s="101">
        <f>IF(TU_stat!N19=0,0,(12*1.348*(1/TU_stat!Z19*TU_rozp!$E19)+TU_stat!AI19))</f>
        <v>0</v>
      </c>
      <c r="M19" s="29">
        <f>IF(TU_stat!O19=0,0,(12*1.348*(1/TU_stat!AA19*TU_rozp!$E19)+TU_stat!AJ19))</f>
        <v>0</v>
      </c>
      <c r="N19" s="102">
        <f>IF(TU_stat!P19=0,0,(12*1.348*(1/TU_stat!AB19*TU_rozp!$E19)+TU_stat!AK19))</f>
        <v>0</v>
      </c>
      <c r="O19" s="101">
        <f>F19*TU_stat!H19+I19*TU_stat!K19+L19*TU_stat!N19</f>
        <v>429600.98372778168</v>
      </c>
      <c r="P19" s="29">
        <f>G19*TU_stat!I19+J19*TU_stat!L19+M19*TU_stat!O19</f>
        <v>482418.14630991907</v>
      </c>
      <c r="Q19" s="102">
        <f>H19*TU_stat!J19+K19*TU_stat!M19+N19*TU_stat!P19</f>
        <v>0</v>
      </c>
      <c r="R19" s="167">
        <f t="shared" si="0"/>
        <v>912019.13003770076</v>
      </c>
    </row>
    <row r="20" spans="1:18" ht="20.100000000000001" customHeight="1" x14ac:dyDescent="0.2">
      <c r="A20" s="378">
        <f>TU_stat!C20</f>
        <v>3421</v>
      </c>
      <c r="B20" s="276" t="str">
        <f>TU_stat!D20</f>
        <v>MŠ Jenišovice 67</v>
      </c>
      <c r="C20" s="313">
        <f>TU_stat!E20</f>
        <v>3141</v>
      </c>
      <c r="D20" s="314" t="str">
        <f>TU_stat!F20</f>
        <v>MŠ Jenišovice 67</v>
      </c>
      <c r="E20" s="100">
        <f>SJMS_normativy!$F$5</f>
        <v>25931</v>
      </c>
      <c r="F20" s="101">
        <f>IF(TU_stat!H20=0,0,(12*1.348*(1/TU_stat!T20*TU_rozp!$E20)+TU_stat!AC20))</f>
        <v>10835.513483934476</v>
      </c>
      <c r="G20" s="29">
        <f>IF(TU_stat!I20=0,0,(12*1.348*(1/TU_stat!U20*TU_rozp!$E20)+TU_stat!AD20))</f>
        <v>0</v>
      </c>
      <c r="H20" s="102">
        <f>IF(TU_stat!J20=0,0,(12*1.348*(1/TU_stat!V20*TU_rozp!$E20)+TU_stat!AE20))</f>
        <v>0</v>
      </c>
      <c r="I20" s="101">
        <f>IF(TU_stat!K20=0,0,(12*1.348*(1/TU_stat!W20*TU_rozp!$E20)+TU_stat!AF20))</f>
        <v>0</v>
      </c>
      <c r="J20" s="29">
        <f>IF(TU_stat!L20=0,0,(12*1.348*(1/TU_stat!X20*TU_rozp!$E20)+TU_stat!AG20))</f>
        <v>0</v>
      </c>
      <c r="K20" s="102">
        <f>IF(TU_stat!M20=0,0,(12*1.348*(1/TU_stat!Y20*TU_rozp!$E20)+TU_stat!AH20))</f>
        <v>0</v>
      </c>
      <c r="L20" s="101">
        <f>IF(TU_stat!N20=0,0,(12*1.348*(1/TU_stat!Z20*TU_rozp!$E20)+TU_stat!AI20))</f>
        <v>0</v>
      </c>
      <c r="M20" s="29">
        <f>IF(TU_stat!O20=0,0,(12*1.348*(1/TU_stat!AA20*TU_rozp!$E20)+TU_stat!AJ20))</f>
        <v>0</v>
      </c>
      <c r="N20" s="102">
        <f>IF(TU_stat!P20=0,0,(12*1.348*(1/TU_stat!AB20*TU_rozp!$E20)+TU_stat!AK20))</f>
        <v>0</v>
      </c>
      <c r="O20" s="101">
        <f>F20*TU_stat!H20+I20*TU_stat!K20+L20*TU_stat!N20</f>
        <v>953525.18658623379</v>
      </c>
      <c r="P20" s="29">
        <f>G20*TU_stat!I20+J20*TU_stat!L20+M20*TU_stat!O20</f>
        <v>0</v>
      </c>
      <c r="Q20" s="102">
        <f>H20*TU_stat!J20+K20*TU_stat!M20+N20*TU_stat!P20</f>
        <v>0</v>
      </c>
      <c r="R20" s="167">
        <f t="shared" si="0"/>
        <v>953525.18658623379</v>
      </c>
    </row>
    <row r="21" spans="1:18" ht="20.100000000000001" customHeight="1" x14ac:dyDescent="0.2">
      <c r="A21" s="378">
        <f>TU_stat!C21</f>
        <v>3420</v>
      </c>
      <c r="B21" s="276" t="str">
        <f>TU_stat!D21</f>
        <v>ZŠ Jenišovice 180</v>
      </c>
      <c r="C21" s="313">
        <f>TU_stat!E21</f>
        <v>3141</v>
      </c>
      <c r="D21" s="314" t="str">
        <f>TU_stat!F21</f>
        <v>ZŠ Jenišovice 180</v>
      </c>
      <c r="E21" s="100">
        <f>SJMS_normativy!$F$5</f>
        <v>25931</v>
      </c>
      <c r="F21" s="101">
        <f>IF(TU_stat!H21=0,0,(12*1.348*(1/TU_stat!T21*TU_rozp!$E21)+TU_stat!AC21))</f>
        <v>0</v>
      </c>
      <c r="G21" s="29">
        <f>IF(TU_stat!I21=0,0,(12*1.348*(1/TU_stat!U21*TU_rozp!$E21)+TU_stat!AD21))</f>
        <v>7204.1953006824751</v>
      </c>
      <c r="H21" s="102">
        <f>IF(TU_stat!J21=0,0,(12*1.348*(1/TU_stat!V21*TU_rozp!$E21)+TU_stat!AE21))</f>
        <v>0</v>
      </c>
      <c r="I21" s="101">
        <f>IF(TU_stat!K21=0,0,(12*1.348*(1/TU_stat!W21*TU_rozp!$E21)+TU_stat!AF21))</f>
        <v>0</v>
      </c>
      <c r="J21" s="29">
        <f>IF(TU_stat!L21=0,0,(12*1.348*(1/TU_stat!X21*TU_rozp!$E21)+TU_stat!AG21))</f>
        <v>0</v>
      </c>
      <c r="K21" s="102">
        <f>IF(TU_stat!M21=0,0,(12*1.348*(1/TU_stat!Y21*TU_rozp!$E21)+TU_stat!AH21))</f>
        <v>0</v>
      </c>
      <c r="L21" s="101">
        <f>IF(TU_stat!N21=0,0,(12*1.348*(1/TU_stat!Z21*TU_rozp!$E21)+TU_stat!AI21))</f>
        <v>0</v>
      </c>
      <c r="M21" s="29">
        <f>IF(TU_stat!O21=0,0,(12*1.348*(1/TU_stat!AA21*TU_rozp!$E21)+TU_stat!AJ21))</f>
        <v>0</v>
      </c>
      <c r="N21" s="102">
        <f>IF(TU_stat!P21=0,0,(12*1.348*(1/TU_stat!AB21*TU_rozp!$E21)+TU_stat!AK21))</f>
        <v>0</v>
      </c>
      <c r="O21" s="101">
        <f>F21*TU_stat!H21+I21*TU_stat!K21+L21*TU_stat!N21</f>
        <v>0</v>
      </c>
      <c r="P21" s="29">
        <f>G21*TU_stat!I21+J21*TU_stat!L21+M21*TU_stat!O21</f>
        <v>1390409.6930317178</v>
      </c>
      <c r="Q21" s="102">
        <f>H21*TU_stat!J21+K21*TU_stat!M21+N21*TU_stat!P21</f>
        <v>0</v>
      </c>
      <c r="R21" s="167">
        <f t="shared" si="0"/>
        <v>1390409.6930317178</v>
      </c>
    </row>
    <row r="22" spans="1:18" ht="20.100000000000001" customHeight="1" x14ac:dyDescent="0.2">
      <c r="A22" s="653">
        <v>5493</v>
      </c>
      <c r="B22" s="400" t="s">
        <v>500</v>
      </c>
      <c r="C22" s="166">
        <v>3141</v>
      </c>
      <c r="D22" s="400" t="s">
        <v>500</v>
      </c>
      <c r="E22" s="100">
        <f>SJMS_normativy!$F$5</f>
        <v>25931</v>
      </c>
      <c r="F22" s="101">
        <f>IF(TU_stat!H22=0,0,(12*1.348*(1/TU_stat!T22*TU_rozp!$E22)+TU_stat!AC22))</f>
        <v>0</v>
      </c>
      <c r="G22" s="29">
        <f>IF(TU_stat!I22=0,0,(12*1.348*(1/TU_stat!U22*TU_rozp!$E22)+TU_stat!AD22))</f>
        <v>0</v>
      </c>
      <c r="H22" s="102">
        <f>IF(TU_stat!J22=0,0,(12*1.348*(1/TU_stat!V22*TU_rozp!$E22)+TU_stat!AE22))</f>
        <v>0</v>
      </c>
      <c r="I22" s="101">
        <f>IF(TU_stat!K22=0,0,(12*1.348*(1/TU_stat!W22*TU_rozp!$E22)+TU_stat!AF22))</f>
        <v>0</v>
      </c>
      <c r="J22" s="29">
        <f>IF(TU_stat!L22=0,0,(12*1.348*(1/TU_stat!X22*TU_rozp!$E22)+TU_stat!AG22))</f>
        <v>0</v>
      </c>
      <c r="K22" s="102">
        <f>IF(TU_stat!M22=0,0,(12*1.348*(1/TU_stat!Y22*TU_rozp!$E22)+TU_stat!AH22))</f>
        <v>0</v>
      </c>
      <c r="L22" s="101">
        <f>IF(TU_stat!N22=0,0,(12*1.348*(1/TU_stat!Z22*TU_rozp!$E22)+TU_stat!AI22))</f>
        <v>5749.8441545572332</v>
      </c>
      <c r="M22" s="29">
        <f>IF(TU_stat!O22=0,0,(12*1.348*(1/TU_stat!AA22*TU_rozp!$E22)+TU_stat!AJ22))</f>
        <v>0</v>
      </c>
      <c r="N22" s="102">
        <f>IF(TU_stat!P22=0,0,(12*1.348*(1/TU_stat!AB22*TU_rozp!$E22)+TU_stat!AK22))</f>
        <v>0</v>
      </c>
      <c r="O22" s="101">
        <f>F22*TU_stat!H22+I22*TU_stat!K22+L22*TU_stat!N22</f>
        <v>206994.3895640604</v>
      </c>
      <c r="P22" s="29">
        <f>G22*TU_stat!I22+J22*TU_stat!L22+M22*TU_stat!O22</f>
        <v>0</v>
      </c>
      <c r="Q22" s="102">
        <f>H22*TU_stat!J22+K22*TU_stat!M22+N22*TU_stat!P22</f>
        <v>0</v>
      </c>
      <c r="R22" s="167">
        <f t="shared" si="0"/>
        <v>206994.3895640604</v>
      </c>
    </row>
    <row r="23" spans="1:18" ht="20.100000000000001" customHeight="1" x14ac:dyDescent="0.2">
      <c r="A23" s="378">
        <f>TU_stat!C23</f>
        <v>2463</v>
      </c>
      <c r="B23" s="276" t="str">
        <f>TU_stat!D23</f>
        <v>ZŠ Kobyly 31</v>
      </c>
      <c r="C23" s="313">
        <f>TU_stat!E23</f>
        <v>3141</v>
      </c>
      <c r="D23" s="314" t="str">
        <f>TU_stat!F23</f>
        <v>ZŠ Kobyly 31</v>
      </c>
      <c r="E23" s="100">
        <f>SJMS_normativy!$F$5</f>
        <v>25931</v>
      </c>
      <c r="F23" s="101">
        <f>IF(TU_stat!H23=0,0,(12*1.348*(1/TU_stat!T23*TU_rozp!$E23)+TU_stat!AC23))</f>
        <v>0</v>
      </c>
      <c r="G23" s="29">
        <f>IF(TU_stat!I23=0,0,(12*1.348*(1/TU_stat!U23*TU_rozp!$E23)+TU_stat!AD23))</f>
        <v>8242.1456773913924</v>
      </c>
      <c r="H23" s="102">
        <f>IF(TU_stat!J23=0,0,(12*1.348*(1/TU_stat!V23*TU_rozp!$E23)+TU_stat!AE23))</f>
        <v>0</v>
      </c>
      <c r="I23" s="101">
        <f>IF(TU_stat!K23=0,0,(12*1.348*(1/TU_stat!W23*TU_rozp!$E23)+TU_stat!AF23))</f>
        <v>0</v>
      </c>
      <c r="J23" s="29">
        <f>IF(TU_stat!L23=0,0,(12*1.348*(1/TU_stat!X23*TU_rozp!$E23)+TU_stat!AG23))</f>
        <v>0</v>
      </c>
      <c r="K23" s="102">
        <f>IF(TU_stat!M23=0,0,(12*1.348*(1/TU_stat!Y23*TU_rozp!$E23)+TU_stat!AH23))</f>
        <v>0</v>
      </c>
      <c r="L23" s="101">
        <f>IF(TU_stat!N23=0,0,(12*1.348*(1/TU_stat!Z23*TU_rozp!$E23)+TU_stat!AI23))</f>
        <v>0</v>
      </c>
      <c r="M23" s="29">
        <f>IF(TU_stat!O23=0,0,(12*1.348*(1/TU_stat!AA23*TU_rozp!$E23)+TU_stat!AJ23))</f>
        <v>0</v>
      </c>
      <c r="N23" s="102">
        <f>IF(TU_stat!P23=0,0,(12*1.348*(1/TU_stat!AB23*TU_rozp!$E23)+TU_stat!AK23))</f>
        <v>0</v>
      </c>
      <c r="O23" s="101">
        <f>F23*TU_stat!H23+I23*TU_stat!K23+L23*TU_stat!N23</f>
        <v>0</v>
      </c>
      <c r="P23" s="29">
        <f>G23*TU_stat!I23+J23*TU_stat!L23+M23*TU_stat!O23</f>
        <v>865425.29612609616</v>
      </c>
      <c r="Q23" s="102">
        <f>H23*TU_stat!J23+K23*TU_stat!M23+N23*TU_stat!P23</f>
        <v>0</v>
      </c>
      <c r="R23" s="167">
        <f t="shared" si="0"/>
        <v>865425.29612609616</v>
      </c>
    </row>
    <row r="24" spans="1:18" ht="20.100000000000001" customHeight="1" x14ac:dyDescent="0.2">
      <c r="A24" s="378">
        <f>TU_stat!C24</f>
        <v>3427</v>
      </c>
      <c r="B24" s="276" t="str">
        <f>TU_stat!D24</f>
        <v>ZŠ a MŠ Malá Skála 60</v>
      </c>
      <c r="C24" s="313">
        <f>TU_stat!E24</f>
        <v>3141</v>
      </c>
      <c r="D24" s="314" t="str">
        <f>TU_stat!F24</f>
        <v>ZŠ a MŠ Malá Skála, Vranové I. 60</v>
      </c>
      <c r="E24" s="100">
        <f>SJMS_normativy!$F$5</f>
        <v>25931</v>
      </c>
      <c r="F24" s="101">
        <f>IF(TU_stat!H24=0,0,(12*1.348*(1/TU_stat!T24*TU_rozp!$E24)+TU_stat!AC24))</f>
        <v>0</v>
      </c>
      <c r="G24" s="29">
        <f>IF(TU_stat!I24=0,0,(12*1.348*(1/TU_stat!U24*TU_rozp!$E24)+TU_stat!AD24))</f>
        <v>7627.3787051349727</v>
      </c>
      <c r="H24" s="102">
        <f>IF(TU_stat!J24=0,0,(12*1.348*(1/TU_stat!V24*TU_rozp!$E24)+TU_stat!AE24))</f>
        <v>0</v>
      </c>
      <c r="I24" s="101">
        <f>IF(TU_stat!K24=0,0,(12*1.348*(1/TU_stat!W24*TU_rozp!$E24)+TU_stat!AF24))</f>
        <v>8112.1006118397781</v>
      </c>
      <c r="J24" s="29">
        <f>IF(TU_stat!L24=0,0,(12*1.348*(1/TU_stat!X24*TU_rozp!$E24)+TU_stat!AG24))</f>
        <v>0</v>
      </c>
      <c r="K24" s="102">
        <f>IF(TU_stat!M24=0,0,(12*1.348*(1/TU_stat!Y24*TU_rozp!$E24)+TU_stat!AH24))</f>
        <v>0</v>
      </c>
      <c r="L24" s="101">
        <f>IF(TU_stat!N24=0,0,(12*1.348*(1/TU_stat!Z24*TU_rozp!$E24)+TU_stat!AI24))</f>
        <v>0</v>
      </c>
      <c r="M24" s="29">
        <f>IF(TU_stat!O24=0,0,(12*1.348*(1/TU_stat!AA24*TU_rozp!$E24)+TU_stat!AJ24))</f>
        <v>0</v>
      </c>
      <c r="N24" s="102">
        <f>IF(TU_stat!P24=0,0,(12*1.348*(1/TU_stat!AB24*TU_rozp!$E24)+TU_stat!AK24))</f>
        <v>0</v>
      </c>
      <c r="O24" s="101">
        <f>F24*TU_stat!H24+I24*TU_stat!K24+L24*TU_stat!N24</f>
        <v>356932.42692095024</v>
      </c>
      <c r="P24" s="29">
        <f>G24*TU_stat!I24+J24*TU_stat!L24+M24*TU_stat!O24</f>
        <v>1128852.0483599759</v>
      </c>
      <c r="Q24" s="102">
        <f>H24*TU_stat!J24+K24*TU_stat!M24+N24*TU_stat!P24</f>
        <v>0</v>
      </c>
      <c r="R24" s="167">
        <f t="shared" si="0"/>
        <v>1485784.4752809261</v>
      </c>
    </row>
    <row r="25" spans="1:18" ht="20.100000000000001" customHeight="1" x14ac:dyDescent="0.2">
      <c r="A25" s="378">
        <f>TU_stat!C25</f>
        <v>3427</v>
      </c>
      <c r="B25" s="276" t="str">
        <f>TU_stat!D25</f>
        <v>ZŠ a MŠ Malá Skála 60</v>
      </c>
      <c r="C25" s="313">
        <f>TU_stat!E25</f>
        <v>3141</v>
      </c>
      <c r="D25" s="314" t="str">
        <f>TU_stat!F25</f>
        <v>MŠ Malá Skála, Vranové I. 387 - výdejna</v>
      </c>
      <c r="E25" s="100">
        <f>SJMS_normativy!$F$5</f>
        <v>25931</v>
      </c>
      <c r="F25" s="101">
        <f>IF(TU_stat!H25=0,0,(12*1.348*(1/TU_stat!T25*TU_rozp!$E25)+TU_stat!AC25))</f>
        <v>0</v>
      </c>
      <c r="G25" s="29">
        <f>IF(TU_stat!I25=0,0,(12*1.348*(1/TU_stat!U25*TU_rozp!$E25)+TU_stat!AD25))</f>
        <v>0</v>
      </c>
      <c r="H25" s="102">
        <f>IF(TU_stat!J25=0,0,(12*1.348*(1/TU_stat!V25*TU_rozp!$E25)+TU_stat!AE25))</f>
        <v>0</v>
      </c>
      <c r="I25" s="101">
        <f>IF(TU_stat!K25=0,0,(12*1.348*(1/TU_stat!W25*TU_rozp!$E25)+TU_stat!AF25))</f>
        <v>0</v>
      </c>
      <c r="J25" s="29">
        <f>IF(TU_stat!L25=0,0,(12*1.348*(1/TU_stat!X25*TU_rozp!$E25)+TU_stat!AG25))</f>
        <v>0</v>
      </c>
      <c r="K25" s="102">
        <f>IF(TU_stat!M25=0,0,(12*1.348*(1/TU_stat!Y25*TU_rozp!$E25)+TU_stat!AH25))</f>
        <v>0</v>
      </c>
      <c r="L25" s="101">
        <f>IF(TU_stat!N25=0,0,(12*1.348*(1/TU_stat!Z25*TU_rozp!$E25)+TU_stat!AI25))</f>
        <v>5419.4004078931866</v>
      </c>
      <c r="M25" s="29">
        <f>IF(TU_stat!O25=0,0,(12*1.348*(1/TU_stat!AA25*TU_rozp!$E25)+TU_stat!AJ25))</f>
        <v>0</v>
      </c>
      <c r="N25" s="102">
        <f>IF(TU_stat!P25=0,0,(12*1.348*(1/TU_stat!AB25*TU_rozp!$E25)+TU_stat!AK25))</f>
        <v>0</v>
      </c>
      <c r="O25" s="101">
        <f>F25*TU_stat!H25+I25*TU_stat!K25+L25*TU_stat!N25</f>
        <v>238453.6179473002</v>
      </c>
      <c r="P25" s="29">
        <f>G25*TU_stat!I25+J25*TU_stat!L25+M25*TU_stat!O25</f>
        <v>0</v>
      </c>
      <c r="Q25" s="102">
        <f>H25*TU_stat!J25+K25*TU_stat!M25+N25*TU_stat!P25</f>
        <v>0</v>
      </c>
      <c r="R25" s="167">
        <f t="shared" si="0"/>
        <v>238453.6179473002</v>
      </c>
    </row>
    <row r="26" spans="1:18" ht="20.100000000000001" customHeight="1" x14ac:dyDescent="0.2">
      <c r="A26" s="378">
        <f>TU_stat!C26</f>
        <v>5484</v>
      </c>
      <c r="B26" s="276" t="str">
        <f>TU_stat!D26</f>
        <v>MŠ Mírová p. K., Chutnovka 56</v>
      </c>
      <c r="C26" s="313">
        <f>TU_stat!E26</f>
        <v>3141</v>
      </c>
      <c r="D26" s="314" t="str">
        <f>TU_stat!F26</f>
        <v>MŠ Mírová p. K., Chutnovka 56</v>
      </c>
      <c r="E26" s="100">
        <f>SJMS_normativy!$F$5</f>
        <v>25931</v>
      </c>
      <c r="F26" s="101">
        <f>IF(TU_stat!H26=0,0,(12*1.348*(1/TU_stat!T26*TU_rozp!$E26)+TU_stat!AC26))</f>
        <v>11490.795490461702</v>
      </c>
      <c r="G26" s="29">
        <f>IF(TU_stat!I26=0,0,(12*1.348*(1/TU_stat!U26*TU_rozp!$E26)+TU_stat!AD26))</f>
        <v>0</v>
      </c>
      <c r="H26" s="102">
        <f>IF(TU_stat!J26=0,0,(12*1.348*(1/TU_stat!V26*TU_rozp!$E26)+TU_stat!AE26))</f>
        <v>0</v>
      </c>
      <c r="I26" s="101">
        <f>IF(TU_stat!K26=0,0,(12*1.348*(1/TU_stat!W26*TU_rozp!$E26)+TU_stat!AF26))</f>
        <v>0</v>
      </c>
      <c r="J26" s="29">
        <f>IF(TU_stat!L26=0,0,(12*1.348*(1/TU_stat!X26*TU_rozp!$E26)+TU_stat!AG26))</f>
        <v>5248.6395975714622</v>
      </c>
      <c r="K26" s="102">
        <f>IF(TU_stat!M26=0,0,(12*1.348*(1/TU_stat!Y26*TU_rozp!$E26)+TU_stat!AH26))</f>
        <v>0</v>
      </c>
      <c r="L26" s="101">
        <f>IF(TU_stat!N26=0,0,(12*1.348*(1/TU_stat!Z26*TU_rozp!$E26)+TU_stat!AI26))</f>
        <v>0</v>
      </c>
      <c r="M26" s="29">
        <f>IF(TU_stat!O26=0,0,(12*1.348*(1/TU_stat!AA26*TU_rozp!$E26)+TU_stat!AJ26))</f>
        <v>0</v>
      </c>
      <c r="N26" s="102">
        <f>IF(TU_stat!P26=0,0,(12*1.348*(1/TU_stat!AB26*TU_rozp!$E26)+TU_stat!AK26))</f>
        <v>0</v>
      </c>
      <c r="O26" s="101">
        <f>F26*TU_stat!H26+I26*TU_stat!K26+L26*TU_stat!N26</f>
        <v>838828.07080370421</v>
      </c>
      <c r="P26" s="29">
        <f>G26*TU_stat!I26+J26*TU_stat!L26+M26*TU_stat!O26</f>
        <v>430388.44700085989</v>
      </c>
      <c r="Q26" s="102">
        <f>H26*TU_stat!J26+K26*TU_stat!M26+N26*TU_stat!P26</f>
        <v>0</v>
      </c>
      <c r="R26" s="167">
        <f t="shared" si="0"/>
        <v>1269216.517804564</v>
      </c>
    </row>
    <row r="27" spans="1:18" ht="20.100000000000001" customHeight="1" x14ac:dyDescent="0.2">
      <c r="A27" s="378">
        <f>TU_stat!C27</f>
        <v>5485</v>
      </c>
      <c r="B27" s="276" t="str">
        <f>TU_stat!D27</f>
        <v>ZŠ Mírová p. K., Bělá 31</v>
      </c>
      <c r="C27" s="313">
        <f>TU_stat!E27</f>
        <v>3141</v>
      </c>
      <c r="D27" s="314" t="str">
        <f>TU_stat!F27</f>
        <v>ZŠ Mírová p. K., Bělá 31- výdejna</v>
      </c>
      <c r="E27" s="100">
        <f>SJMS_normativy!$F$5</f>
        <v>25931</v>
      </c>
      <c r="F27" s="101">
        <f>IF(TU_stat!H27=0,0,(12*1.348*(1/TU_stat!T27*TU_rozp!$E27)+TU_stat!AC27))</f>
        <v>0</v>
      </c>
      <c r="G27" s="29">
        <f>IF(TU_stat!I27=0,0,(12*1.348*(1/TU_stat!U27*TU_rozp!$E27)+TU_stat!AD27))</f>
        <v>0</v>
      </c>
      <c r="H27" s="102">
        <f>IF(TU_stat!J27=0,0,(12*1.348*(1/TU_stat!V27*TU_rozp!$E27)+TU_stat!AE27))</f>
        <v>0</v>
      </c>
      <c r="I27" s="101">
        <f>IF(TU_stat!K27=0,0,(12*1.348*(1/TU_stat!W27*TU_rozp!$E27)+TU_stat!AF27))</f>
        <v>0</v>
      </c>
      <c r="J27" s="29">
        <f>IF(TU_stat!L27=0,0,(12*1.348*(1/TU_stat!X27*TU_rozp!$E27)+TU_stat!AG27))</f>
        <v>0</v>
      </c>
      <c r="K27" s="102">
        <f>IF(TU_stat!M27=0,0,(12*1.348*(1/TU_stat!Y27*TU_rozp!$E27)+TU_stat!AH27))</f>
        <v>0</v>
      </c>
      <c r="L27" s="101">
        <f>IF(TU_stat!N27=0,0,(12*1.348*(1/TU_stat!Z27*TU_rozp!$E27)+TU_stat!AI27))</f>
        <v>0</v>
      </c>
      <c r="M27" s="29">
        <f>IF(TU_stat!O27=0,0,(12*1.348*(1/TU_stat!AA27*TU_rozp!$E27)+TU_stat!AJ27))</f>
        <v>3510.4263983809751</v>
      </c>
      <c r="N27" s="102">
        <f>IF(TU_stat!P27=0,0,(12*1.348*(1/TU_stat!AB27*TU_rozp!$E27)+TU_stat!AK27))</f>
        <v>0</v>
      </c>
      <c r="O27" s="101">
        <f>F27*TU_stat!H27+I27*TU_stat!K27+L27*TU_stat!N27</f>
        <v>0</v>
      </c>
      <c r="P27" s="29">
        <f>G27*TU_stat!I27+J27*TU_stat!L27+M27*TU_stat!O27</f>
        <v>287854.96466723998</v>
      </c>
      <c r="Q27" s="102">
        <f>H27*TU_stat!J27+K27*TU_stat!M27+N27*TU_stat!P27</f>
        <v>0</v>
      </c>
      <c r="R27" s="167">
        <f t="shared" si="0"/>
        <v>287854.96466723998</v>
      </c>
    </row>
    <row r="28" spans="1:18" ht="20.100000000000001" customHeight="1" x14ac:dyDescent="0.2">
      <c r="A28" s="378">
        <f>TU_stat!C28</f>
        <v>5434</v>
      </c>
      <c r="B28" s="276" t="str">
        <f>TU_stat!D28</f>
        <v>MŠ Ohrazenice 92</v>
      </c>
      <c r="C28" s="313">
        <f>TU_stat!E28</f>
        <v>3141</v>
      </c>
      <c r="D28" s="314" t="str">
        <f>TU_stat!F28</f>
        <v>MŠ Ohrazenice 92</v>
      </c>
      <c r="E28" s="100">
        <f>SJMS_normativy!$F$5</f>
        <v>25931</v>
      </c>
      <c r="F28" s="101">
        <f>IF(TU_stat!H28=0,0,(12*1.348*(1/TU_stat!T28*TU_rozp!$E28)+TU_stat!AC28))</f>
        <v>13707.895955124575</v>
      </c>
      <c r="G28" s="29">
        <f>IF(TU_stat!I28=0,0,(12*1.348*(1/TU_stat!U28*TU_rozp!$E28)+TU_stat!AD28))</f>
        <v>0</v>
      </c>
      <c r="H28" s="102">
        <f>IF(TU_stat!J28=0,0,(12*1.348*(1/TU_stat!V28*TU_rozp!$E28)+TU_stat!AE28))</f>
        <v>0</v>
      </c>
      <c r="I28" s="101">
        <f>IF(TU_stat!K28=0,0,(12*1.348*(1/TU_stat!W28*TU_rozp!$E28)+TU_stat!AF28))</f>
        <v>0</v>
      </c>
      <c r="J28" s="29">
        <f>IF(TU_stat!L28=0,0,(12*1.348*(1/TU_stat!X28*TU_rozp!$E28)+TU_stat!AG28))</f>
        <v>0</v>
      </c>
      <c r="K28" s="102">
        <f>IF(TU_stat!M28=0,0,(12*1.348*(1/TU_stat!Y28*TU_rozp!$E28)+TU_stat!AH28))</f>
        <v>0</v>
      </c>
      <c r="L28" s="101">
        <f>IF(TU_stat!N28=0,0,(12*1.348*(1/TU_stat!Z28*TU_rozp!$E28)+TU_stat!AI28))</f>
        <v>0</v>
      </c>
      <c r="M28" s="29">
        <f>IF(TU_stat!O28=0,0,(12*1.348*(1/TU_stat!AA28*TU_rozp!$E28)+TU_stat!AJ28))</f>
        <v>0</v>
      </c>
      <c r="N28" s="102">
        <f>IF(TU_stat!P28=0,0,(12*1.348*(1/TU_stat!AB28*TU_rozp!$E28)+TU_stat!AK28))</f>
        <v>0</v>
      </c>
      <c r="O28" s="101">
        <f>F28*TU_stat!H28+I28*TU_stat!K28+L28*TU_stat!N28</f>
        <v>575731.6301152322</v>
      </c>
      <c r="P28" s="29">
        <f>G28*TU_stat!I28+J28*TU_stat!L28+M28*TU_stat!O28</f>
        <v>0</v>
      </c>
      <c r="Q28" s="102">
        <f>H28*TU_stat!J28+K28*TU_stat!M28+N28*TU_stat!P28</f>
        <v>0</v>
      </c>
      <c r="R28" s="167">
        <f t="shared" si="0"/>
        <v>575731.6301152322</v>
      </c>
    </row>
    <row r="29" spans="1:18" ht="20.100000000000001" customHeight="1" x14ac:dyDescent="0.2">
      <c r="A29" s="378">
        <f>TU_stat!C29</f>
        <v>5433</v>
      </c>
      <c r="B29" s="276" t="str">
        <f>TU_stat!D29</f>
        <v>ZŠ Ohrazenice 88</v>
      </c>
      <c r="C29" s="313">
        <f>TU_stat!E29</f>
        <v>3141</v>
      </c>
      <c r="D29" s="314" t="str">
        <f>TU_stat!F29</f>
        <v>ZŠ Ohrazenice 81</v>
      </c>
      <c r="E29" s="100">
        <f>SJMS_normativy!$F$5</f>
        <v>25931</v>
      </c>
      <c r="F29" s="101">
        <f>IF(TU_stat!H29=0,0,(12*1.348*(1/TU_stat!T29*TU_rozp!$E29)+TU_stat!AC29))</f>
        <v>0</v>
      </c>
      <c r="G29" s="29">
        <f>IF(TU_stat!I29=0,0,(12*1.348*(1/TU_stat!U29*TU_rozp!$E29)+TU_stat!AD29))</f>
        <v>11212.723588793597</v>
      </c>
      <c r="H29" s="102">
        <f>IF(TU_stat!J29=0,0,(12*1.348*(1/TU_stat!V29*TU_rozp!$E29)+TU_stat!AE29))</f>
        <v>0</v>
      </c>
      <c r="I29" s="101">
        <f>IF(TU_stat!K29=0,0,(12*1.348*(1/TU_stat!W29*TU_rozp!$E29)+TU_stat!AF29))</f>
        <v>0</v>
      </c>
      <c r="J29" s="29">
        <f>IF(TU_stat!L29=0,0,(12*1.348*(1/TU_stat!X29*TU_rozp!$E29)+TU_stat!AG29))</f>
        <v>0</v>
      </c>
      <c r="K29" s="102">
        <f>IF(TU_stat!M29=0,0,(12*1.348*(1/TU_stat!Y29*TU_rozp!$E29)+TU_stat!AH29))</f>
        <v>0</v>
      </c>
      <c r="L29" s="101">
        <f>IF(TU_stat!N29=0,0,(12*1.348*(1/TU_stat!Z29*TU_rozp!$E29)+TU_stat!AI29))</f>
        <v>0</v>
      </c>
      <c r="M29" s="29">
        <f>IF(TU_stat!O29=0,0,(12*1.348*(1/TU_stat!AA29*TU_rozp!$E29)+TU_stat!AJ29))</f>
        <v>0</v>
      </c>
      <c r="N29" s="102">
        <f>IF(TU_stat!P29=0,0,(12*1.348*(1/TU_stat!AB29*TU_rozp!$E29)+TU_stat!AK29))</f>
        <v>0</v>
      </c>
      <c r="O29" s="101">
        <f>F29*TU_stat!H29+I29*TU_stat!K29+L29*TU_stat!N29</f>
        <v>0</v>
      </c>
      <c r="P29" s="29">
        <f>G29*TU_stat!I29+J29*TU_stat!L29+M29*TU_stat!O29</f>
        <v>370019.87843018869</v>
      </c>
      <c r="Q29" s="102">
        <f>H29*TU_stat!J29+K29*TU_stat!M29+N29*TU_stat!P29</f>
        <v>0</v>
      </c>
      <c r="R29" s="167">
        <f t="shared" si="0"/>
        <v>370019.87843018869</v>
      </c>
    </row>
    <row r="30" spans="1:18" ht="20.100000000000001" customHeight="1" x14ac:dyDescent="0.2">
      <c r="A30" s="378">
        <f>TU_stat!C30</f>
        <v>5486</v>
      </c>
      <c r="B30" s="276" t="str">
        <f>TU_stat!D30</f>
        <v>MŠ Olešnice 52</v>
      </c>
      <c r="C30" s="313">
        <f>TU_stat!E30</f>
        <v>3141</v>
      </c>
      <c r="D30" s="314" t="str">
        <f>TU_stat!F30</f>
        <v>MŠ Olešnice 52</v>
      </c>
      <c r="E30" s="100">
        <f>SJMS_normativy!$F$5</f>
        <v>25931</v>
      </c>
      <c r="F30" s="101">
        <f>IF(TU_stat!H30=0,0,(12*1.348*(1/TU_stat!T30*TU_rozp!$E30)+TU_stat!AC30))</f>
        <v>15925.279715975046</v>
      </c>
      <c r="G30" s="29">
        <f>IF(TU_stat!I30=0,0,(12*1.348*(1/TU_stat!U30*TU_rozp!$E30)+TU_stat!AD30))</f>
        <v>0</v>
      </c>
      <c r="H30" s="102">
        <f>IF(TU_stat!J30=0,0,(12*1.348*(1/TU_stat!V30*TU_rozp!$E30)+TU_stat!AE30))</f>
        <v>0</v>
      </c>
      <c r="I30" s="101">
        <f>IF(TU_stat!K30=0,0,(12*1.348*(1/TU_stat!W30*TU_rozp!$E30)+TU_stat!AF30))</f>
        <v>0</v>
      </c>
      <c r="J30" s="29">
        <f>IF(TU_stat!L30=0,0,(12*1.348*(1/TU_stat!X30*TU_rozp!$E30)+TU_stat!AG30))</f>
        <v>0</v>
      </c>
      <c r="K30" s="102">
        <f>IF(TU_stat!M30=0,0,(12*1.348*(1/TU_stat!Y30*TU_rozp!$E30)+TU_stat!AH30))</f>
        <v>0</v>
      </c>
      <c r="L30" s="101">
        <f>IF(TU_stat!N30=0,0,(12*1.348*(1/TU_stat!Z30*TU_rozp!$E30)+TU_stat!AI30))</f>
        <v>0</v>
      </c>
      <c r="M30" s="29">
        <f>IF(TU_stat!O30=0,0,(12*1.348*(1/TU_stat!AA30*TU_rozp!$E30)+TU_stat!AJ30))</f>
        <v>0</v>
      </c>
      <c r="N30" s="102">
        <f>IF(TU_stat!P30=0,0,(12*1.348*(1/TU_stat!AB30*TU_rozp!$E30)+TU_stat!AK30))</f>
        <v>0</v>
      </c>
      <c r="O30" s="101">
        <f>F30*TU_stat!H30+I30*TU_stat!K30+L30*TU_stat!N30</f>
        <v>382206.71318340109</v>
      </c>
      <c r="P30" s="29">
        <f>G30*TU_stat!I30+J30*TU_stat!L30+M30*TU_stat!O30</f>
        <v>0</v>
      </c>
      <c r="Q30" s="102">
        <f>H30*TU_stat!J30+K30*TU_stat!M30+N30*TU_stat!P30</f>
        <v>0</v>
      </c>
      <c r="R30" s="167">
        <f t="shared" si="0"/>
        <v>382206.71318340109</v>
      </c>
    </row>
    <row r="31" spans="1:18" ht="20.100000000000001" customHeight="1" x14ac:dyDescent="0.2">
      <c r="A31" s="378">
        <f>TU_stat!C31</f>
        <v>2440</v>
      </c>
      <c r="B31" s="276" t="str">
        <f>TU_stat!D31</f>
        <v>MŠ Paceřice 100</v>
      </c>
      <c r="C31" s="313">
        <f>TU_stat!E31</f>
        <v>3141</v>
      </c>
      <c r="D31" s="314" t="str">
        <f>TU_stat!F31</f>
        <v>MŠ Paceřice 100</v>
      </c>
      <c r="E31" s="100">
        <f>SJMS_normativy!$F$5</f>
        <v>25931</v>
      </c>
      <c r="F31" s="101">
        <f>IF(TU_stat!H31=0,0,(12*1.348*(1/TU_stat!T31*TU_rozp!$E31)+TU_stat!AC31))</f>
        <v>14817.437501478445</v>
      </c>
      <c r="G31" s="29">
        <f>IF(TU_stat!I31=0,0,(12*1.348*(1/TU_stat!U31*TU_rozp!$E31)+TU_stat!AD31))</f>
        <v>0</v>
      </c>
      <c r="H31" s="102">
        <f>IF(TU_stat!J31=0,0,(12*1.348*(1/TU_stat!V31*TU_rozp!$E31)+TU_stat!AE31))</f>
        <v>0</v>
      </c>
      <c r="I31" s="101">
        <f>IF(TU_stat!K31=0,0,(12*1.348*(1/TU_stat!W31*TU_rozp!$E31)+TU_stat!AF31))</f>
        <v>0</v>
      </c>
      <c r="J31" s="29">
        <f>IF(TU_stat!L31=0,0,(12*1.348*(1/TU_stat!X31*TU_rozp!$E31)+TU_stat!AG31))</f>
        <v>0</v>
      </c>
      <c r="K31" s="102">
        <f>IF(TU_stat!M31=0,0,(12*1.348*(1/TU_stat!Y31*TU_rozp!$E31)+TU_stat!AH31))</f>
        <v>0</v>
      </c>
      <c r="L31" s="101">
        <f>IF(TU_stat!N31=0,0,(12*1.348*(1/TU_stat!Z31*TU_rozp!$E31)+TU_stat!AI31))</f>
        <v>0</v>
      </c>
      <c r="M31" s="29">
        <f>IF(TU_stat!O31=0,0,(12*1.348*(1/TU_stat!AA31*TU_rozp!$E31)+TU_stat!AJ31))</f>
        <v>0</v>
      </c>
      <c r="N31" s="102">
        <f>IF(TU_stat!P31=0,0,(12*1.348*(1/TU_stat!AB31*TU_rozp!$E31)+TU_stat!AK31))</f>
        <v>0</v>
      </c>
      <c r="O31" s="101">
        <f>F31*TU_stat!H31+I31*TU_stat!K31+L31*TU_stat!N31</f>
        <v>474158.00004731026</v>
      </c>
      <c r="P31" s="29">
        <f>G31*TU_stat!I31+J31*TU_stat!L31+M31*TU_stat!O31</f>
        <v>0</v>
      </c>
      <c r="Q31" s="102">
        <f>H31*TU_stat!J31+K31*TU_stat!M31+N31*TU_stat!P31</f>
        <v>0</v>
      </c>
      <c r="R31" s="167">
        <f t="shared" si="0"/>
        <v>474158.00004731026</v>
      </c>
    </row>
    <row r="32" spans="1:18" ht="20.100000000000001" customHeight="1" x14ac:dyDescent="0.2">
      <c r="A32" s="378">
        <f>TU_stat!C32</f>
        <v>2303</v>
      </c>
      <c r="B32" s="276" t="str">
        <f>TU_stat!D32</f>
        <v>ZŠ a MŠ Pěnčín 17</v>
      </c>
      <c r="C32" s="313">
        <f>TU_stat!E32</f>
        <v>3141</v>
      </c>
      <c r="D32" s="314" t="str">
        <f>TU_stat!F32</f>
        <v>MŠ Pěnčín 109</v>
      </c>
      <c r="E32" s="100">
        <f>SJMS_normativy!$F$5</f>
        <v>25931</v>
      </c>
      <c r="F32" s="101">
        <f>IF(TU_stat!H32=0,0,(12*1.348*(1/TU_stat!T32*TU_rozp!$E32)+TU_stat!AC32))</f>
        <v>13515.501019732967</v>
      </c>
      <c r="G32" s="29">
        <f>IF(TU_stat!I32=0,0,(12*1.348*(1/TU_stat!U32*TU_rozp!$E32)+TU_stat!AD32))</f>
        <v>10366.511955346245</v>
      </c>
      <c r="H32" s="102">
        <f>IF(TU_stat!J32=0,0,(12*1.348*(1/TU_stat!V32*TU_rozp!$E32)+TU_stat!AE32))</f>
        <v>0</v>
      </c>
      <c r="I32" s="101">
        <f>IF(TU_stat!K32=0,0,(12*1.348*(1/TU_stat!W32*TU_rozp!$E32)+TU_stat!AF32))</f>
        <v>0</v>
      </c>
      <c r="J32" s="29">
        <f>IF(TU_stat!L32=0,0,(12*1.348*(1/TU_stat!X32*TU_rozp!$E32)+TU_stat!AG32))</f>
        <v>0</v>
      </c>
      <c r="K32" s="102">
        <f>IF(TU_stat!M32=0,0,(12*1.348*(1/TU_stat!Y32*TU_rozp!$E32)+TU_stat!AH32))</f>
        <v>0</v>
      </c>
      <c r="L32" s="101">
        <f>IF(TU_stat!N32=0,0,(12*1.348*(1/TU_stat!Z32*TU_rozp!$E32)+TU_stat!AI32))</f>
        <v>0</v>
      </c>
      <c r="M32" s="29">
        <f>IF(TU_stat!O32=0,0,(12*1.348*(1/TU_stat!AA32*TU_rozp!$E32)+TU_stat!AJ32))</f>
        <v>0</v>
      </c>
      <c r="N32" s="102">
        <f>IF(TU_stat!P32=0,0,(12*1.348*(1/TU_stat!AB32*TU_rozp!$E32)+TU_stat!AK32))</f>
        <v>0</v>
      </c>
      <c r="O32" s="101">
        <f>F32*TU_stat!H32+I32*TU_stat!K32+L32*TU_stat!N32</f>
        <v>594682.04486825049</v>
      </c>
      <c r="P32" s="29">
        <f>G32*TU_stat!I32+J32*TU_stat!L32+M32*TU_stat!O32</f>
        <v>445760.01407988853</v>
      </c>
      <c r="Q32" s="102">
        <f>H32*TU_stat!J32+K32*TU_stat!M32+N32*TU_stat!P32</f>
        <v>0</v>
      </c>
      <c r="R32" s="167">
        <f t="shared" si="0"/>
        <v>1040442.058948139</v>
      </c>
    </row>
    <row r="33" spans="1:18" ht="20.100000000000001" customHeight="1" x14ac:dyDescent="0.2">
      <c r="A33" s="378">
        <f>TU_stat!C33</f>
        <v>5437</v>
      </c>
      <c r="B33" s="276" t="str">
        <f>TU_stat!D33</f>
        <v>MŠ Přepeře 229</v>
      </c>
      <c r="C33" s="313">
        <f>TU_stat!E33</f>
        <v>3141</v>
      </c>
      <c r="D33" s="314" t="str">
        <f>TU_stat!F33</f>
        <v>MŠ Přepeře 229</v>
      </c>
      <c r="E33" s="100">
        <f>SJMS_normativy!$F$5</f>
        <v>25931</v>
      </c>
      <c r="F33" s="101">
        <f>IF(TU_stat!H33=0,0,(12*1.348*(1/TU_stat!T33*TU_rozp!$E33)+TU_stat!AC33))</f>
        <v>12247.535159141584</v>
      </c>
      <c r="G33" s="29">
        <f>IF(TU_stat!I33=0,0,(12*1.348*(1/TU_stat!U33*TU_rozp!$E33)+TU_stat!AD33))</f>
        <v>9731.921414913375</v>
      </c>
      <c r="H33" s="102">
        <f>IF(TU_stat!J33=0,0,(12*1.348*(1/TU_stat!V33*TU_rozp!$E33)+TU_stat!AE33))</f>
        <v>0</v>
      </c>
      <c r="I33" s="101">
        <f>IF(TU_stat!K33=0,0,(12*1.348*(1/TU_stat!W33*TU_rozp!$E33)+TU_stat!AF33))</f>
        <v>0</v>
      </c>
      <c r="J33" s="29">
        <f>IF(TU_stat!L33=0,0,(12*1.348*(1/TU_stat!X33*TU_rozp!$E33)+TU_stat!AG33))</f>
        <v>0</v>
      </c>
      <c r="K33" s="102">
        <f>IF(TU_stat!M33=0,0,(12*1.348*(1/TU_stat!Y33*TU_rozp!$E33)+TU_stat!AH33))</f>
        <v>0</v>
      </c>
      <c r="L33" s="101">
        <f>IF(TU_stat!N33=0,0,(12*1.348*(1/TU_stat!Z33*TU_rozp!$E33)+TU_stat!AI33))</f>
        <v>0</v>
      </c>
      <c r="M33" s="29">
        <f>IF(TU_stat!O33=0,0,(12*1.348*(1/TU_stat!AA33*TU_rozp!$E33)+TU_stat!AJ33))</f>
        <v>0</v>
      </c>
      <c r="N33" s="102">
        <f>IF(TU_stat!P33=0,0,(12*1.348*(1/TU_stat!AB33*TU_rozp!$E33)+TU_stat!AK33))</f>
        <v>0</v>
      </c>
      <c r="O33" s="101">
        <f>F33*TU_stat!H33+I33*TU_stat!K33+L33*TU_stat!N33</f>
        <v>734852.10954849503</v>
      </c>
      <c r="P33" s="29">
        <f>G33*TU_stat!I33+J33*TU_stat!L33+M33*TU_stat!O33</f>
        <v>525523.75640532223</v>
      </c>
      <c r="Q33" s="102">
        <f>H33*TU_stat!J33+K33*TU_stat!M33+N33*TU_stat!P33</f>
        <v>0</v>
      </c>
      <c r="R33" s="167">
        <f t="shared" si="0"/>
        <v>1260375.8659538173</v>
      </c>
    </row>
    <row r="34" spans="1:18" ht="20.100000000000001" customHeight="1" x14ac:dyDescent="0.2">
      <c r="A34" s="378">
        <f>TU_stat!C34</f>
        <v>2441</v>
      </c>
      <c r="B34" s="276" t="str">
        <f>TU_stat!D34</f>
        <v>MŠ Příšovice 162</v>
      </c>
      <c r="C34" s="313">
        <f>TU_stat!E34</f>
        <v>3141</v>
      </c>
      <c r="D34" s="314" t="str">
        <f>TU_stat!F34</f>
        <v>MŠ Příšovice 162</v>
      </c>
      <c r="E34" s="100">
        <f>SJMS_normativy!$F$5</f>
        <v>25931</v>
      </c>
      <c r="F34" s="101">
        <f>IF(TU_stat!H34=0,0,(12*1.348*(1/TU_stat!T34*TU_rozp!$E34)+TU_stat!AC34))</f>
        <v>13242.743691026075</v>
      </c>
      <c r="G34" s="29">
        <f>IF(TU_stat!I34=0,0,(12*1.348*(1/TU_stat!U34*TU_rozp!$E34)+TU_stat!AD34))</f>
        <v>0</v>
      </c>
      <c r="H34" s="102">
        <f>IF(TU_stat!J34=0,0,(12*1.348*(1/TU_stat!V34*TU_rozp!$E34)+TU_stat!AE34))</f>
        <v>0</v>
      </c>
      <c r="I34" s="101">
        <f>IF(TU_stat!K34=0,0,(12*1.348*(1/TU_stat!W34*TU_rozp!$E34)+TU_stat!AF34))</f>
        <v>0</v>
      </c>
      <c r="J34" s="29">
        <f>IF(TU_stat!L34=0,0,(12*1.348*(1/TU_stat!X34*TU_rozp!$E34)+TU_stat!AG34))</f>
        <v>0</v>
      </c>
      <c r="K34" s="102">
        <f>IF(TU_stat!M34=0,0,(12*1.348*(1/TU_stat!Y34*TU_rozp!$E34)+TU_stat!AH34))</f>
        <v>0</v>
      </c>
      <c r="L34" s="101">
        <f>IF(TU_stat!N34=0,0,(12*1.348*(1/TU_stat!Z34*TU_rozp!$E34)+TU_stat!AI34))</f>
        <v>0</v>
      </c>
      <c r="M34" s="29">
        <f>IF(TU_stat!O34=0,0,(12*1.348*(1/TU_stat!AA34*TU_rozp!$E34)+TU_stat!AJ34))</f>
        <v>0</v>
      </c>
      <c r="N34" s="102">
        <f>IF(TU_stat!P34=0,0,(12*1.348*(1/TU_stat!AB34*TU_rozp!$E34)+TU_stat!AK34))</f>
        <v>0</v>
      </c>
      <c r="O34" s="101">
        <f>F34*TU_stat!H34+I34*TU_stat!K34+L34*TU_stat!N34</f>
        <v>622408.95347822551</v>
      </c>
      <c r="P34" s="29">
        <f>G34*TU_stat!I34+J34*TU_stat!L34+M34*TU_stat!O34</f>
        <v>0</v>
      </c>
      <c r="Q34" s="102">
        <f>H34*TU_stat!J34+K34*TU_stat!M34+N34*TU_stat!P34</f>
        <v>0</v>
      </c>
      <c r="R34" s="167">
        <f t="shared" si="0"/>
        <v>622408.95347822551</v>
      </c>
    </row>
    <row r="35" spans="1:18" ht="20.100000000000001" customHeight="1" x14ac:dyDescent="0.2">
      <c r="A35" s="378">
        <f>TU_stat!C35</f>
        <v>2496</v>
      </c>
      <c r="B35" s="276" t="str">
        <f>TU_stat!D35</f>
        <v>ZŠ Příšovice 178</v>
      </c>
      <c r="C35" s="313">
        <f>TU_stat!E35</f>
        <v>3141</v>
      </c>
      <c r="D35" s="314" t="str">
        <f>TU_stat!F35</f>
        <v>ZŠ Příšovice 187</v>
      </c>
      <c r="E35" s="100">
        <f>SJMS_normativy!$F$5</f>
        <v>25931</v>
      </c>
      <c r="F35" s="101">
        <f>IF(TU_stat!H35=0,0,(12*1.348*(1/TU_stat!T35*TU_rozp!$E35)+TU_stat!AC35))</f>
        <v>0</v>
      </c>
      <c r="G35" s="29">
        <f>IF(TU_stat!I35=0,0,(12*1.348*(1/TU_stat!U35*TU_rozp!$E35)+TU_stat!AD35))</f>
        <v>8998.6008898272921</v>
      </c>
      <c r="H35" s="102">
        <f>IF(TU_stat!J35=0,0,(12*1.348*(1/TU_stat!V35*TU_rozp!$E35)+TU_stat!AE35))</f>
        <v>0</v>
      </c>
      <c r="I35" s="101">
        <f>IF(TU_stat!K35=0,0,(12*1.348*(1/TU_stat!W35*TU_rozp!$E35)+TU_stat!AF35))</f>
        <v>0</v>
      </c>
      <c r="J35" s="29">
        <f>IF(TU_stat!L35=0,0,(12*1.348*(1/TU_stat!X35*TU_rozp!$E35)+TU_stat!AG35))</f>
        <v>0</v>
      </c>
      <c r="K35" s="102">
        <f>IF(TU_stat!M35=0,0,(12*1.348*(1/TU_stat!Y35*TU_rozp!$E35)+TU_stat!AH35))</f>
        <v>0</v>
      </c>
      <c r="L35" s="101">
        <f>IF(TU_stat!N35=0,0,(12*1.348*(1/TU_stat!Z35*TU_rozp!$E35)+TU_stat!AI35))</f>
        <v>0</v>
      </c>
      <c r="M35" s="29">
        <f>IF(TU_stat!O35=0,0,(12*1.348*(1/TU_stat!AA35*TU_rozp!$E35)+TU_stat!AJ35))</f>
        <v>0</v>
      </c>
      <c r="N35" s="102">
        <f>IF(TU_stat!P35=0,0,(12*1.348*(1/TU_stat!AB35*TU_rozp!$E35)+TU_stat!AK35))</f>
        <v>0</v>
      </c>
      <c r="O35" s="101">
        <f>F35*TU_stat!H35+I35*TU_stat!K35+L35*TU_stat!N35</f>
        <v>0</v>
      </c>
      <c r="P35" s="29">
        <f>G35*TU_stat!I35+J35*TU_stat!L35+M35*TU_stat!O35</f>
        <v>656897.86495739233</v>
      </c>
      <c r="Q35" s="102">
        <f>H35*TU_stat!J35+K35*TU_stat!M35+N35*TU_stat!P35</f>
        <v>0</v>
      </c>
      <c r="R35" s="167">
        <f t="shared" si="0"/>
        <v>656897.86495739233</v>
      </c>
    </row>
    <row r="36" spans="1:18" ht="20.100000000000001" customHeight="1" x14ac:dyDescent="0.2">
      <c r="A36" s="378">
        <f>TU_stat!C36</f>
        <v>5440</v>
      </c>
      <c r="B36" s="276" t="str">
        <f>TU_stat!D36</f>
        <v>MŠ Rovensko p. T., Revoluční 440</v>
      </c>
      <c r="C36" s="313">
        <f>TU_stat!E36</f>
        <v>3141</v>
      </c>
      <c r="D36" s="314" t="str">
        <f>TU_stat!F36</f>
        <v>MŠ Rovensko p. T., Revoluční 440 - výdejna</v>
      </c>
      <c r="E36" s="100">
        <f>SJMS_normativy!$F$5</f>
        <v>25931</v>
      </c>
      <c r="F36" s="101">
        <f>IF(TU_stat!H36=0,0,(12*1.348*(1/TU_stat!T36*TU_rozp!$E36)+TU_stat!AC36))</f>
        <v>0</v>
      </c>
      <c r="G36" s="29">
        <f>IF(TU_stat!I36=0,0,(12*1.348*(1/TU_stat!U36*TU_rozp!$E36)+TU_stat!AD36))</f>
        <v>0</v>
      </c>
      <c r="H36" s="102">
        <f>IF(TU_stat!J36=0,0,(12*1.348*(1/TU_stat!V36*TU_rozp!$E36)+TU_stat!AE36))</f>
        <v>0</v>
      </c>
      <c r="I36" s="101">
        <f>IF(TU_stat!K36=0,0,(12*1.348*(1/TU_stat!W36*TU_rozp!$E36)+TU_stat!AF36))</f>
        <v>0</v>
      </c>
      <c r="J36" s="29">
        <f>IF(TU_stat!L36=0,0,(12*1.348*(1/TU_stat!X36*TU_rozp!$E36)+TU_stat!AG36))</f>
        <v>0</v>
      </c>
      <c r="K36" s="102">
        <f>IF(TU_stat!M36=0,0,(12*1.348*(1/TU_stat!Y36*TU_rozp!$E36)+TU_stat!AH36))</f>
        <v>0</v>
      </c>
      <c r="L36" s="101">
        <f>IF(TU_stat!N36=0,0,(12*1.348*(1/TU_stat!Z36*TU_rozp!$E36)+TU_stat!AI36))</f>
        <v>5241.5131576438771</v>
      </c>
      <c r="M36" s="29">
        <f>IF(TU_stat!O36=0,0,(12*1.348*(1/TU_stat!AA36*TU_rozp!$E36)+TU_stat!AJ36))</f>
        <v>0</v>
      </c>
      <c r="N36" s="102">
        <f>IF(TU_stat!P36=0,0,(12*1.348*(1/TU_stat!AB36*TU_rozp!$E36)+TU_stat!AK36))</f>
        <v>0</v>
      </c>
      <c r="O36" s="101">
        <f>F36*TU_stat!H36+I36*TU_stat!K36+L36*TU_stat!N36</f>
        <v>256834.14472454999</v>
      </c>
      <c r="P36" s="29">
        <f>G36*TU_stat!I36+J36*TU_stat!L36+M36*TU_stat!O36</f>
        <v>0</v>
      </c>
      <c r="Q36" s="102">
        <f>H36*TU_stat!J36+K36*TU_stat!M36+N36*TU_stat!P36</f>
        <v>0</v>
      </c>
      <c r="R36" s="167">
        <f t="shared" si="0"/>
        <v>256834.14472454999</v>
      </c>
    </row>
    <row r="37" spans="1:18" ht="20.100000000000001" customHeight="1" x14ac:dyDescent="0.2">
      <c r="A37" s="378">
        <f>TU_stat!C37</f>
        <v>5441</v>
      </c>
      <c r="B37" s="276" t="str">
        <f>TU_stat!D37</f>
        <v>ZŠ Rovensko p. T., Revoluční 413</v>
      </c>
      <c r="C37" s="313">
        <f>TU_stat!E37</f>
        <v>3141</v>
      </c>
      <c r="D37" s="314" t="str">
        <f>TU_stat!F37</f>
        <v>ZŠ Rovensko p. T., Revoluční 413</v>
      </c>
      <c r="E37" s="100">
        <f>SJMS_normativy!$F$5</f>
        <v>25931</v>
      </c>
      <c r="F37" s="101">
        <f>IF(TU_stat!H37=0,0,(12*1.348*(1/TU_stat!T37*TU_rozp!$E37)+TU_stat!AC37))</f>
        <v>0</v>
      </c>
      <c r="G37" s="29">
        <f>IF(TU_stat!I37=0,0,(12*1.348*(1/TU_stat!U37*TU_rozp!$E37)+TU_stat!AD37))</f>
        <v>7458.9001710147677</v>
      </c>
      <c r="H37" s="102">
        <f>IF(TU_stat!J37=0,0,(12*1.348*(1/TU_stat!V37*TU_rozp!$E37)+TU_stat!AE37))</f>
        <v>0</v>
      </c>
      <c r="I37" s="101">
        <f>IF(TU_stat!K37=0,0,(12*1.348*(1/TU_stat!W37*TU_rozp!$E37)+TU_stat!AF37))</f>
        <v>7845.2697364658143</v>
      </c>
      <c r="J37" s="29">
        <f>IF(TU_stat!L37=0,0,(12*1.348*(1/TU_stat!X37*TU_rozp!$E37)+TU_stat!AG37))</f>
        <v>6033.0268288739881</v>
      </c>
      <c r="K37" s="102">
        <f>IF(TU_stat!M37=0,0,(12*1.348*(1/TU_stat!Y37*TU_rozp!$E37)+TU_stat!AH37))</f>
        <v>0</v>
      </c>
      <c r="L37" s="101">
        <f>IF(TU_stat!N37=0,0,(12*1.348*(1/TU_stat!Z37*TU_rozp!$E37)+TU_stat!AI37))</f>
        <v>0</v>
      </c>
      <c r="M37" s="29">
        <f>IF(TU_stat!O37=0,0,(12*1.348*(1/TU_stat!AA37*TU_rozp!$E37)+TU_stat!AJ37))</f>
        <v>0</v>
      </c>
      <c r="N37" s="102">
        <f>IF(TU_stat!P37=0,0,(12*1.348*(1/TU_stat!AB37*TU_rozp!$E37)+TU_stat!AK37))</f>
        <v>0</v>
      </c>
      <c r="O37" s="101">
        <f>F37*TU_stat!H37+I37*TU_stat!K37+L37*TU_stat!N37</f>
        <v>384418.21708682488</v>
      </c>
      <c r="P37" s="29">
        <f>G37*TU_stat!I37+J37*TU_stat!L37+M37*TU_stat!O37</f>
        <v>1512844.9158323733</v>
      </c>
      <c r="Q37" s="102">
        <f>H37*TU_stat!J37+K37*TU_stat!M37+N37*TU_stat!P37</f>
        <v>0</v>
      </c>
      <c r="R37" s="167">
        <f t="shared" si="0"/>
        <v>1897263.1329191981</v>
      </c>
    </row>
    <row r="38" spans="1:18" ht="20.100000000000001" customHeight="1" x14ac:dyDescent="0.2">
      <c r="A38" s="378">
        <f>TU_stat!C38</f>
        <v>2306</v>
      </c>
      <c r="B38" s="276" t="str">
        <f>TU_stat!D38</f>
        <v>ZŠ a MŠ Svijanský Újezd 78</v>
      </c>
      <c r="C38" s="313">
        <f>TU_stat!E38</f>
        <v>3141</v>
      </c>
      <c r="D38" s="314" t="str">
        <f>TU_stat!F38</f>
        <v xml:space="preserve">MŠ Svijanský Újezd 44 </v>
      </c>
      <c r="E38" s="100">
        <f>SJMS_normativy!$F$5</f>
        <v>25931</v>
      </c>
      <c r="F38" s="101">
        <f>IF(TU_stat!H38=0,0,(12*1.348*(1/TU_stat!T38*TU_rozp!$E38)+TU_stat!AC38))</f>
        <v>13909.331321670736</v>
      </c>
      <c r="G38" s="29">
        <f>IF(TU_stat!I38=0,0,(12*1.348*(1/TU_stat!U38*TU_rozp!$E38)+TU_stat!AD38))</f>
        <v>11432.616060579281</v>
      </c>
      <c r="H38" s="102">
        <f>IF(TU_stat!J38=0,0,(12*1.348*(1/TU_stat!V38*TU_rozp!$E38)+TU_stat!AE38))</f>
        <v>0</v>
      </c>
      <c r="I38" s="101">
        <f>IF(TU_stat!K38=0,0,(12*1.348*(1/TU_stat!W38*TU_rozp!$E38)+TU_stat!AF38))</f>
        <v>0</v>
      </c>
      <c r="J38" s="29">
        <f>IF(TU_stat!L38=0,0,(12*1.348*(1/TU_stat!X38*TU_rozp!$E38)+TU_stat!AG38))</f>
        <v>0</v>
      </c>
      <c r="K38" s="102">
        <f>IF(TU_stat!M38=0,0,(12*1.348*(1/TU_stat!Y38*TU_rozp!$E38)+TU_stat!AH38))</f>
        <v>0</v>
      </c>
      <c r="L38" s="101">
        <f>IF(TU_stat!N38=0,0,(12*1.348*(1/TU_stat!Z38*TU_rozp!$E38)+TU_stat!AI38))</f>
        <v>0</v>
      </c>
      <c r="M38" s="29">
        <f>IF(TU_stat!O38=0,0,(12*1.348*(1/TU_stat!AA38*TU_rozp!$E38)+TU_stat!AJ38))</f>
        <v>0</v>
      </c>
      <c r="N38" s="102">
        <f>IF(TU_stat!P38=0,0,(12*1.348*(1/TU_stat!AB38*TU_rozp!$E38)+TU_stat!AK38))</f>
        <v>0</v>
      </c>
      <c r="O38" s="101">
        <f>F38*TU_stat!H38+I38*TU_stat!K38+L38*TU_stat!N38</f>
        <v>556373.2528668294</v>
      </c>
      <c r="P38" s="29">
        <f>G38*TU_stat!I38+J38*TU_stat!L38+M38*TU_stat!O38</f>
        <v>320113.24969621986</v>
      </c>
      <c r="Q38" s="102">
        <f>H38*TU_stat!J38+K38*TU_stat!M38+N38*TU_stat!P38</f>
        <v>0</v>
      </c>
      <c r="R38" s="167">
        <f t="shared" si="0"/>
        <v>876486.50256304932</v>
      </c>
    </row>
    <row r="39" spans="1:18" ht="20.100000000000001" customHeight="1" x14ac:dyDescent="0.2">
      <c r="A39" s="378">
        <f>TU_stat!C39</f>
        <v>2447</v>
      </c>
      <c r="B39" s="276" t="str">
        <f>TU_stat!D39</f>
        <v>ZŠ Radostín 19, Sychrov</v>
      </c>
      <c r="C39" s="313">
        <f>TU_stat!E39</f>
        <v>3141</v>
      </c>
      <c r="D39" s="314" t="str">
        <f>TU_stat!F39</f>
        <v xml:space="preserve">ZŠ Radostín 19, Sychrov - výdejna </v>
      </c>
      <c r="E39" s="100">
        <f>SJMS_normativy!$F$5</f>
        <v>25931</v>
      </c>
      <c r="F39" s="101">
        <f>IF(TU_stat!H39=0,0,(12*1.348*(1/TU_stat!T39*TU_rozp!$E39)+TU_stat!AC39))</f>
        <v>0</v>
      </c>
      <c r="G39" s="29">
        <f>IF(TU_stat!I39=0,0,(12*1.348*(1/TU_stat!U39*TU_rozp!$E39)+TU_stat!AD39))</f>
        <v>0</v>
      </c>
      <c r="H39" s="102">
        <f>IF(TU_stat!J39=0,0,(12*1.348*(1/TU_stat!V39*TU_rozp!$E39)+TU_stat!AE39))</f>
        <v>0</v>
      </c>
      <c r="I39" s="101">
        <f>IF(TU_stat!K39=0,0,(12*1.348*(1/TU_stat!W39*TU_rozp!$E39)+TU_stat!AF39))</f>
        <v>0</v>
      </c>
      <c r="J39" s="29">
        <f>IF(TU_stat!L39=0,0,(12*1.348*(1/TU_stat!X39*TU_rozp!$E39)+TU_stat!AG39))</f>
        <v>0</v>
      </c>
      <c r="K39" s="102">
        <f>IF(TU_stat!M39=0,0,(12*1.348*(1/TU_stat!Y39*TU_rozp!$E39)+TU_stat!AH39))</f>
        <v>0</v>
      </c>
      <c r="L39" s="101">
        <f>IF(TU_stat!N39=0,0,(12*1.348*(1/TU_stat!Z39*TU_rozp!$E39)+TU_stat!AI39))</f>
        <v>0</v>
      </c>
      <c r="M39" s="29">
        <f>IF(TU_stat!O39=0,0,(12*1.348*(1/TU_stat!AA39*TU_rozp!$E39)+TU_stat!AJ39))</f>
        <v>4106.6201760786744</v>
      </c>
      <c r="N39" s="102">
        <f>IF(TU_stat!P39=0,0,(12*1.348*(1/TU_stat!AB39*TU_rozp!$E39)+TU_stat!AK39))</f>
        <v>0</v>
      </c>
      <c r="O39" s="101">
        <f>F39*TU_stat!H39+I39*TU_stat!K39+L39*TU_stat!N39</f>
        <v>0</v>
      </c>
      <c r="P39" s="29">
        <f>G39*TU_stat!I39+J39*TU_stat!L39+M39*TU_stat!O39</f>
        <v>184797.90792354033</v>
      </c>
      <c r="Q39" s="102">
        <f>H39*TU_stat!J39+K39*TU_stat!M39+N39*TU_stat!P39</f>
        <v>0</v>
      </c>
      <c r="R39" s="167">
        <f t="shared" si="0"/>
        <v>184797.90792354033</v>
      </c>
    </row>
    <row r="40" spans="1:18" ht="20.100000000000001" customHeight="1" x14ac:dyDescent="0.2">
      <c r="A40" s="378">
        <f>TU_stat!C40</f>
        <v>5455</v>
      </c>
      <c r="B40" s="276" t="str">
        <f>TU_stat!D40</f>
        <v>ZŠ a MŠ Tatobity 74</v>
      </c>
      <c r="C40" s="313">
        <f>TU_stat!E40</f>
        <v>3141</v>
      </c>
      <c r="D40" s="314" t="str">
        <f>TU_stat!F40</f>
        <v>ZŠ a MŠ Tatobity 74</v>
      </c>
      <c r="E40" s="100">
        <f>SJMS_normativy!$F$5</f>
        <v>25931</v>
      </c>
      <c r="F40" s="101">
        <f>IF(TU_stat!H40=0,0,(12*1.348*(1/TU_stat!T40*TU_rozp!$E40)+TU_stat!AC40))</f>
        <v>14573.725990586139</v>
      </c>
      <c r="G40" s="29">
        <f>IF(TU_stat!I40=0,0,(12*1.348*(1/TU_stat!U40*TU_rozp!$E40)+TU_stat!AD40))</f>
        <v>11432.6831987197</v>
      </c>
      <c r="H40" s="102">
        <f>IF(TU_stat!J40=0,0,(12*1.348*(1/TU_stat!V40*TU_rozp!$E40)+TU_stat!AE40))</f>
        <v>0</v>
      </c>
      <c r="I40" s="101">
        <f>IF(TU_stat!K40=0,0,(12*1.348*(1/TU_stat!W40*TU_rozp!$E40)+TU_stat!AF40))</f>
        <v>0</v>
      </c>
      <c r="J40" s="29">
        <f>IF(TU_stat!L40=0,0,(12*1.348*(1/TU_stat!X40*TU_rozp!$E40)+TU_stat!AG40))</f>
        <v>0</v>
      </c>
      <c r="K40" s="102">
        <f>IF(TU_stat!M40=0,0,(12*1.348*(1/TU_stat!Y40*TU_rozp!$E40)+TU_stat!AH40))</f>
        <v>0</v>
      </c>
      <c r="L40" s="101">
        <f>IF(TU_stat!N40=0,0,(12*1.348*(1/TU_stat!Z40*TU_rozp!$E40)+TU_stat!AI40))</f>
        <v>0</v>
      </c>
      <c r="M40" s="29">
        <f>IF(TU_stat!O40=0,0,(12*1.348*(1/TU_stat!AA40*TU_rozp!$E40)+TU_stat!AJ40))</f>
        <v>0</v>
      </c>
      <c r="N40" s="102">
        <f>IF(TU_stat!P40=0,0,(12*1.348*(1/TU_stat!AB40*TU_rozp!$E40)+TU_stat!AK40))</f>
        <v>0</v>
      </c>
      <c r="O40" s="101">
        <f>F40*TU_stat!H40+I40*TU_stat!K40+L40*TU_stat!N40</f>
        <v>495506.68367992871</v>
      </c>
      <c r="P40" s="29">
        <f>G40*TU_stat!I40+J40*TU_stat!L40+M40*TU_stat!O40</f>
        <v>354413.17916031071</v>
      </c>
      <c r="Q40" s="102">
        <f>H40*TU_stat!J40+K40*TU_stat!M40+N40*TU_stat!P40</f>
        <v>0</v>
      </c>
      <c r="R40" s="167">
        <f t="shared" si="0"/>
        <v>849919.86284023942</v>
      </c>
    </row>
    <row r="41" spans="1:18" s="64" customFormat="1" ht="20.100000000000001" customHeight="1" x14ac:dyDescent="0.2">
      <c r="A41" s="379">
        <f>TU_stat!C41</f>
        <v>5470</v>
      </c>
      <c r="B41" s="315" t="str">
        <f>TU_stat!D41</f>
        <v>ZŠ a MŠ Všeň 9</v>
      </c>
      <c r="C41" s="316">
        <f>TU_stat!E41</f>
        <v>3141</v>
      </c>
      <c r="D41" s="317" t="str">
        <f>TU_stat!F41</f>
        <v xml:space="preserve">MŠ Všeň 115 </v>
      </c>
      <c r="E41" s="100">
        <f>SJMS_normativy!$F$5</f>
        <v>25931</v>
      </c>
      <c r="F41" s="101">
        <f>IF(TU_stat!H41=0,0,(12*1.348*(1/TU_stat!T41*TU_rozp!$E41)+TU_stat!AC41))</f>
        <v>15342.892275992202</v>
      </c>
      <c r="G41" s="29">
        <f>IF(TU_stat!I41=0,0,(12*1.348*(1/TU_stat!U41*TU_rozp!$E41)+TU_stat!AD41))</f>
        <v>0</v>
      </c>
      <c r="H41" s="102">
        <f>IF(TU_stat!J41=0,0,(12*1.348*(1/TU_stat!V41*TU_rozp!$E41)+TU_stat!AE41))</f>
        <v>0</v>
      </c>
      <c r="I41" s="101">
        <f>IF(TU_stat!K41=0,0,(12*1.348*(1/TU_stat!W41*TU_rozp!$E41)+TU_stat!AF41))</f>
        <v>0</v>
      </c>
      <c r="J41" s="29">
        <f>IF(TU_stat!L41=0,0,(12*1.348*(1/TU_stat!X41*TU_rozp!$E41)+TU_stat!AG41))</f>
        <v>5632.1605544702343</v>
      </c>
      <c r="K41" s="102">
        <f>IF(TU_stat!M41=0,0,(12*1.348*(1/TU_stat!Y41*TU_rozp!$E41)+TU_stat!AH41))</f>
        <v>0</v>
      </c>
      <c r="L41" s="101">
        <f>IF(TU_stat!N41=0,0,(12*1.348*(1/TU_stat!Z41*TU_rozp!$E41)+TU_stat!AI41))</f>
        <v>0</v>
      </c>
      <c r="M41" s="29">
        <f>IF(TU_stat!O41=0,0,(12*1.348*(1/TU_stat!AA41*TU_rozp!$E41)+TU_stat!AJ41))</f>
        <v>0</v>
      </c>
      <c r="N41" s="102">
        <f>IF(TU_stat!P41=0,0,(12*1.348*(1/TU_stat!AB41*TU_rozp!$E41)+TU_stat!AK41))</f>
        <v>0</v>
      </c>
      <c r="O41" s="101">
        <f>F41*TU_stat!H41+I41*TU_stat!K41+L41*TU_stat!N41</f>
        <v>429600.98372778168</v>
      </c>
      <c r="P41" s="29">
        <f>G41*TU_stat!I41+J41*TU_stat!L41+M41*TU_stat!O41</f>
        <v>349193.95437715453</v>
      </c>
      <c r="Q41" s="102">
        <f>H41*TU_stat!J41+K41*TU_stat!M41+N41*TU_stat!P41</f>
        <v>0</v>
      </c>
      <c r="R41" s="167">
        <f t="shared" si="0"/>
        <v>778794.93810493615</v>
      </c>
    </row>
    <row r="42" spans="1:18" s="64" customFormat="1" ht="20.100000000000001" customHeight="1" thickBot="1" x14ac:dyDescent="0.25">
      <c r="A42" s="379">
        <f>TU_stat!C42</f>
        <v>5470</v>
      </c>
      <c r="B42" s="315" t="str">
        <f>TU_stat!D42</f>
        <v>ZŠ a MŠ Všeň 9</v>
      </c>
      <c r="C42" s="316">
        <f>TU_stat!E42</f>
        <v>3141</v>
      </c>
      <c r="D42" s="317" t="str">
        <f>TU_stat!F42</f>
        <v>ZŠ Všeň 9 - výdejna</v>
      </c>
      <c r="E42" s="100">
        <f>SJMS_normativy!$F$5</f>
        <v>25931</v>
      </c>
      <c r="F42" s="101">
        <f>IF(TU_stat!H42=0,0,(12*1.348*(1/TU_stat!T42*TU_rozp!$E42)+TU_stat!AC42))</f>
        <v>0</v>
      </c>
      <c r="G42" s="29">
        <f>IF(TU_stat!I42=0,0,(12*1.348*(1/TU_stat!U42*TU_rozp!$E42)+TU_stat!AD42))</f>
        <v>0</v>
      </c>
      <c r="H42" s="102">
        <f>IF(TU_stat!J42=0,0,(12*1.348*(1/TU_stat!V42*TU_rozp!$E42)+TU_stat!AE42))</f>
        <v>0</v>
      </c>
      <c r="I42" s="101">
        <f>IF(TU_stat!K42=0,0,(12*1.348*(1/TU_stat!W42*TU_rozp!$E42)+TU_stat!AF42))</f>
        <v>0</v>
      </c>
      <c r="J42" s="29">
        <f>IF(TU_stat!L42=0,0,(12*1.348*(1/TU_stat!X42*TU_rozp!$E42)+TU_stat!AG42))</f>
        <v>0</v>
      </c>
      <c r="K42" s="102">
        <f>IF(TU_stat!M42=0,0,(12*1.348*(1/TU_stat!Y42*TU_rozp!$E42)+TU_stat!AH42))</f>
        <v>0</v>
      </c>
      <c r="L42" s="101">
        <f>IF(TU_stat!N42=0,0,(12*1.348*(1/TU_stat!Z42*TU_rozp!$E42)+TU_stat!AI42))</f>
        <v>0</v>
      </c>
      <c r="M42" s="29">
        <f>IF(TU_stat!O42=0,0,(12*1.348*(1/TU_stat!AA42*TU_rozp!$E42)+TU_stat!AJ42))</f>
        <v>3766.1070363134904</v>
      </c>
      <c r="N42" s="102">
        <f>IF(TU_stat!P42=0,0,(12*1.348*(1/TU_stat!AB42*TU_rozp!$E42)+TU_stat!AK42))</f>
        <v>0</v>
      </c>
      <c r="O42" s="101">
        <f>F42*TU_stat!H42+I42*TU_stat!K42+L42*TU_stat!N42</f>
        <v>0</v>
      </c>
      <c r="P42" s="29">
        <f>G42*TU_stat!I42+J42*TU_stat!L42+M42*TU_stat!O42</f>
        <v>233498.6362514364</v>
      </c>
      <c r="Q42" s="102">
        <f>H42*TU_stat!J42+K42*TU_stat!M42+N42*TU_stat!P42</f>
        <v>0</v>
      </c>
      <c r="R42" s="167">
        <f t="shared" si="0"/>
        <v>233498.6362514364</v>
      </c>
    </row>
    <row r="43" spans="1:18" ht="20.100000000000001" customHeight="1" thickBot="1" x14ac:dyDescent="0.25">
      <c r="A43" s="494"/>
      <c r="B43" s="493" t="str">
        <f>TU_stat!D43</f>
        <v>celkem</v>
      </c>
      <c r="C43" s="318"/>
      <c r="D43" s="398"/>
      <c r="E43" s="380"/>
      <c r="F43" s="110" t="s">
        <v>308</v>
      </c>
      <c r="G43" s="111" t="s">
        <v>308</v>
      </c>
      <c r="H43" s="112" t="s">
        <v>308</v>
      </c>
      <c r="I43" s="110" t="s">
        <v>308</v>
      </c>
      <c r="J43" s="111" t="s">
        <v>308</v>
      </c>
      <c r="K43" s="112" t="s">
        <v>308</v>
      </c>
      <c r="L43" s="110" t="s">
        <v>308</v>
      </c>
      <c r="M43" s="111" t="s">
        <v>308</v>
      </c>
      <c r="N43" s="112" t="s">
        <v>308</v>
      </c>
      <c r="O43" s="129">
        <f>SUM(O6:O42)</f>
        <v>15018389.160986044</v>
      </c>
      <c r="P43" s="108">
        <f>SUM(P6:P42)</f>
        <v>19166694.95923939</v>
      </c>
      <c r="Q43" s="150">
        <f>SUM(Q6:Q42)</f>
        <v>907604.03018743207</v>
      </c>
      <c r="R43" s="142">
        <f>SUM(R6:R42)</f>
        <v>35092688.150412858</v>
      </c>
    </row>
    <row r="44" spans="1:18" ht="20.100000000000001" customHeight="1" x14ac:dyDescent="0.2">
      <c r="E44" s="27"/>
      <c r="F44" s="28"/>
      <c r="G44" s="28"/>
      <c r="H44" s="28"/>
      <c r="I44" s="28"/>
      <c r="J44" s="28"/>
      <c r="K44" s="28"/>
      <c r="R44" s="30">
        <f>SUM(O43:Q43)</f>
        <v>35092688.150412865</v>
      </c>
    </row>
    <row r="45" spans="1:18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1:18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1:18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1:18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1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1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1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1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1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1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/>
    <row r="103" spans="5:5" ht="20.100000000000001" customHeight="1" x14ac:dyDescent="0.2"/>
    <row r="104" spans="5:5" ht="20.100000000000001" customHeight="1" x14ac:dyDescent="0.2"/>
    <row r="105" spans="5:5" ht="20.100000000000001" customHeight="1" x14ac:dyDescent="0.2"/>
    <row r="106" spans="5:5" ht="20.100000000000001" customHeight="1" x14ac:dyDescent="0.2"/>
    <row r="107" spans="5:5" ht="20.100000000000001" customHeight="1" x14ac:dyDescent="0.2"/>
    <row r="108" spans="5:5" ht="20.100000000000001" customHeight="1" x14ac:dyDescent="0.2"/>
  </sheetData>
  <mergeCells count="4">
    <mergeCell ref="O4:R4"/>
    <mergeCell ref="F4:H4"/>
    <mergeCell ref="I4:K4"/>
    <mergeCell ref="L4:N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12"/>
  <sheetViews>
    <sheetView workbookViewId="0">
      <pane xSplit="6" ySplit="5" topLeftCell="I6" activePane="bottomRight" state="frozen"/>
      <selection pane="topRight"/>
      <selection pane="bottomLeft"/>
      <selection pane="bottomRight" activeCell="L5" sqref="L5"/>
    </sheetView>
  </sheetViews>
  <sheetFormatPr defaultRowHeight="12.75" x14ac:dyDescent="0.2"/>
  <cols>
    <col min="1" max="1" width="7.140625" customWidth="1"/>
    <col min="3" max="3" width="5.7109375" style="46" customWidth="1"/>
    <col min="4" max="4" width="28.85546875" customWidth="1"/>
    <col min="5" max="5" width="4.42578125" bestFit="1" customWidth="1"/>
    <col min="6" max="6" width="36.85546875" bestFit="1" customWidth="1"/>
    <col min="7" max="11" width="10" style="56" customWidth="1"/>
    <col min="12" max="12" width="10" style="70" customWidth="1"/>
    <col min="13" max="21" width="7.140625" style="56" customWidth="1"/>
    <col min="22" max="25" width="8.5703125" style="56" customWidth="1"/>
    <col min="26" max="28" width="7.140625" style="49" customWidth="1"/>
    <col min="29" max="29" width="7.140625" style="70" customWidth="1"/>
  </cols>
  <sheetData>
    <row r="1" spans="1:29" ht="27" customHeight="1" x14ac:dyDescent="0.3">
      <c r="A1" s="22" t="s">
        <v>609</v>
      </c>
      <c r="B1" s="22"/>
      <c r="C1" s="195"/>
      <c r="D1" s="22"/>
      <c r="E1" s="22"/>
      <c r="F1" s="1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9" ht="24" customHeight="1" x14ac:dyDescent="0.3">
      <c r="A2" s="69" t="s">
        <v>585</v>
      </c>
      <c r="B2" s="22"/>
      <c r="C2" s="502"/>
      <c r="D2" s="22"/>
      <c r="E2" s="24"/>
      <c r="F2" s="1"/>
    </row>
    <row r="3" spans="1:29" ht="23.25" customHeight="1" thickBot="1" x14ac:dyDescent="0.25">
      <c r="A3" s="1"/>
      <c r="B3" s="25"/>
      <c r="C3" s="7"/>
      <c r="D3" s="25"/>
      <c r="E3" s="26"/>
      <c r="F3" s="1"/>
      <c r="Z3" s="70"/>
      <c r="AA3" s="70"/>
      <c r="AB3" s="70"/>
    </row>
    <row r="4" spans="1:29" ht="24" thickBot="1" x14ac:dyDescent="0.3">
      <c r="A4" s="23" t="s">
        <v>237</v>
      </c>
      <c r="C4" s="503"/>
      <c r="E4" s="26"/>
      <c r="F4" s="194" t="s">
        <v>372</v>
      </c>
      <c r="G4" s="116"/>
      <c r="H4" s="116"/>
      <c r="I4" s="116"/>
      <c r="J4" s="116"/>
      <c r="K4" s="116"/>
      <c r="L4" s="117"/>
      <c r="M4" s="660" t="s">
        <v>262</v>
      </c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2"/>
    </row>
    <row r="5" spans="1:29" ht="60.75" customHeight="1" thickBot="1" x14ac:dyDescent="0.25">
      <c r="A5" s="554" t="s">
        <v>571</v>
      </c>
      <c r="B5" s="161" t="s">
        <v>572</v>
      </c>
      <c r="C5" s="161" t="s">
        <v>309</v>
      </c>
      <c r="D5" s="547" t="s">
        <v>587</v>
      </c>
      <c r="E5" s="36" t="s">
        <v>0</v>
      </c>
      <c r="F5" s="551" t="s">
        <v>1</v>
      </c>
      <c r="G5" s="113" t="s">
        <v>307</v>
      </c>
      <c r="H5" s="114" t="s">
        <v>467</v>
      </c>
      <c r="I5" s="114" t="s">
        <v>245</v>
      </c>
      <c r="J5" s="114" t="s">
        <v>257</v>
      </c>
      <c r="K5" s="326" t="s">
        <v>246</v>
      </c>
      <c r="L5" s="115" t="s">
        <v>633</v>
      </c>
      <c r="M5" s="118" t="s">
        <v>576</v>
      </c>
      <c r="N5" s="119" t="s">
        <v>577</v>
      </c>
      <c r="O5" s="119" t="s">
        <v>578</v>
      </c>
      <c r="P5" s="119" t="s">
        <v>579</v>
      </c>
      <c r="Q5" s="119" t="s">
        <v>580</v>
      </c>
      <c r="R5" s="119" t="s">
        <v>581</v>
      </c>
      <c r="S5" s="119" t="s">
        <v>582</v>
      </c>
      <c r="T5" s="119" t="s">
        <v>583</v>
      </c>
      <c r="U5" s="119" t="s">
        <v>584</v>
      </c>
      <c r="V5" s="120" t="s">
        <v>303</v>
      </c>
      <c r="W5" s="120" t="s">
        <v>304</v>
      </c>
      <c r="X5" s="120" t="s">
        <v>305</v>
      </c>
      <c r="Y5" s="107" t="s">
        <v>306</v>
      </c>
      <c r="Z5" s="121" t="s">
        <v>234</v>
      </c>
      <c r="AA5" s="121" t="s">
        <v>235</v>
      </c>
      <c r="AB5" s="121" t="s">
        <v>236</v>
      </c>
      <c r="AC5" s="122" t="s">
        <v>270</v>
      </c>
    </row>
    <row r="6" spans="1:29" ht="20.100000000000001" customHeight="1" x14ac:dyDescent="0.2">
      <c r="A6" s="555">
        <f>LB_stat!A6</f>
        <v>2</v>
      </c>
      <c r="B6" s="473">
        <f>LB_stat!B6</f>
        <v>600079465</v>
      </c>
      <c r="C6" s="473">
        <f>LB_stat!C6</f>
        <v>2415</v>
      </c>
      <c r="D6" s="556" t="str">
        <f>LB_stat!D6</f>
        <v>MŠ Liberec, Aloisina výšina 645/55</v>
      </c>
      <c r="E6" s="550">
        <f>LB_stat!E6</f>
        <v>3141</v>
      </c>
      <c r="F6" s="552" t="str">
        <f>LB_stat!F6</f>
        <v>MŠ Liberec, Aloisina výšina 645/55</v>
      </c>
      <c r="G6" s="128">
        <f>ROUND(LB_rozp!R6,0)</f>
        <v>885131</v>
      </c>
      <c r="H6" s="37">
        <f>ROUND((G6-K6)/1.348,0)</f>
        <v>653578</v>
      </c>
      <c r="I6" s="29">
        <f>ROUND(G6-H6-J6-K6,0)</f>
        <v>220909</v>
      </c>
      <c r="J6" s="37">
        <f>ROUND(H6*0.01,0)</f>
        <v>6536</v>
      </c>
      <c r="K6" s="37">
        <f>LB_stat!H6*LB_stat!AC6+LB_stat!I6*LB_stat!AD6+LB_stat!J6*LB_stat!AE6+LB_stat!K6*LB_stat!AF6+LB_stat!L6*LB_stat!AG6+LB_stat!M6*LB_stat!AH6+LB_stat!N6*LB_stat!AI6+LB_stat!O6*LB_stat!AJ6+LB_stat!P6*LB_stat!AK6</f>
        <v>4108</v>
      </c>
      <c r="L6" s="644">
        <f>ROUND(Y6/LB_rozp!E6/12,2)</f>
        <v>2.1</v>
      </c>
      <c r="M6" s="645">
        <f>IF(LB_stat!H6=0,0,12*1.348*1/LB_stat!T6*LB_rozp!$E6)</f>
        <v>11152.192968871566</v>
      </c>
      <c r="N6" s="646">
        <f>IF(LB_stat!I6=0,0,12*1.348*1/LB_stat!U6*LB_rozp!$E6)</f>
        <v>0</v>
      </c>
      <c r="O6" s="646">
        <f>IF(LB_stat!J6=0,0,12*1.348*1/LB_stat!V6*LB_rozp!$E6)</f>
        <v>0</v>
      </c>
      <c r="P6" s="646">
        <f>IF(LB_stat!K6=0,0,12*1.348*1/LB_stat!W6*LB_rozp!$E6)</f>
        <v>0</v>
      </c>
      <c r="Q6" s="646">
        <f>IF(LB_stat!L6=0,0,12*1.348*1/LB_stat!X6*LB_rozp!$E6)</f>
        <v>0</v>
      </c>
      <c r="R6" s="646">
        <f>IF(LB_stat!M6=0,0,12*1.348*1/LB_stat!Y6*LB_rozp!$E6)</f>
        <v>0</v>
      </c>
      <c r="S6" s="646">
        <f>IF(LB_stat!N6=0,0,12*1.348*1/LB_stat!Z6*LB_rozp!$E6)</f>
        <v>0</v>
      </c>
      <c r="T6" s="646">
        <f>IF(LB_stat!O6=0,0,12*1.348*1/LB_stat!AA6*LB_rozp!$E6)</f>
        <v>0</v>
      </c>
      <c r="U6" s="646">
        <f>IF(LB_stat!P6=0,0,12*1.348*1/LB_stat!AB6*LB_rozp!$E6)</f>
        <v>0</v>
      </c>
      <c r="V6" s="37">
        <f>ROUND((M6*LB_stat!H6+P6*LB_stat!K6+S6*LB_stat!N6)/1.348,0)</f>
        <v>653578</v>
      </c>
      <c r="W6" s="37">
        <f>ROUND((N6*LB_stat!I6+Q6*LB_stat!L6+T6*LB_stat!O6)/1.348,0)</f>
        <v>0</v>
      </c>
      <c r="X6" s="37">
        <f>ROUND((O6*LB_stat!J6+R6*LB_stat!M6+U6*LB_stat!P6)/1.348,0)</f>
        <v>0</v>
      </c>
      <c r="Y6" s="37">
        <f>SUM(V6:X6)</f>
        <v>653578</v>
      </c>
      <c r="Z6" s="647">
        <f>IF(LB_stat!T6=0,0,LB_stat!H6/LB_stat!T6)+IF(LB_stat!W6=0,0,LB_stat!K6/LB_stat!W6)+IF(LB_stat!Z6=0,0,LB_stat!N6/LB_stat!Z6)</f>
        <v>2.1003755948003131</v>
      </c>
      <c r="AA6" s="647">
        <f>IF(LB_stat!U6=0,0,LB_stat!I6/LB_stat!U6)+IF(LB_stat!X6=0,0,LB_stat!L6/LB_stat!X6)+IF(LB_stat!AA6=0,0,LB_stat!O6/LB_stat!AA6)</f>
        <v>0</v>
      </c>
      <c r="AB6" s="647">
        <f>IF(LB_stat!V6=0,0,LB_stat!J6/LB_stat!V6)+IF(LB_stat!Y6=0,0,LB_stat!M6/LB_stat!Y6)+IF(LB_stat!AB6=0,0,LB_stat!P6/LB_stat!AB6)</f>
        <v>0</v>
      </c>
      <c r="AC6" s="130">
        <f>SUM(Z6:AB6)</f>
        <v>2.1003755948003131</v>
      </c>
    </row>
    <row r="7" spans="1:29" ht="20.100000000000001" customHeight="1" x14ac:dyDescent="0.2">
      <c r="A7" s="328">
        <f>LB_stat!A7</f>
        <v>3</v>
      </c>
      <c r="B7" s="81">
        <f>LB_stat!B7</f>
        <v>600079066</v>
      </c>
      <c r="C7" s="81">
        <f>LB_stat!C7</f>
        <v>2442</v>
      </c>
      <c r="D7" s="557" t="str">
        <f>LB_stat!D7</f>
        <v>MŠ Liberec, Bezová 274/1</v>
      </c>
      <c r="E7" s="71">
        <f>LB_stat!E7</f>
        <v>3141</v>
      </c>
      <c r="F7" s="553" t="str">
        <f>LB_stat!F7</f>
        <v>MŠ Liberec, Bezová 274/1</v>
      </c>
      <c r="G7" s="128">
        <f>ROUND(LB_rozp!R7,0)</f>
        <v>1135722</v>
      </c>
      <c r="H7" s="37">
        <f t="shared" ref="H7:H70" si="0">ROUND((G7-K7)/1.348,0)</f>
        <v>838203</v>
      </c>
      <c r="I7" s="29">
        <f t="shared" ref="I7:I70" si="1">ROUND(G7-H7-J7-K7,0)</f>
        <v>283313</v>
      </c>
      <c r="J7" s="37">
        <f t="shared" ref="J7:J70" si="2">ROUND(H7*0.01,0)</f>
        <v>8382</v>
      </c>
      <c r="K7" s="37">
        <f>LB_stat!H7*LB_stat!AC7+LB_stat!I7*LB_stat!AD7+LB_stat!J7*LB_stat!AE7+LB_stat!K7*LB_stat!AF7+LB_stat!L7*LB_stat!AG7+LB_stat!M7*LB_stat!AH7+LB_stat!N7*LB_stat!AI7+LB_stat!O7*LB_stat!AJ7+LB_stat!P7*LB_stat!AK7</f>
        <v>5824</v>
      </c>
      <c r="L7" s="644">
        <f>ROUND(Y7/LB_rozp!E7/12,2)</f>
        <v>2.69</v>
      </c>
      <c r="M7" s="645">
        <f>IF(LB_stat!H7=0,0,12*1.348*1/LB_stat!T7*LB_rozp!$E7)</f>
        <v>10088.372499494066</v>
      </c>
      <c r="N7" s="646">
        <f>IF(LB_stat!I7=0,0,12*1.348*1/LB_stat!U7*LB_rozp!$E7)</f>
        <v>0</v>
      </c>
      <c r="O7" s="646">
        <f>IF(LB_stat!J7=0,0,12*1.348*1/LB_stat!V7*LB_rozp!$E7)</f>
        <v>0</v>
      </c>
      <c r="P7" s="646">
        <f>IF(LB_stat!K7=0,0,12*1.348*1/LB_stat!W7*LB_rozp!$E7)</f>
        <v>0</v>
      </c>
      <c r="Q7" s="646">
        <f>IF(LB_stat!L7=0,0,12*1.348*1/LB_stat!X7*LB_rozp!$E7)</f>
        <v>0</v>
      </c>
      <c r="R7" s="646">
        <f>IF(LB_stat!M7=0,0,12*1.348*1/LB_stat!Y7*LB_rozp!$E7)</f>
        <v>0</v>
      </c>
      <c r="S7" s="646">
        <f>IF(LB_stat!N7=0,0,12*1.348*1/LB_stat!Z7*LB_rozp!$E7)</f>
        <v>0</v>
      </c>
      <c r="T7" s="646">
        <f>IF(LB_stat!O7=0,0,12*1.348*1/LB_stat!AA7*LB_rozp!$E7)</f>
        <v>0</v>
      </c>
      <c r="U7" s="646">
        <f>IF(LB_stat!P7=0,0,12*1.348*1/LB_stat!AB7*LB_rozp!$E7)</f>
        <v>0</v>
      </c>
      <c r="V7" s="37">
        <f>ROUND((M7*LB_stat!H7+P7*LB_stat!K7+S7*LB_stat!N7)/1.348,0)</f>
        <v>838203</v>
      </c>
      <c r="W7" s="37">
        <f>ROUND((N7*LB_stat!I7+Q7*LB_stat!L7+T7*LB_stat!O7)/1.348,0)</f>
        <v>0</v>
      </c>
      <c r="X7" s="37">
        <f>ROUND((O7*LB_stat!J7+R7*LB_stat!M7+U7*LB_stat!P7)/1.348,0)</f>
        <v>0</v>
      </c>
      <c r="Y7" s="37">
        <f t="shared" ref="Y7:Y70" si="3">SUM(V7:X7)</f>
        <v>838203</v>
      </c>
      <c r="Z7" s="647">
        <f>IF(LB_stat!T7=0,0,LB_stat!H7/LB_stat!T7)+IF(LB_stat!W7=0,0,LB_stat!K7/LB_stat!W7)+IF(LB_stat!Z7=0,0,LB_stat!N7/LB_stat!Z7)</f>
        <v>2.6936969146895793</v>
      </c>
      <c r="AA7" s="647">
        <f>IF(LB_stat!U7=0,0,LB_stat!I7/LB_stat!U7)+IF(LB_stat!X7=0,0,LB_stat!L7/LB_stat!X7)+IF(LB_stat!AA7=0,0,LB_stat!O7/LB_stat!AA7)</f>
        <v>0</v>
      </c>
      <c r="AB7" s="647">
        <f>IF(LB_stat!V7=0,0,LB_stat!J7/LB_stat!V7)+IF(LB_stat!Y7=0,0,LB_stat!M7/LB_stat!Y7)+IF(LB_stat!AB7=0,0,LB_stat!P7/LB_stat!AB7)</f>
        <v>0</v>
      </c>
      <c r="AC7" s="130">
        <f t="shared" ref="AC7:AC70" si="4">SUM(Z7:AB7)</f>
        <v>2.6936969146895793</v>
      </c>
    </row>
    <row r="8" spans="1:29" ht="20.100000000000001" customHeight="1" x14ac:dyDescent="0.2">
      <c r="A8" s="328">
        <f>LB_stat!A8</f>
        <v>4</v>
      </c>
      <c r="B8" s="81">
        <f>LB_stat!B8</f>
        <v>600079074</v>
      </c>
      <c r="C8" s="81">
        <f>LB_stat!C8</f>
        <v>2437</v>
      </c>
      <c r="D8" s="557" t="str">
        <f>LB_stat!D8</f>
        <v>MŠ Liberec, Broumovská 840/7</v>
      </c>
      <c r="E8" s="71">
        <f>LB_stat!E8</f>
        <v>3141</v>
      </c>
      <c r="F8" s="553" t="str">
        <f>LB_stat!F8</f>
        <v>MŠ Liberec, Broumovská 840/7</v>
      </c>
      <c r="G8" s="128">
        <f>ROUND(LB_rozp!R8,0)</f>
        <v>1516246</v>
      </c>
      <c r="H8" s="37">
        <f t="shared" si="0"/>
        <v>1118755</v>
      </c>
      <c r="I8" s="29">
        <f t="shared" si="1"/>
        <v>378139</v>
      </c>
      <c r="J8" s="37">
        <f t="shared" si="2"/>
        <v>11188</v>
      </c>
      <c r="K8" s="37">
        <f>LB_stat!H8*LB_stat!AC8+LB_stat!I8*LB_stat!AD8+LB_stat!J8*LB_stat!AE8+LB_stat!K8*LB_stat!AF8+LB_stat!L8*LB_stat!AG8+LB_stat!M8*LB_stat!AH8+LB_stat!N8*LB_stat!AI8+LB_stat!O8*LB_stat!AJ8+LB_stat!P8*LB_stat!AK8</f>
        <v>8164</v>
      </c>
      <c r="L8" s="644">
        <f>ROUND(Y8/LB_rozp!E8/12,2)</f>
        <v>3.6</v>
      </c>
      <c r="M8" s="645">
        <f>IF(LB_stat!H8=0,0,12*1.348*1/LB_stat!T8*LB_rozp!$E8)</f>
        <v>9605.6160240581557</v>
      </c>
      <c r="N8" s="646">
        <f>IF(LB_stat!I8=0,0,12*1.348*1/LB_stat!U8*LB_rozp!$E8)</f>
        <v>0</v>
      </c>
      <c r="O8" s="646">
        <f>IF(LB_stat!J8=0,0,12*1.348*1/LB_stat!V8*LB_rozp!$E8)</f>
        <v>0</v>
      </c>
      <c r="P8" s="646">
        <f>IF(LB_stat!K8=0,0,12*1.348*1/LB_stat!W8*LB_rozp!$E8)</f>
        <v>0</v>
      </c>
      <c r="Q8" s="646">
        <f>IF(LB_stat!L8=0,0,12*1.348*1/LB_stat!X8*LB_rozp!$E8)</f>
        <v>0</v>
      </c>
      <c r="R8" s="646">
        <f>IF(LB_stat!M8=0,0,12*1.348*1/LB_stat!Y8*LB_rozp!$E8)</f>
        <v>0</v>
      </c>
      <c r="S8" s="646">
        <f>IF(LB_stat!N8=0,0,12*1.348*1/LB_stat!Z8*LB_rozp!$E8)</f>
        <v>0</v>
      </c>
      <c r="T8" s="646">
        <f>IF(LB_stat!O8=0,0,12*1.348*1/LB_stat!AA8*LB_rozp!$E8)</f>
        <v>0</v>
      </c>
      <c r="U8" s="646">
        <f>IF(LB_stat!P8=0,0,12*1.348*1/LB_stat!AB8*LB_rozp!$E8)</f>
        <v>0</v>
      </c>
      <c r="V8" s="37">
        <f>ROUND((M8*LB_stat!H8+P8*LB_stat!K8+S8*LB_stat!N8)/1.348,0)</f>
        <v>1118755</v>
      </c>
      <c r="W8" s="37">
        <f>ROUND((N8*LB_stat!I8+Q8*LB_stat!L8+T8*LB_stat!O8)/1.348,0)</f>
        <v>0</v>
      </c>
      <c r="X8" s="37">
        <f>ROUND((O8*LB_stat!J8+R8*LB_stat!M8+U8*LB_stat!P8)/1.348,0)</f>
        <v>0</v>
      </c>
      <c r="Y8" s="37">
        <f t="shared" si="3"/>
        <v>1118755</v>
      </c>
      <c r="Z8" s="647">
        <f>IF(LB_stat!T8=0,0,LB_stat!H8/LB_stat!T8)+IF(LB_stat!W8=0,0,LB_stat!K8/LB_stat!W8)+IF(LB_stat!Z8=0,0,LB_stat!N8/LB_stat!Z8)</f>
        <v>3.5952945060304655</v>
      </c>
      <c r="AA8" s="647">
        <f>IF(LB_stat!U8=0,0,LB_stat!I8/LB_stat!U8)+IF(LB_stat!X8=0,0,LB_stat!L8/LB_stat!X8)+IF(LB_stat!AA8=0,0,LB_stat!O8/LB_stat!AA8)</f>
        <v>0</v>
      </c>
      <c r="AB8" s="647">
        <f>IF(LB_stat!V8=0,0,LB_stat!J8/LB_stat!V8)+IF(LB_stat!Y8=0,0,LB_stat!M8/LB_stat!Y8)+IF(LB_stat!AB8=0,0,LB_stat!P8/LB_stat!AB8)</f>
        <v>0</v>
      </c>
      <c r="AC8" s="130">
        <f t="shared" si="4"/>
        <v>3.5952945060304655</v>
      </c>
    </row>
    <row r="9" spans="1:29" ht="20.100000000000001" customHeight="1" x14ac:dyDescent="0.2">
      <c r="A9" s="328">
        <f>LB_stat!A9</f>
        <v>5</v>
      </c>
      <c r="B9" s="81">
        <f>LB_stat!B9</f>
        <v>600079554</v>
      </c>
      <c r="C9" s="81">
        <f>LB_stat!C9</f>
        <v>2411</v>
      </c>
      <c r="D9" s="557" t="str">
        <f>LB_stat!D9</f>
        <v>MŠ Liberec, Březinova 389/8</v>
      </c>
      <c r="E9" s="71">
        <f>LB_stat!E9</f>
        <v>3141</v>
      </c>
      <c r="F9" s="553" t="str">
        <f>LB_stat!F9</f>
        <v>MŠ Liberec, Březinova 389/8</v>
      </c>
      <c r="G9" s="128">
        <f>ROUND(LB_rozp!R9,0)</f>
        <v>968630</v>
      </c>
      <c r="H9" s="37">
        <f t="shared" si="0"/>
        <v>715096</v>
      </c>
      <c r="I9" s="29">
        <f t="shared" si="1"/>
        <v>241703</v>
      </c>
      <c r="J9" s="37">
        <f t="shared" si="2"/>
        <v>7151</v>
      </c>
      <c r="K9" s="37">
        <f>LB_stat!H9*LB_stat!AC9+LB_stat!I9*LB_stat!AD9+LB_stat!J9*LB_stat!AE9+LB_stat!K9*LB_stat!AF9+LB_stat!L9*LB_stat!AG9+LB_stat!M9*LB_stat!AH9+LB_stat!N9*LB_stat!AI9+LB_stat!O9*LB_stat!AJ9+LB_stat!P9*LB_stat!AK9</f>
        <v>4680</v>
      </c>
      <c r="L9" s="644">
        <f>ROUND(Y9/LB_rozp!E9/12,2)</f>
        <v>2.2999999999999998</v>
      </c>
      <c r="M9" s="645">
        <f>IF(LB_stat!H9=0,0,12*1.348*1/LB_stat!T9*LB_rozp!$E9)</f>
        <v>10710.55691284109</v>
      </c>
      <c r="N9" s="646">
        <f>IF(LB_stat!I9=0,0,12*1.348*1/LB_stat!U9*LB_rozp!$E9)</f>
        <v>0</v>
      </c>
      <c r="O9" s="646">
        <f>IF(LB_stat!J9=0,0,12*1.348*1/LB_stat!V9*LB_rozp!$E9)</f>
        <v>0</v>
      </c>
      <c r="P9" s="646">
        <f>IF(LB_stat!K9=0,0,12*1.348*1/LB_stat!W9*LB_rozp!$E9)</f>
        <v>0</v>
      </c>
      <c r="Q9" s="646">
        <f>IF(LB_stat!L9=0,0,12*1.348*1/LB_stat!X9*LB_rozp!$E9)</f>
        <v>0</v>
      </c>
      <c r="R9" s="646">
        <f>IF(LB_stat!M9=0,0,12*1.348*1/LB_stat!Y9*LB_rozp!$E9)</f>
        <v>0</v>
      </c>
      <c r="S9" s="646">
        <f>IF(LB_stat!N9=0,0,12*1.348*1/LB_stat!Z9*LB_rozp!$E9)</f>
        <v>0</v>
      </c>
      <c r="T9" s="646">
        <f>IF(LB_stat!O9=0,0,12*1.348*1/LB_stat!AA9*LB_rozp!$E9)</f>
        <v>0</v>
      </c>
      <c r="U9" s="646">
        <f>IF(LB_stat!P9=0,0,12*1.348*1/LB_stat!AB9*LB_rozp!$E9)</f>
        <v>0</v>
      </c>
      <c r="V9" s="37">
        <f>ROUND((M9*LB_stat!H9+P9*LB_stat!K9+S9*LB_stat!N9)/1.348,0)</f>
        <v>715097</v>
      </c>
      <c r="W9" s="37">
        <f>ROUND((N9*LB_stat!I9+Q9*LB_stat!L9+T9*LB_stat!O9)/1.348,0)</f>
        <v>0</v>
      </c>
      <c r="X9" s="37">
        <f>ROUND((O9*LB_stat!J9+R9*LB_stat!M9+U9*LB_stat!P9)/1.348,0)</f>
        <v>0</v>
      </c>
      <c r="Y9" s="37">
        <f t="shared" si="3"/>
        <v>715097</v>
      </c>
      <c r="Z9" s="647">
        <f>IF(LB_stat!T9=0,0,LB_stat!H9/LB_stat!T9)+IF(LB_stat!W9=0,0,LB_stat!K9/LB_stat!W9)+IF(LB_stat!Z9=0,0,LB_stat!N9/LB_stat!Z9)</f>
        <v>2.2980747939695516</v>
      </c>
      <c r="AA9" s="647">
        <f>IF(LB_stat!U9=0,0,LB_stat!I9/LB_stat!U9)+IF(LB_stat!X9=0,0,LB_stat!L9/LB_stat!X9)+IF(LB_stat!AA9=0,0,LB_stat!O9/LB_stat!AA9)</f>
        <v>0</v>
      </c>
      <c r="AB9" s="647">
        <f>IF(LB_stat!V9=0,0,LB_stat!J9/LB_stat!V9)+IF(LB_stat!Y9=0,0,LB_stat!M9/LB_stat!Y9)+IF(LB_stat!AB9=0,0,LB_stat!P9/LB_stat!AB9)</f>
        <v>0</v>
      </c>
      <c r="AC9" s="130">
        <f t="shared" si="4"/>
        <v>2.2980747939695516</v>
      </c>
    </row>
    <row r="10" spans="1:29" ht="20.100000000000001" customHeight="1" x14ac:dyDescent="0.2">
      <c r="A10" s="328">
        <f>LB_stat!A10</f>
        <v>6</v>
      </c>
      <c r="B10" s="81">
        <f>LB_stat!B10</f>
        <v>600079520</v>
      </c>
      <c r="C10" s="81">
        <f>LB_stat!C10</f>
        <v>2407</v>
      </c>
      <c r="D10" s="557" t="str">
        <f>LB_stat!D10</f>
        <v>MŠ Liberec, Burianova 972/2</v>
      </c>
      <c r="E10" s="71">
        <f>LB_stat!E10</f>
        <v>3141</v>
      </c>
      <c r="F10" s="553" t="str">
        <f>LB_stat!F10</f>
        <v>MŠ Liberec, Burianova 972/2</v>
      </c>
      <c r="G10" s="128">
        <f>ROUND(LB_rozp!R10,0)</f>
        <v>1834423</v>
      </c>
      <c r="H10" s="37">
        <f t="shared" si="0"/>
        <v>1353480</v>
      </c>
      <c r="I10" s="29">
        <f t="shared" si="1"/>
        <v>457476</v>
      </c>
      <c r="J10" s="37">
        <f t="shared" si="2"/>
        <v>13535</v>
      </c>
      <c r="K10" s="37">
        <f>LB_stat!H10*LB_stat!AC10+LB_stat!I10*LB_stat!AD10+LB_stat!J10*LB_stat!AE10+LB_stat!K10*LB_stat!AF10+LB_stat!L10*LB_stat!AG10+LB_stat!M10*LB_stat!AH10+LB_stat!N10*LB_stat!AI10+LB_stat!O10*LB_stat!AJ10+LB_stat!P10*LB_stat!AK10</f>
        <v>9932</v>
      </c>
      <c r="L10" s="644">
        <f>ROUND(Y10/LB_rozp!E10/12,2)</f>
        <v>4.3499999999999996</v>
      </c>
      <c r="M10" s="645">
        <f>IF(LB_stat!H10=0,0,12*1.348*1/LB_stat!T10*LB_rozp!$E10)</f>
        <v>9552.3091714689726</v>
      </c>
      <c r="N10" s="646">
        <f>IF(LB_stat!I10=0,0,12*1.348*1/LB_stat!U10*LB_rozp!$E10)</f>
        <v>0</v>
      </c>
      <c r="O10" s="646">
        <f>IF(LB_stat!J10=0,0,12*1.348*1/LB_stat!V10*LB_rozp!$E10)</f>
        <v>0</v>
      </c>
      <c r="P10" s="646">
        <f>IF(LB_stat!K10=0,0,12*1.348*1/LB_stat!W10*LB_rozp!$E10)</f>
        <v>0</v>
      </c>
      <c r="Q10" s="646">
        <f>IF(LB_stat!L10=0,0,12*1.348*1/LB_stat!X10*LB_rozp!$E10)</f>
        <v>0</v>
      </c>
      <c r="R10" s="646">
        <f>IF(LB_stat!M10=0,0,12*1.348*1/LB_stat!Y10*LB_rozp!$E10)</f>
        <v>0</v>
      </c>
      <c r="S10" s="646">
        <f>IF(LB_stat!N10=0,0,12*1.348*1/LB_stat!Z10*LB_rozp!$E10)</f>
        <v>0</v>
      </c>
      <c r="T10" s="646">
        <f>IF(LB_stat!O10=0,0,12*1.348*1/LB_stat!AA10*LB_rozp!$E10)</f>
        <v>0</v>
      </c>
      <c r="U10" s="646">
        <f>IF(LB_stat!P10=0,0,12*1.348*1/LB_stat!AB10*LB_rozp!$E10)</f>
        <v>0</v>
      </c>
      <c r="V10" s="37">
        <f>ROUND((M10*LB_stat!H10+P10*LB_stat!K10+S10*LB_stat!N10)/1.348,0)</f>
        <v>1353480</v>
      </c>
      <c r="W10" s="37">
        <f>ROUND((N10*LB_stat!I10+Q10*LB_stat!L10+T10*LB_stat!O10)/1.348,0)</f>
        <v>0</v>
      </c>
      <c r="X10" s="37">
        <f>ROUND((O10*LB_stat!J10+R10*LB_stat!M10+U10*LB_stat!P10)/1.348,0)</f>
        <v>0</v>
      </c>
      <c r="Y10" s="37">
        <f t="shared" si="3"/>
        <v>1353480</v>
      </c>
      <c r="Z10" s="647">
        <f>IF(LB_stat!T10=0,0,LB_stat!H10/LB_stat!T10)+IF(LB_stat!W10=0,0,LB_stat!K10/LB_stat!W10)+IF(LB_stat!Z10=0,0,LB_stat!N10/LB_stat!Z10)</f>
        <v>4.3496201737850528</v>
      </c>
      <c r="AA10" s="647">
        <f>IF(LB_stat!U10=0,0,LB_stat!I10/LB_stat!U10)+IF(LB_stat!X10=0,0,LB_stat!L10/LB_stat!X10)+IF(LB_stat!AA10=0,0,LB_stat!O10/LB_stat!AA10)</f>
        <v>0</v>
      </c>
      <c r="AB10" s="647">
        <f>IF(LB_stat!V10=0,0,LB_stat!J10/LB_stat!V10)+IF(LB_stat!Y10=0,0,LB_stat!M10/LB_stat!Y10)+IF(LB_stat!AB10=0,0,LB_stat!P10/LB_stat!AB10)</f>
        <v>0</v>
      </c>
      <c r="AC10" s="130">
        <f t="shared" si="4"/>
        <v>4.3496201737850528</v>
      </c>
    </row>
    <row r="11" spans="1:29" ht="20.100000000000001" customHeight="1" x14ac:dyDescent="0.2">
      <c r="A11" s="328">
        <f>LB_stat!A11</f>
        <v>7</v>
      </c>
      <c r="B11" s="81">
        <f>LB_stat!B11</f>
        <v>600079082</v>
      </c>
      <c r="C11" s="81">
        <f>LB_stat!C11</f>
        <v>2422</v>
      </c>
      <c r="D11" s="557" t="str">
        <f>LB_stat!D11</f>
        <v>MŠ Liberec, Dělnická 831/7</v>
      </c>
      <c r="E11" s="71">
        <f>LB_stat!E11</f>
        <v>3141</v>
      </c>
      <c r="F11" s="553" t="str">
        <f>LB_stat!F11</f>
        <v>MŠ Liberec, Dělnická 831/7</v>
      </c>
      <c r="G11" s="128">
        <f>ROUND(LB_rozp!R11,0)</f>
        <v>1128009</v>
      </c>
      <c r="H11" s="37">
        <f t="shared" si="0"/>
        <v>832520</v>
      </c>
      <c r="I11" s="29">
        <f t="shared" si="1"/>
        <v>281392</v>
      </c>
      <c r="J11" s="37">
        <f t="shared" si="2"/>
        <v>8325</v>
      </c>
      <c r="K11" s="37">
        <f>LB_stat!H11*LB_stat!AC11+LB_stat!I11*LB_stat!AD11+LB_stat!J11*LB_stat!AE11+LB_stat!K11*LB_stat!AF11+LB_stat!L11*LB_stat!AG11+LB_stat!M11*LB_stat!AH11+LB_stat!N11*LB_stat!AI11+LB_stat!O11*LB_stat!AJ11+LB_stat!P11*LB_stat!AK11</f>
        <v>5772</v>
      </c>
      <c r="L11" s="644">
        <f>ROUND(Y11/LB_rozp!E11/12,2)</f>
        <v>2.68</v>
      </c>
      <c r="M11" s="645">
        <f>IF(LB_stat!H11=0,0,12*1.348*1/LB_stat!T11*LB_rozp!$E11)</f>
        <v>10110.240211291279</v>
      </c>
      <c r="N11" s="646">
        <f>IF(LB_stat!I11=0,0,12*1.348*1/LB_stat!U11*LB_rozp!$E11)</f>
        <v>0</v>
      </c>
      <c r="O11" s="646">
        <f>IF(LB_stat!J11=0,0,12*1.348*1/LB_stat!V11*LB_rozp!$E11)</f>
        <v>0</v>
      </c>
      <c r="P11" s="646">
        <f>IF(LB_stat!K11=0,0,12*1.348*1/LB_stat!W11*LB_rozp!$E11)</f>
        <v>0</v>
      </c>
      <c r="Q11" s="646">
        <f>IF(LB_stat!L11=0,0,12*1.348*1/LB_stat!X11*LB_rozp!$E11)</f>
        <v>0</v>
      </c>
      <c r="R11" s="646">
        <f>IF(LB_stat!M11=0,0,12*1.348*1/LB_stat!Y11*LB_rozp!$E11)</f>
        <v>0</v>
      </c>
      <c r="S11" s="646">
        <f>IF(LB_stat!N11=0,0,12*1.348*1/LB_stat!Z11*LB_rozp!$E11)</f>
        <v>0</v>
      </c>
      <c r="T11" s="646">
        <f>IF(LB_stat!O11=0,0,12*1.348*1/LB_stat!AA11*LB_rozp!$E11)</f>
        <v>0</v>
      </c>
      <c r="U11" s="646">
        <f>IF(LB_stat!P11=0,0,12*1.348*1/LB_stat!AB11*LB_rozp!$E11)</f>
        <v>0</v>
      </c>
      <c r="V11" s="37">
        <f>ROUND((M11*LB_stat!H11+P11*LB_stat!K11+S11*LB_stat!N11)/1.348,0)</f>
        <v>832520</v>
      </c>
      <c r="W11" s="37">
        <f>ROUND((N11*LB_stat!I11+Q11*LB_stat!L11+T11*LB_stat!O11)/1.348,0)</f>
        <v>0</v>
      </c>
      <c r="X11" s="37">
        <f>ROUND((O11*LB_stat!J11+R11*LB_stat!M11+U11*LB_stat!P11)/1.348,0)</f>
        <v>0</v>
      </c>
      <c r="Y11" s="37">
        <f t="shared" si="3"/>
        <v>832520</v>
      </c>
      <c r="Z11" s="647">
        <f>IF(LB_stat!T11=0,0,LB_stat!H11/LB_stat!T11)+IF(LB_stat!W11=0,0,LB_stat!K11/LB_stat!W11)+IF(LB_stat!Z11=0,0,LB_stat!N11/LB_stat!Z11)</f>
        <v>2.675432815323648</v>
      </c>
      <c r="AA11" s="647">
        <f>IF(LB_stat!U11=0,0,LB_stat!I11/LB_stat!U11)+IF(LB_stat!X11=0,0,LB_stat!L11/LB_stat!X11)+IF(LB_stat!AA11=0,0,LB_stat!O11/LB_stat!AA11)</f>
        <v>0</v>
      </c>
      <c r="AB11" s="647">
        <f>IF(LB_stat!V11=0,0,LB_stat!J11/LB_stat!V11)+IF(LB_stat!Y11=0,0,LB_stat!M11/LB_stat!Y11)+IF(LB_stat!AB11=0,0,LB_stat!P11/LB_stat!AB11)</f>
        <v>0</v>
      </c>
      <c r="AC11" s="130">
        <f t="shared" si="4"/>
        <v>2.675432815323648</v>
      </c>
    </row>
    <row r="12" spans="1:29" ht="20.100000000000001" customHeight="1" x14ac:dyDescent="0.2">
      <c r="A12" s="328">
        <f>LB_stat!A12</f>
        <v>8</v>
      </c>
      <c r="B12" s="81">
        <f>LB_stat!B12</f>
        <v>600079091</v>
      </c>
      <c r="C12" s="81">
        <f>LB_stat!C12</f>
        <v>2427</v>
      </c>
      <c r="D12" s="557" t="str">
        <f>LB_stat!D12</f>
        <v>MŠ Liberec, Dětská 461</v>
      </c>
      <c r="E12" s="71">
        <f>LB_stat!E12</f>
        <v>3141</v>
      </c>
      <c r="F12" s="553" t="str">
        <f>LB_stat!F12</f>
        <v>MŠ Liberec, Dětská 461 - výdejna</v>
      </c>
      <c r="G12" s="128">
        <f>ROUND(LB_rozp!R12,0)</f>
        <v>317525</v>
      </c>
      <c r="H12" s="37">
        <f t="shared" si="0"/>
        <v>233863</v>
      </c>
      <c r="I12" s="29">
        <f t="shared" si="1"/>
        <v>79045</v>
      </c>
      <c r="J12" s="37">
        <f t="shared" si="2"/>
        <v>2339</v>
      </c>
      <c r="K12" s="37">
        <f>LB_stat!H12*LB_stat!AC12+LB_stat!I12*LB_stat!AD12+LB_stat!J12*LB_stat!AE12+LB_stat!K12*LB_stat!AF12+LB_stat!L12*LB_stat!AG12+LB_stat!M12*LB_stat!AH12+LB_stat!N12*LB_stat!AI12+LB_stat!O12*LB_stat!AJ12+LB_stat!P12*LB_stat!AK12</f>
        <v>2278</v>
      </c>
      <c r="L12" s="644">
        <f>ROUND(Y12/LB_rozp!E12/12,2)</f>
        <v>0.75</v>
      </c>
      <c r="M12" s="645">
        <f>IF(LB_stat!H12=0,0,12*1.348*1/LB_stat!T12*LB_rozp!$E12)</f>
        <v>0</v>
      </c>
      <c r="N12" s="646">
        <f>IF(LB_stat!I12=0,0,12*1.348*1/LB_stat!U12*LB_rozp!$E12)</f>
        <v>0</v>
      </c>
      <c r="O12" s="646">
        <f>IF(LB_stat!J12=0,0,12*1.348*1/LB_stat!V12*LB_rozp!$E12)</f>
        <v>0</v>
      </c>
      <c r="P12" s="646">
        <f>IF(LB_stat!K12=0,0,12*1.348*1/LB_stat!W12*LB_rozp!$E12)</f>
        <v>0</v>
      </c>
      <c r="Q12" s="646">
        <f>IF(LB_stat!L12=0,0,12*1.348*1/LB_stat!X12*LB_rozp!$E12)</f>
        <v>0</v>
      </c>
      <c r="R12" s="646">
        <f>IF(LB_stat!M12=0,0,12*1.348*1/LB_stat!Y12*LB_rozp!$E12)</f>
        <v>0</v>
      </c>
      <c r="S12" s="646">
        <f>IF(LB_stat!N12=0,0,12*1.348*1/LB_stat!Z12*LB_rozp!$E12)</f>
        <v>4705.1727068525997</v>
      </c>
      <c r="T12" s="646">
        <f>IF(LB_stat!O12=0,0,12*1.348*1/LB_stat!AA12*LB_rozp!$E12)</f>
        <v>0</v>
      </c>
      <c r="U12" s="646">
        <f>IF(LB_stat!P12=0,0,12*1.348*1/LB_stat!AB12*LB_rozp!$E12)</f>
        <v>0</v>
      </c>
      <c r="V12" s="37">
        <f>ROUND((M12*LB_stat!H12+P12*LB_stat!K12+S12*LB_stat!N12)/1.348,0)</f>
        <v>233862</v>
      </c>
      <c r="W12" s="37">
        <f>ROUND((N12*LB_stat!I12+Q12*LB_stat!L12+T12*LB_stat!O12)/1.348,0)</f>
        <v>0</v>
      </c>
      <c r="X12" s="37">
        <f>ROUND((O12*LB_stat!J12+R12*LB_stat!M12+U12*LB_stat!P12)/1.348,0)</f>
        <v>0</v>
      </c>
      <c r="Y12" s="37">
        <f t="shared" si="3"/>
        <v>233862</v>
      </c>
      <c r="Z12" s="647">
        <f>IF(LB_stat!T12=0,0,LB_stat!H12/LB_stat!T12)+IF(LB_stat!W12=0,0,LB_stat!K12/LB_stat!W12)+IF(LB_stat!Z12=0,0,LB_stat!N12/LB_stat!Z12)</f>
        <v>0.75155361556011246</v>
      </c>
      <c r="AA12" s="647">
        <f>IF(LB_stat!U12=0,0,LB_stat!I12/LB_stat!U12)+IF(LB_stat!X12=0,0,LB_stat!L12/LB_stat!X12)+IF(LB_stat!AA12=0,0,LB_stat!O12/LB_stat!AA12)</f>
        <v>0</v>
      </c>
      <c r="AB12" s="647">
        <f>IF(LB_stat!V12=0,0,LB_stat!J12/LB_stat!V12)+IF(LB_stat!Y12=0,0,LB_stat!M12/LB_stat!Y12)+IF(LB_stat!AB12=0,0,LB_stat!P12/LB_stat!AB12)</f>
        <v>0</v>
      </c>
      <c r="AC12" s="130">
        <f t="shared" si="4"/>
        <v>0.75155361556011246</v>
      </c>
    </row>
    <row r="13" spans="1:29" ht="20.100000000000001" customHeight="1" x14ac:dyDescent="0.2">
      <c r="A13" s="328">
        <f>LB_stat!A13</f>
        <v>9</v>
      </c>
      <c r="B13" s="81">
        <f>LB_stat!B13</f>
        <v>691002606</v>
      </c>
      <c r="C13" s="81">
        <f>LB_stat!C13</f>
        <v>2327</v>
      </c>
      <c r="D13" s="557" t="str">
        <f>LB_stat!D13</f>
        <v>MŠ Liberec, Gagarinova 788/9</v>
      </c>
      <c r="E13" s="71">
        <f>LB_stat!E13</f>
        <v>3141</v>
      </c>
      <c r="F13" s="553" t="str">
        <f>LB_stat!F13</f>
        <v>MŠ Liberec, Gagarinova 788/9</v>
      </c>
      <c r="G13" s="128">
        <f>ROUND(LB_rozp!R13,0)</f>
        <v>1151204</v>
      </c>
      <c r="H13" s="37">
        <f t="shared" si="0"/>
        <v>849611</v>
      </c>
      <c r="I13" s="29">
        <f t="shared" si="1"/>
        <v>287169</v>
      </c>
      <c r="J13" s="37">
        <f t="shared" si="2"/>
        <v>8496</v>
      </c>
      <c r="K13" s="37">
        <f>LB_stat!H13*LB_stat!AC13+LB_stat!I13*LB_stat!AD13+LB_stat!J13*LB_stat!AE13+LB_stat!K13*LB_stat!AF13+LB_stat!L13*LB_stat!AG13+LB_stat!M13*LB_stat!AH13+LB_stat!N13*LB_stat!AI13+LB_stat!O13*LB_stat!AJ13+LB_stat!P13*LB_stat!AK13</f>
        <v>5928</v>
      </c>
      <c r="L13" s="644">
        <f>ROUND(Y13/LB_rozp!E13/12,2)</f>
        <v>2.73</v>
      </c>
      <c r="M13" s="645">
        <f>IF(LB_stat!H13=0,0,12*1.348*1/LB_stat!T13*LB_rozp!$E13)</f>
        <v>10046.284517560282</v>
      </c>
      <c r="N13" s="646">
        <f>IF(LB_stat!I13=0,0,12*1.348*1/LB_stat!U13*LB_rozp!$E13)</f>
        <v>0</v>
      </c>
      <c r="O13" s="646">
        <f>IF(LB_stat!J13=0,0,12*1.348*1/LB_stat!V13*LB_rozp!$E13)</f>
        <v>0</v>
      </c>
      <c r="P13" s="646">
        <f>IF(LB_stat!K13=0,0,12*1.348*1/LB_stat!W13*LB_rozp!$E13)</f>
        <v>0</v>
      </c>
      <c r="Q13" s="646">
        <f>IF(LB_stat!L13=0,0,12*1.348*1/LB_stat!X13*LB_rozp!$E13)</f>
        <v>0</v>
      </c>
      <c r="R13" s="646">
        <f>IF(LB_stat!M13=0,0,12*1.348*1/LB_stat!Y13*LB_rozp!$E13)</f>
        <v>0</v>
      </c>
      <c r="S13" s="646">
        <f>IF(LB_stat!N13=0,0,12*1.348*1/LB_stat!Z13*LB_rozp!$E13)</f>
        <v>0</v>
      </c>
      <c r="T13" s="646">
        <f>IF(LB_stat!O13=0,0,12*1.348*1/LB_stat!AA13*LB_rozp!$E13)</f>
        <v>0</v>
      </c>
      <c r="U13" s="646">
        <f>IF(LB_stat!P13=0,0,12*1.348*1/LB_stat!AB13*LB_rozp!$E13)</f>
        <v>0</v>
      </c>
      <c r="V13" s="37">
        <f>ROUND((M13*LB_stat!H13+P13*LB_stat!K13+S13*LB_stat!N13)/1.348,0)</f>
        <v>849612</v>
      </c>
      <c r="W13" s="37">
        <f>ROUND((N13*LB_stat!I13+Q13*LB_stat!L13+T13*LB_stat!O13)/1.348,0)</f>
        <v>0</v>
      </c>
      <c r="X13" s="37">
        <f>ROUND((O13*LB_stat!J13+R13*LB_stat!M13+U13*LB_stat!P13)/1.348,0)</f>
        <v>0</v>
      </c>
      <c r="Y13" s="37">
        <f t="shared" si="3"/>
        <v>849612</v>
      </c>
      <c r="Z13" s="647">
        <f>IF(LB_stat!T13=0,0,LB_stat!H13/LB_stat!T13)+IF(LB_stat!W13=0,0,LB_stat!K13/LB_stat!W13)+IF(LB_stat!Z13=0,0,LB_stat!N13/LB_stat!Z13)</f>
        <v>2.7303600538161437</v>
      </c>
      <c r="AA13" s="647">
        <f>IF(LB_stat!U13=0,0,LB_stat!I13/LB_stat!U13)+IF(LB_stat!X13=0,0,LB_stat!L13/LB_stat!X13)+IF(LB_stat!AA13=0,0,LB_stat!O13/LB_stat!AA13)</f>
        <v>0</v>
      </c>
      <c r="AB13" s="647">
        <f>IF(LB_stat!V13=0,0,LB_stat!J13/LB_stat!V13)+IF(LB_stat!Y13=0,0,LB_stat!M13/LB_stat!Y13)+IF(LB_stat!AB13=0,0,LB_stat!P13/LB_stat!AB13)</f>
        <v>0</v>
      </c>
      <c r="AC13" s="130">
        <f t="shared" si="4"/>
        <v>2.7303600538161437</v>
      </c>
    </row>
    <row r="14" spans="1:29" ht="20.100000000000001" customHeight="1" x14ac:dyDescent="0.2">
      <c r="A14" s="328">
        <f>LB_stat!A14</f>
        <v>10</v>
      </c>
      <c r="B14" s="81">
        <f>LB_stat!B14</f>
        <v>600079287</v>
      </c>
      <c r="C14" s="81">
        <f>LB_stat!C14</f>
        <v>2321</v>
      </c>
      <c r="D14" s="557" t="str">
        <f>LB_stat!D14</f>
        <v>MŠ Liberec, Horská 166/27</v>
      </c>
      <c r="E14" s="71">
        <f>LB_stat!E14</f>
        <v>3141</v>
      </c>
      <c r="F14" s="553" t="str">
        <f>LB_stat!F14</f>
        <v>MŠ Liberec, Horská 166/27</v>
      </c>
      <c r="G14" s="128">
        <f>ROUND(LB_rozp!R14,0)</f>
        <v>631479</v>
      </c>
      <c r="H14" s="37">
        <f t="shared" si="0"/>
        <v>466605</v>
      </c>
      <c r="I14" s="29">
        <f t="shared" si="1"/>
        <v>157712</v>
      </c>
      <c r="J14" s="37">
        <f t="shared" si="2"/>
        <v>4666</v>
      </c>
      <c r="K14" s="37">
        <f>LB_stat!H14*LB_stat!AC14+LB_stat!I14*LB_stat!AD14+LB_stat!J14*LB_stat!AE14+LB_stat!K14*LB_stat!AF14+LB_stat!L14*LB_stat!AG14+LB_stat!M14*LB_stat!AH14+LB_stat!N14*LB_stat!AI14+LB_stat!O14*LB_stat!AJ14+LB_stat!P14*LB_stat!AK14</f>
        <v>2496</v>
      </c>
      <c r="L14" s="644">
        <f>ROUND(Y14/LB_rozp!E14/12,2)</f>
        <v>1.5</v>
      </c>
      <c r="M14" s="645">
        <f>IF(LB_stat!H14=0,0,12*1.348*1/LB_stat!T14*LB_rozp!$E14)</f>
        <v>13103.812097620426</v>
      </c>
      <c r="N14" s="646">
        <f>IF(LB_stat!I14=0,0,12*1.348*1/LB_stat!U14*LB_rozp!$E14)</f>
        <v>0</v>
      </c>
      <c r="O14" s="646">
        <f>IF(LB_stat!J14=0,0,12*1.348*1/LB_stat!V14*LB_rozp!$E14)</f>
        <v>0</v>
      </c>
      <c r="P14" s="646">
        <f>IF(LB_stat!K14=0,0,12*1.348*1/LB_stat!W14*LB_rozp!$E14)</f>
        <v>0</v>
      </c>
      <c r="Q14" s="646">
        <f>IF(LB_stat!L14=0,0,12*1.348*1/LB_stat!X14*LB_rozp!$E14)</f>
        <v>0</v>
      </c>
      <c r="R14" s="646">
        <f>IF(LB_stat!M14=0,0,12*1.348*1/LB_stat!Y14*LB_rozp!$E14)</f>
        <v>0</v>
      </c>
      <c r="S14" s="646">
        <f>IF(LB_stat!N14=0,0,12*1.348*1/LB_stat!Z14*LB_rozp!$E14)</f>
        <v>0</v>
      </c>
      <c r="T14" s="646">
        <f>IF(LB_stat!O14=0,0,12*1.348*1/LB_stat!AA14*LB_rozp!$E14)</f>
        <v>0</v>
      </c>
      <c r="U14" s="646">
        <f>IF(LB_stat!P14=0,0,12*1.348*1/LB_stat!AB14*LB_rozp!$E14)</f>
        <v>0</v>
      </c>
      <c r="V14" s="37">
        <f>ROUND((M14*LB_stat!H14+P14*LB_stat!K14+S14*LB_stat!N14)/1.348,0)</f>
        <v>466605</v>
      </c>
      <c r="W14" s="37">
        <f>ROUND((N14*LB_stat!I14+Q14*LB_stat!L14+T14*LB_stat!O14)/1.348,0)</f>
        <v>0</v>
      </c>
      <c r="X14" s="37">
        <f>ROUND((O14*LB_stat!J14+R14*LB_stat!M14+U14*LB_stat!P14)/1.348,0)</f>
        <v>0</v>
      </c>
      <c r="Y14" s="37">
        <f t="shared" si="3"/>
        <v>466605</v>
      </c>
      <c r="Z14" s="647">
        <f>IF(LB_stat!T14=0,0,LB_stat!H14/LB_stat!T14)+IF(LB_stat!W14=0,0,LB_stat!K14/LB_stat!W14)+IF(LB_stat!Z14=0,0,LB_stat!N14/LB_stat!Z14)</f>
        <v>1.499506977100999</v>
      </c>
      <c r="AA14" s="647">
        <f>IF(LB_stat!U14=0,0,LB_stat!I14/LB_stat!U14)+IF(LB_stat!X14=0,0,LB_stat!L14/LB_stat!X14)+IF(LB_stat!AA14=0,0,LB_stat!O14/LB_stat!AA14)</f>
        <v>0</v>
      </c>
      <c r="AB14" s="647">
        <f>IF(LB_stat!V14=0,0,LB_stat!J14/LB_stat!V14)+IF(LB_stat!Y14=0,0,LB_stat!M14/LB_stat!Y14)+IF(LB_stat!AB14=0,0,LB_stat!P14/LB_stat!AB14)</f>
        <v>0</v>
      </c>
      <c r="AC14" s="130">
        <f t="shared" si="4"/>
        <v>1.499506977100999</v>
      </c>
    </row>
    <row r="15" spans="1:29" ht="20.100000000000001" customHeight="1" x14ac:dyDescent="0.2">
      <c r="A15" s="328">
        <f>LB_stat!A15</f>
        <v>10</v>
      </c>
      <c r="B15" s="81">
        <f>LB_stat!B15</f>
        <v>600079287</v>
      </c>
      <c r="C15" s="81">
        <f>LB_stat!C15</f>
        <v>2321</v>
      </c>
      <c r="D15" s="557" t="str">
        <f>LB_stat!D15</f>
        <v>MŠ Liberec, Horská 166/27</v>
      </c>
      <c r="E15" s="71">
        <f>LB_stat!E15</f>
        <v>3141</v>
      </c>
      <c r="F15" s="559" t="str">
        <f>LB_stat!F15</f>
        <v xml:space="preserve">MŠ Liberec, Markova 1334/10 </v>
      </c>
      <c r="G15" s="128">
        <f>ROUND(LB_rozp!R15,0)</f>
        <v>846601</v>
      </c>
      <c r="H15" s="37">
        <f t="shared" si="0"/>
        <v>625188</v>
      </c>
      <c r="I15" s="29">
        <f t="shared" si="1"/>
        <v>211313</v>
      </c>
      <c r="J15" s="37">
        <f t="shared" si="2"/>
        <v>6252</v>
      </c>
      <c r="K15" s="37">
        <f>LB_stat!H15*LB_stat!AC15+LB_stat!I15*LB_stat!AD15+LB_stat!J15*LB_stat!AE15+LB_stat!K15*LB_stat!AF15+LB_stat!L15*LB_stat!AG15+LB_stat!M15*LB_stat!AH15+LB_stat!N15*LB_stat!AI15+LB_stat!O15*LB_stat!AJ15+LB_stat!P15*LB_stat!AK15</f>
        <v>3848</v>
      </c>
      <c r="L15" s="644">
        <f>ROUND(Y15/LB_rozp!E15/12,2)</f>
        <v>2.0099999999999998</v>
      </c>
      <c r="M15" s="645">
        <f>IF(LB_stat!H15=0,0,12*1.348*1/LB_stat!T15*LB_rozp!$E15)</f>
        <v>11388.54777082353</v>
      </c>
      <c r="N15" s="646">
        <f>IF(LB_stat!I15=0,0,12*1.348*1/LB_stat!U15*LB_rozp!$E15)</f>
        <v>0</v>
      </c>
      <c r="O15" s="646">
        <f>IF(LB_stat!J15=0,0,12*1.348*1/LB_stat!V15*LB_rozp!$E15)</f>
        <v>0</v>
      </c>
      <c r="P15" s="646">
        <f>IF(LB_stat!K15=0,0,12*1.348*1/LB_stat!W15*LB_rozp!$E15)</f>
        <v>0</v>
      </c>
      <c r="Q15" s="646">
        <f>IF(LB_stat!L15=0,0,12*1.348*1/LB_stat!X15*LB_rozp!$E15)</f>
        <v>0</v>
      </c>
      <c r="R15" s="646">
        <f>IF(LB_stat!M15=0,0,12*1.348*1/LB_stat!Y15*LB_rozp!$E15)</f>
        <v>0</v>
      </c>
      <c r="S15" s="646">
        <f>IF(LB_stat!N15=0,0,12*1.348*1/LB_stat!Z15*LB_rozp!$E15)</f>
        <v>0</v>
      </c>
      <c r="T15" s="646">
        <f>IF(LB_stat!O15=0,0,12*1.348*1/LB_stat!AA15*LB_rozp!$E15)</f>
        <v>0</v>
      </c>
      <c r="U15" s="646">
        <f>IF(LB_stat!P15=0,0,12*1.348*1/LB_stat!AB15*LB_rozp!$E15)</f>
        <v>0</v>
      </c>
      <c r="V15" s="37">
        <f>ROUND((M15*LB_stat!H15+P15*LB_stat!K15+S15*LB_stat!N15)/1.348,0)</f>
        <v>625187</v>
      </c>
      <c r="W15" s="37">
        <f>ROUND((N15*LB_stat!I15+Q15*LB_stat!L15+T15*LB_stat!O15)/1.348,0)</f>
        <v>0</v>
      </c>
      <c r="X15" s="37">
        <f>ROUND((O15*LB_stat!J15+R15*LB_stat!M15+U15*LB_stat!P15)/1.348,0)</f>
        <v>0</v>
      </c>
      <c r="Y15" s="37">
        <f t="shared" si="3"/>
        <v>625187</v>
      </c>
      <c r="Z15" s="647">
        <f>IF(LB_stat!T15=0,0,LB_stat!H15/LB_stat!T15)+IF(LB_stat!W15=0,0,LB_stat!K15/LB_stat!W15)+IF(LB_stat!Z15=0,0,LB_stat!N15/LB_stat!Z15)</f>
        <v>2.009137520518629</v>
      </c>
      <c r="AA15" s="647">
        <f>IF(LB_stat!U15=0,0,LB_stat!I15/LB_stat!U15)+IF(LB_stat!X15=0,0,LB_stat!L15/LB_stat!X15)+IF(LB_stat!AA15=0,0,LB_stat!O15/LB_stat!AA15)</f>
        <v>0</v>
      </c>
      <c r="AB15" s="647">
        <f>IF(LB_stat!V15=0,0,LB_stat!J15/LB_stat!V15)+IF(LB_stat!Y15=0,0,LB_stat!M15/LB_stat!Y15)+IF(LB_stat!AB15=0,0,LB_stat!P15/LB_stat!AB15)</f>
        <v>0</v>
      </c>
      <c r="AC15" s="130">
        <f t="shared" si="4"/>
        <v>2.009137520518629</v>
      </c>
    </row>
    <row r="16" spans="1:29" ht="20.100000000000001" customHeight="1" x14ac:dyDescent="0.2">
      <c r="A16" s="328">
        <f>LB_stat!A16</f>
        <v>11</v>
      </c>
      <c r="B16" s="81">
        <f>LB_stat!B16</f>
        <v>600079368</v>
      </c>
      <c r="C16" s="81">
        <f>LB_stat!C16</f>
        <v>2423</v>
      </c>
      <c r="D16" s="557" t="str">
        <f>LB_stat!D16</f>
        <v>MŠ Liberec, Husova 184/72</v>
      </c>
      <c r="E16" s="71">
        <f>LB_stat!E16</f>
        <v>3141</v>
      </c>
      <c r="F16" s="553" t="str">
        <f>LB_stat!F16</f>
        <v>MŠ Liberec, Husova 184/72</v>
      </c>
      <c r="G16" s="128">
        <f>ROUND(LB_rozp!R16,0)</f>
        <v>649380</v>
      </c>
      <c r="H16" s="37">
        <f t="shared" si="0"/>
        <v>479807</v>
      </c>
      <c r="I16" s="29">
        <f t="shared" si="1"/>
        <v>162175</v>
      </c>
      <c r="J16" s="37">
        <f t="shared" si="2"/>
        <v>4798</v>
      </c>
      <c r="K16" s="37">
        <f>LB_stat!H16*LB_stat!AC16+LB_stat!I16*LB_stat!AD16+LB_stat!J16*LB_stat!AE16+LB_stat!K16*LB_stat!AF16+LB_stat!L16*LB_stat!AG16+LB_stat!M16*LB_stat!AH16+LB_stat!N16*LB_stat!AI16+LB_stat!O16*LB_stat!AJ16+LB_stat!P16*LB_stat!AK16</f>
        <v>2600</v>
      </c>
      <c r="L16" s="644">
        <f>ROUND(Y16/LB_rozp!E16/12,2)</f>
        <v>1.54</v>
      </c>
      <c r="M16" s="645">
        <f>IF(LB_stat!H16=0,0,12*1.348*1/LB_stat!T16*LB_rozp!$E16)</f>
        <v>12935.604407580666</v>
      </c>
      <c r="N16" s="646">
        <f>IF(LB_stat!I16=0,0,12*1.348*1/LB_stat!U16*LB_rozp!$E16)</f>
        <v>0</v>
      </c>
      <c r="O16" s="646">
        <f>IF(LB_stat!J16=0,0,12*1.348*1/LB_stat!V16*LB_rozp!$E16)</f>
        <v>0</v>
      </c>
      <c r="P16" s="646">
        <f>IF(LB_stat!K16=0,0,12*1.348*1/LB_stat!W16*LB_rozp!$E16)</f>
        <v>0</v>
      </c>
      <c r="Q16" s="646">
        <f>IF(LB_stat!L16=0,0,12*1.348*1/LB_stat!X16*LB_rozp!$E16)</f>
        <v>0</v>
      </c>
      <c r="R16" s="646">
        <f>IF(LB_stat!M16=0,0,12*1.348*1/LB_stat!Y16*LB_rozp!$E16)</f>
        <v>0</v>
      </c>
      <c r="S16" s="646">
        <f>IF(LB_stat!N16=0,0,12*1.348*1/LB_stat!Z16*LB_rozp!$E16)</f>
        <v>0</v>
      </c>
      <c r="T16" s="646">
        <f>IF(LB_stat!O16=0,0,12*1.348*1/LB_stat!AA16*LB_rozp!$E16)</f>
        <v>0</v>
      </c>
      <c r="U16" s="646">
        <f>IF(LB_stat!P16=0,0,12*1.348*1/LB_stat!AB16*LB_rozp!$E16)</f>
        <v>0</v>
      </c>
      <c r="V16" s="37">
        <f>ROUND((M16*LB_stat!H16+P16*LB_stat!K16+S16*LB_stat!N16)/1.348,0)</f>
        <v>479807</v>
      </c>
      <c r="W16" s="37">
        <f>ROUND((N16*LB_stat!I16+Q16*LB_stat!L16+T16*LB_stat!O16)/1.348,0)</f>
        <v>0</v>
      </c>
      <c r="X16" s="37">
        <f>ROUND((O16*LB_stat!J16+R16*LB_stat!M16+U16*LB_stat!P16)/1.348,0)</f>
        <v>0</v>
      </c>
      <c r="Y16" s="37">
        <f t="shared" si="3"/>
        <v>479807</v>
      </c>
      <c r="Z16" s="647">
        <f>IF(LB_stat!T16=0,0,LB_stat!H16/LB_stat!T16)+IF(LB_stat!W16=0,0,LB_stat!K16/LB_stat!W16)+IF(LB_stat!Z16=0,0,LB_stat!N16/LB_stat!Z16)</f>
        <v>1.5419359233724461</v>
      </c>
      <c r="AA16" s="647">
        <f>IF(LB_stat!U16=0,0,LB_stat!I16/LB_stat!U16)+IF(LB_stat!X16=0,0,LB_stat!L16/LB_stat!X16)+IF(LB_stat!AA16=0,0,LB_stat!O16/LB_stat!AA16)</f>
        <v>0</v>
      </c>
      <c r="AB16" s="647">
        <f>IF(LB_stat!V16=0,0,LB_stat!J16/LB_stat!V16)+IF(LB_stat!Y16=0,0,LB_stat!M16/LB_stat!Y16)+IF(LB_stat!AB16=0,0,LB_stat!P16/LB_stat!AB16)</f>
        <v>0</v>
      </c>
      <c r="AC16" s="130">
        <f t="shared" si="4"/>
        <v>1.5419359233724461</v>
      </c>
    </row>
    <row r="17" spans="1:29" ht="20.100000000000001" customHeight="1" x14ac:dyDescent="0.2">
      <c r="A17" s="328">
        <f>LB_stat!A17</f>
        <v>12</v>
      </c>
      <c r="B17" s="81">
        <f>LB_stat!B17</f>
        <v>600079112</v>
      </c>
      <c r="C17" s="81">
        <f>LB_stat!C17</f>
        <v>2428</v>
      </c>
      <c r="D17" s="557" t="str">
        <f>LB_stat!D17</f>
        <v>MŠ Liberec, Jabloňová 446/29</v>
      </c>
      <c r="E17" s="71">
        <f>LB_stat!E17</f>
        <v>3141</v>
      </c>
      <c r="F17" s="553" t="str">
        <f>LB_stat!F17</f>
        <v>MŠ Liberec, Jabloňová 446/29</v>
      </c>
      <c r="G17" s="128">
        <f>ROUND(LB_rozp!R17,0)</f>
        <v>1013897</v>
      </c>
      <c r="H17" s="37">
        <f t="shared" si="0"/>
        <v>748446</v>
      </c>
      <c r="I17" s="29">
        <f t="shared" si="1"/>
        <v>252975</v>
      </c>
      <c r="J17" s="37">
        <f t="shared" si="2"/>
        <v>7484</v>
      </c>
      <c r="K17" s="37">
        <f>LB_stat!H17*LB_stat!AC17+LB_stat!I17*LB_stat!AD17+LB_stat!J17*LB_stat!AE17+LB_stat!K17*LB_stat!AF17+LB_stat!L17*LB_stat!AG17+LB_stat!M17*LB_stat!AH17+LB_stat!N17*LB_stat!AI17+LB_stat!O17*LB_stat!AJ17+LB_stat!P17*LB_stat!AK17</f>
        <v>4992</v>
      </c>
      <c r="L17" s="644">
        <f>ROUND(Y17/LB_rozp!E17/12,2)</f>
        <v>2.41</v>
      </c>
      <c r="M17" s="645">
        <f>IF(LB_stat!H17=0,0,12*1.348*1/LB_stat!T17*LB_rozp!$E17)</f>
        <v>10509.429488501759</v>
      </c>
      <c r="N17" s="646">
        <f>IF(LB_stat!I17=0,0,12*1.348*1/LB_stat!U17*LB_rozp!$E17)</f>
        <v>0</v>
      </c>
      <c r="O17" s="646">
        <f>IF(LB_stat!J17=0,0,12*1.348*1/LB_stat!V17*LB_rozp!$E17)</f>
        <v>0</v>
      </c>
      <c r="P17" s="646">
        <f>IF(LB_stat!K17=0,0,12*1.348*1/LB_stat!W17*LB_rozp!$E17)</f>
        <v>0</v>
      </c>
      <c r="Q17" s="646">
        <f>IF(LB_stat!L17=0,0,12*1.348*1/LB_stat!X17*LB_rozp!$E17)</f>
        <v>0</v>
      </c>
      <c r="R17" s="646">
        <f>IF(LB_stat!M17=0,0,12*1.348*1/LB_stat!Y17*LB_rozp!$E17)</f>
        <v>0</v>
      </c>
      <c r="S17" s="646">
        <f>IF(LB_stat!N17=0,0,12*1.348*1/LB_stat!Z17*LB_rozp!$E17)</f>
        <v>0</v>
      </c>
      <c r="T17" s="646">
        <f>IF(LB_stat!O17=0,0,12*1.348*1/LB_stat!AA17*LB_rozp!$E17)</f>
        <v>0</v>
      </c>
      <c r="U17" s="646">
        <f>IF(LB_stat!P17=0,0,12*1.348*1/LB_stat!AB17*LB_rozp!$E17)</f>
        <v>0</v>
      </c>
      <c r="V17" s="37">
        <f>ROUND((M17*LB_stat!H17+P17*LB_stat!K17+S17*LB_stat!N17)/1.348,0)</f>
        <v>748446</v>
      </c>
      <c r="W17" s="37">
        <f>ROUND((N17*LB_stat!I17+Q17*LB_stat!L17+T17*LB_stat!O17)/1.348,0)</f>
        <v>0</v>
      </c>
      <c r="X17" s="37">
        <f>ROUND((O17*LB_stat!J17+R17*LB_stat!M17+U17*LB_stat!P17)/1.348,0)</f>
        <v>0</v>
      </c>
      <c r="Y17" s="37">
        <f t="shared" si="3"/>
        <v>748446</v>
      </c>
      <c r="Z17" s="647">
        <f>IF(LB_stat!T17=0,0,LB_stat!H17/LB_stat!T17)+IF(LB_stat!W17=0,0,LB_stat!K17/LB_stat!W17)+IF(LB_stat!Z17=0,0,LB_stat!N17/LB_stat!Z17)</f>
        <v>2.4052485987983765</v>
      </c>
      <c r="AA17" s="647">
        <f>IF(LB_stat!U17=0,0,LB_stat!I17/LB_stat!U17)+IF(LB_stat!X17=0,0,LB_stat!L17/LB_stat!X17)+IF(LB_stat!AA17=0,0,LB_stat!O17/LB_stat!AA17)</f>
        <v>0</v>
      </c>
      <c r="AB17" s="647">
        <f>IF(LB_stat!V17=0,0,LB_stat!J17/LB_stat!V17)+IF(LB_stat!Y17=0,0,LB_stat!M17/LB_stat!Y17)+IF(LB_stat!AB17=0,0,LB_stat!P17/LB_stat!AB17)</f>
        <v>0</v>
      </c>
      <c r="AC17" s="130">
        <f t="shared" si="4"/>
        <v>2.4052485987983765</v>
      </c>
    </row>
    <row r="18" spans="1:29" ht="20.100000000000001" customHeight="1" x14ac:dyDescent="0.2">
      <c r="A18" s="328">
        <f>LB_stat!A18</f>
        <v>13</v>
      </c>
      <c r="B18" s="81">
        <f>LB_stat!B18</f>
        <v>600079601</v>
      </c>
      <c r="C18" s="81">
        <f>LB_stat!C18</f>
        <v>2413</v>
      </c>
      <c r="D18" s="557" t="str">
        <f>LB_stat!D18</f>
        <v>MŠ Liberec, Jeřmanická 487/27</v>
      </c>
      <c r="E18" s="71">
        <f>LB_stat!E18</f>
        <v>3141</v>
      </c>
      <c r="F18" s="553" t="str">
        <f>LB_stat!F18</f>
        <v>MŠ Liberec, Jeřmanická 487/27</v>
      </c>
      <c r="G18" s="128">
        <f>ROUND(LB_rozp!R18,0)</f>
        <v>799550</v>
      </c>
      <c r="H18" s="37">
        <f t="shared" si="0"/>
        <v>590515</v>
      </c>
      <c r="I18" s="29">
        <f t="shared" si="1"/>
        <v>199594</v>
      </c>
      <c r="J18" s="37">
        <f t="shared" si="2"/>
        <v>5905</v>
      </c>
      <c r="K18" s="37">
        <f>LB_stat!H18*LB_stat!AC18+LB_stat!I18*LB_stat!AD18+LB_stat!J18*LB_stat!AE18+LB_stat!K18*LB_stat!AF18+LB_stat!L18*LB_stat!AG18+LB_stat!M18*LB_stat!AH18+LB_stat!N18*LB_stat!AI18+LB_stat!O18*LB_stat!AJ18+LB_stat!P18*LB_stat!AK18</f>
        <v>3536</v>
      </c>
      <c r="L18" s="644">
        <f>ROUND(Y18/LB_rozp!E18/12,2)</f>
        <v>1.9</v>
      </c>
      <c r="M18" s="645">
        <f>IF(LB_stat!H18=0,0,12*1.348*1/LB_stat!T18*LB_rozp!$E18)</f>
        <v>11706.094680239048</v>
      </c>
      <c r="N18" s="646">
        <f>IF(LB_stat!I18=0,0,12*1.348*1/LB_stat!U18*LB_rozp!$E18)</f>
        <v>0</v>
      </c>
      <c r="O18" s="646">
        <f>IF(LB_stat!J18=0,0,12*1.348*1/LB_stat!V18*LB_rozp!$E18)</f>
        <v>0</v>
      </c>
      <c r="P18" s="646">
        <f>IF(LB_stat!K18=0,0,12*1.348*1/LB_stat!W18*LB_rozp!$E18)</f>
        <v>0</v>
      </c>
      <c r="Q18" s="646">
        <f>IF(LB_stat!L18=0,0,12*1.348*1/LB_stat!X18*LB_rozp!$E18)</f>
        <v>0</v>
      </c>
      <c r="R18" s="646">
        <f>IF(LB_stat!M18=0,0,12*1.348*1/LB_stat!Y18*LB_rozp!$E18)</f>
        <v>0</v>
      </c>
      <c r="S18" s="646">
        <f>IF(LB_stat!N18=0,0,12*1.348*1/LB_stat!Z18*LB_rozp!$E18)</f>
        <v>0</v>
      </c>
      <c r="T18" s="646">
        <f>IF(LB_stat!O18=0,0,12*1.348*1/LB_stat!AA18*LB_rozp!$E18)</f>
        <v>0</v>
      </c>
      <c r="U18" s="646">
        <f>IF(LB_stat!P18=0,0,12*1.348*1/LB_stat!AB18*LB_rozp!$E18)</f>
        <v>0</v>
      </c>
      <c r="V18" s="37">
        <f>ROUND((M18*LB_stat!H18+P18*LB_stat!K18+S18*LB_stat!N18)/1.348,0)</f>
        <v>590515</v>
      </c>
      <c r="W18" s="37">
        <f>ROUND((N18*LB_stat!I18+Q18*LB_stat!L18+T18*LB_stat!O18)/1.348,0)</f>
        <v>0</v>
      </c>
      <c r="X18" s="37">
        <f>ROUND((O18*LB_stat!J18+R18*LB_stat!M18+U18*LB_stat!P18)/1.348,0)</f>
        <v>0</v>
      </c>
      <c r="Y18" s="37">
        <f t="shared" si="3"/>
        <v>590515</v>
      </c>
      <c r="Z18" s="647">
        <f>IF(LB_stat!T18=0,0,LB_stat!H18/LB_stat!T18)+IF(LB_stat!W18=0,0,LB_stat!K18/LB_stat!W18)+IF(LB_stat!Z18=0,0,LB_stat!N18/LB_stat!Z18)</f>
        <v>1.8977130394481783</v>
      </c>
      <c r="AA18" s="647">
        <f>IF(LB_stat!U18=0,0,LB_stat!I18/LB_stat!U18)+IF(LB_stat!X18=0,0,LB_stat!L18/LB_stat!X18)+IF(LB_stat!AA18=0,0,LB_stat!O18/LB_stat!AA18)</f>
        <v>0</v>
      </c>
      <c r="AB18" s="647">
        <f>IF(LB_stat!V18=0,0,LB_stat!J18/LB_stat!V18)+IF(LB_stat!Y18=0,0,LB_stat!M18/LB_stat!Y18)+IF(LB_stat!AB18=0,0,LB_stat!P18/LB_stat!AB18)</f>
        <v>0</v>
      </c>
      <c r="AC18" s="130">
        <f t="shared" si="4"/>
        <v>1.8977130394481783</v>
      </c>
    </row>
    <row r="19" spans="1:29" ht="20.100000000000001" customHeight="1" x14ac:dyDescent="0.2">
      <c r="A19" s="328">
        <f>LB_stat!A19</f>
        <v>14</v>
      </c>
      <c r="B19" s="81">
        <f>LB_stat!B19</f>
        <v>600079121</v>
      </c>
      <c r="C19" s="81">
        <f>LB_stat!C19</f>
        <v>2410</v>
      </c>
      <c r="D19" s="557" t="str">
        <f>LB_stat!D19</f>
        <v>MŠ Liberec, Jugoslávská 128/1</v>
      </c>
      <c r="E19" s="71">
        <f>LB_stat!E19</f>
        <v>3141</v>
      </c>
      <c r="F19" s="553" t="str">
        <f>LB_stat!F19</f>
        <v>MŠ Liberec, Jugoslávská 128/1</v>
      </c>
      <c r="G19" s="128">
        <f>ROUND(LB_rozp!R19,0)</f>
        <v>930822</v>
      </c>
      <c r="H19" s="37">
        <f t="shared" si="0"/>
        <v>687242</v>
      </c>
      <c r="I19" s="29">
        <f t="shared" si="1"/>
        <v>232288</v>
      </c>
      <c r="J19" s="37">
        <f t="shared" si="2"/>
        <v>6872</v>
      </c>
      <c r="K19" s="37">
        <f>LB_stat!H19*LB_stat!AC19+LB_stat!I19*LB_stat!AD19+LB_stat!J19*LB_stat!AE19+LB_stat!K19*LB_stat!AF19+LB_stat!L19*LB_stat!AG19+LB_stat!M19*LB_stat!AH19+LB_stat!N19*LB_stat!AI19+LB_stat!O19*LB_stat!AJ19+LB_stat!P19*LB_stat!AK19</f>
        <v>4420</v>
      </c>
      <c r="L19" s="644">
        <f>ROUND(Y19/LB_rozp!E19/12,2)</f>
        <v>2.21</v>
      </c>
      <c r="M19" s="645">
        <f>IF(LB_stat!H19=0,0,12*1.348*1/LB_stat!T19*LB_rozp!$E19)</f>
        <v>10898.846123439995</v>
      </c>
      <c r="N19" s="646">
        <f>IF(LB_stat!I19=0,0,12*1.348*1/LB_stat!U19*LB_rozp!$E19)</f>
        <v>0</v>
      </c>
      <c r="O19" s="646">
        <f>IF(LB_stat!J19=0,0,12*1.348*1/LB_stat!V19*LB_rozp!$E19)</f>
        <v>0</v>
      </c>
      <c r="P19" s="646">
        <f>IF(LB_stat!K19=0,0,12*1.348*1/LB_stat!W19*LB_rozp!$E19)</f>
        <v>0</v>
      </c>
      <c r="Q19" s="646">
        <f>IF(LB_stat!L19=0,0,12*1.348*1/LB_stat!X19*LB_rozp!$E19)</f>
        <v>0</v>
      </c>
      <c r="R19" s="646">
        <f>IF(LB_stat!M19=0,0,12*1.348*1/LB_stat!Y19*LB_rozp!$E19)</f>
        <v>0</v>
      </c>
      <c r="S19" s="646">
        <f>IF(LB_stat!N19=0,0,12*1.348*1/LB_stat!Z19*LB_rozp!$E19)</f>
        <v>0</v>
      </c>
      <c r="T19" s="646">
        <f>IF(LB_stat!O19=0,0,12*1.348*1/LB_stat!AA19*LB_rozp!$E19)</f>
        <v>0</v>
      </c>
      <c r="U19" s="646">
        <f>IF(LB_stat!P19=0,0,12*1.348*1/LB_stat!AB19*LB_rozp!$E19)</f>
        <v>0</v>
      </c>
      <c r="V19" s="37">
        <f>ROUND((M19*LB_stat!H19+P19*LB_stat!K19+S19*LB_stat!N19)/1.348,0)</f>
        <v>687242</v>
      </c>
      <c r="W19" s="37">
        <f>ROUND((N19*LB_stat!I19+Q19*LB_stat!L19+T19*LB_stat!O19)/1.348,0)</f>
        <v>0</v>
      </c>
      <c r="X19" s="37">
        <f>ROUND((O19*LB_stat!J19+R19*LB_stat!M19+U19*LB_stat!P19)/1.348,0)</f>
        <v>0</v>
      </c>
      <c r="Y19" s="37">
        <f t="shared" si="3"/>
        <v>687242</v>
      </c>
      <c r="Z19" s="647">
        <f>IF(LB_stat!T19=0,0,LB_stat!H19/LB_stat!T19)+IF(LB_stat!W19=0,0,LB_stat!K19/LB_stat!W19)+IF(LB_stat!Z19=0,0,LB_stat!N19/LB_stat!Z19)</f>
        <v>2.208559191639067</v>
      </c>
      <c r="AA19" s="647">
        <f>IF(LB_stat!U19=0,0,LB_stat!I19/LB_stat!U19)+IF(LB_stat!X19=0,0,LB_stat!L19/LB_stat!X19)+IF(LB_stat!AA19=0,0,LB_stat!O19/LB_stat!AA19)</f>
        <v>0</v>
      </c>
      <c r="AB19" s="647">
        <f>IF(LB_stat!V19=0,0,LB_stat!J19/LB_stat!V19)+IF(LB_stat!Y19=0,0,LB_stat!M19/LB_stat!Y19)+IF(LB_stat!AB19=0,0,LB_stat!P19/LB_stat!AB19)</f>
        <v>0</v>
      </c>
      <c r="AC19" s="130">
        <f t="shared" si="4"/>
        <v>2.208559191639067</v>
      </c>
    </row>
    <row r="20" spans="1:29" ht="20.100000000000001" customHeight="1" x14ac:dyDescent="0.2">
      <c r="A20" s="328">
        <f>LB_stat!A20</f>
        <v>15</v>
      </c>
      <c r="B20" s="81">
        <f>LB_stat!B20</f>
        <v>600079538</v>
      </c>
      <c r="C20" s="81">
        <f>LB_stat!C20</f>
        <v>2436</v>
      </c>
      <c r="D20" s="557" t="str">
        <f>LB_stat!D20</f>
        <v>MŠ Liberec, Kaplického 386</v>
      </c>
      <c r="E20" s="71">
        <f>LB_stat!E20</f>
        <v>3141</v>
      </c>
      <c r="F20" s="553" t="str">
        <f>LB_stat!F20</f>
        <v>MŠ Liberec, Kaplického 386</v>
      </c>
      <c r="G20" s="128">
        <f>ROUND(LB_rozp!R20,0)</f>
        <v>1082068</v>
      </c>
      <c r="H20" s="37">
        <f t="shared" si="0"/>
        <v>798671</v>
      </c>
      <c r="I20" s="29">
        <f t="shared" si="1"/>
        <v>269950</v>
      </c>
      <c r="J20" s="37">
        <f t="shared" si="2"/>
        <v>7987</v>
      </c>
      <c r="K20" s="37">
        <f>LB_stat!H20*LB_stat!AC20+LB_stat!I20*LB_stat!AD20+LB_stat!J20*LB_stat!AE20+LB_stat!K20*LB_stat!AF20+LB_stat!L20*LB_stat!AG20+LB_stat!M20*LB_stat!AH20+LB_stat!N20*LB_stat!AI20+LB_stat!O20*LB_stat!AJ20+LB_stat!P20*LB_stat!AK20</f>
        <v>5460</v>
      </c>
      <c r="L20" s="644">
        <f>ROUND(Y20/LB_rozp!E20/12,2)</f>
        <v>2.57</v>
      </c>
      <c r="M20" s="645">
        <f>IF(LB_stat!H20=0,0,12*1.348*1/LB_stat!T20*LB_rozp!$E20)</f>
        <v>10253.40738180172</v>
      </c>
      <c r="N20" s="646">
        <f>IF(LB_stat!I20=0,0,12*1.348*1/LB_stat!U20*LB_rozp!$E20)</f>
        <v>0</v>
      </c>
      <c r="O20" s="646">
        <f>IF(LB_stat!J20=0,0,12*1.348*1/LB_stat!V20*LB_rozp!$E20)</f>
        <v>0</v>
      </c>
      <c r="P20" s="646">
        <f>IF(LB_stat!K20=0,0,12*1.348*1/LB_stat!W20*LB_rozp!$E20)</f>
        <v>0</v>
      </c>
      <c r="Q20" s="646">
        <f>IF(LB_stat!L20=0,0,12*1.348*1/LB_stat!X20*LB_rozp!$E20)</f>
        <v>0</v>
      </c>
      <c r="R20" s="646">
        <f>IF(LB_stat!M20=0,0,12*1.348*1/LB_stat!Y20*LB_rozp!$E20)</f>
        <v>0</v>
      </c>
      <c r="S20" s="646">
        <f>IF(LB_stat!N20=0,0,12*1.348*1/LB_stat!Z20*LB_rozp!$E20)</f>
        <v>0</v>
      </c>
      <c r="T20" s="646">
        <f>IF(LB_stat!O20=0,0,12*1.348*1/LB_stat!AA20*LB_rozp!$E20)</f>
        <v>0</v>
      </c>
      <c r="U20" s="646">
        <f>IF(LB_stat!P20=0,0,12*1.348*1/LB_stat!AB20*LB_rozp!$E20)</f>
        <v>0</v>
      </c>
      <c r="V20" s="37">
        <f>ROUND((M20*LB_stat!H20+P20*LB_stat!K20+S20*LB_stat!N20)/1.348,0)</f>
        <v>798670</v>
      </c>
      <c r="W20" s="37">
        <f>ROUND((N20*LB_stat!I20+Q20*LB_stat!L20+T20*LB_stat!O20)/1.348,0)</f>
        <v>0</v>
      </c>
      <c r="X20" s="37">
        <f>ROUND((O20*LB_stat!J20+R20*LB_stat!M20+U20*LB_stat!P20)/1.348,0)</f>
        <v>0</v>
      </c>
      <c r="Y20" s="37">
        <f t="shared" si="3"/>
        <v>798670</v>
      </c>
      <c r="Z20" s="647">
        <f>IF(LB_stat!T20=0,0,LB_stat!H20/LB_stat!T20)+IF(LB_stat!W20=0,0,LB_stat!K20/LB_stat!W20)+IF(LB_stat!Z20=0,0,LB_stat!N20/LB_stat!Z20)</f>
        <v>2.5666527074981413</v>
      </c>
      <c r="AA20" s="647">
        <f>IF(LB_stat!U20=0,0,LB_stat!I20/LB_stat!U20)+IF(LB_stat!X20=0,0,LB_stat!L20/LB_stat!X20)+IF(LB_stat!AA20=0,0,LB_stat!O20/LB_stat!AA20)</f>
        <v>0</v>
      </c>
      <c r="AB20" s="647">
        <f>IF(LB_stat!V20=0,0,LB_stat!J20/LB_stat!V20)+IF(LB_stat!Y20=0,0,LB_stat!M20/LB_stat!Y20)+IF(LB_stat!AB20=0,0,LB_stat!P20/LB_stat!AB20)</f>
        <v>0</v>
      </c>
      <c r="AC20" s="130">
        <f t="shared" si="4"/>
        <v>2.5666527074981413</v>
      </c>
    </row>
    <row r="21" spans="1:29" ht="20.100000000000001" customHeight="1" x14ac:dyDescent="0.2">
      <c r="A21" s="328">
        <f>LB_stat!A21</f>
        <v>16</v>
      </c>
      <c r="B21" s="81">
        <f>LB_stat!B21</f>
        <v>600079147</v>
      </c>
      <c r="C21" s="81">
        <f>LB_stat!C21</f>
        <v>2424</v>
      </c>
      <c r="D21" s="557" t="str">
        <f>LB_stat!D21</f>
        <v>MŠ Liberec, Klášterní 149/16</v>
      </c>
      <c r="E21" s="71">
        <f>LB_stat!E21</f>
        <v>3141</v>
      </c>
      <c r="F21" s="553" t="str">
        <f>LB_stat!F21</f>
        <v>MŠ Liberec, Klášterní 149/16</v>
      </c>
      <c r="G21" s="128">
        <f>ROUND(LB_rozp!R21,0)</f>
        <v>631479</v>
      </c>
      <c r="H21" s="37">
        <f t="shared" si="0"/>
        <v>466605</v>
      </c>
      <c r="I21" s="29">
        <f t="shared" si="1"/>
        <v>157712</v>
      </c>
      <c r="J21" s="37">
        <f t="shared" si="2"/>
        <v>4666</v>
      </c>
      <c r="K21" s="37">
        <f>LB_stat!H21*LB_stat!AC21+LB_stat!I21*LB_stat!AD21+LB_stat!J21*LB_stat!AE21+LB_stat!K21*LB_stat!AF21+LB_stat!L21*LB_stat!AG21+LB_stat!M21*LB_stat!AH21+LB_stat!N21*LB_stat!AI21+LB_stat!O21*LB_stat!AJ21+LB_stat!P21*LB_stat!AK21</f>
        <v>2496</v>
      </c>
      <c r="L21" s="644">
        <f>ROUND(Y21/LB_rozp!E21/12,2)</f>
        <v>1.5</v>
      </c>
      <c r="M21" s="645">
        <f>IF(LB_stat!H21=0,0,12*1.348*1/LB_stat!T21*LB_rozp!$E21)</f>
        <v>13103.812097620426</v>
      </c>
      <c r="N21" s="646">
        <f>IF(LB_stat!I21=0,0,12*1.348*1/LB_stat!U21*LB_rozp!$E21)</f>
        <v>0</v>
      </c>
      <c r="O21" s="646">
        <f>IF(LB_stat!J21=0,0,12*1.348*1/LB_stat!V21*LB_rozp!$E21)</f>
        <v>0</v>
      </c>
      <c r="P21" s="646">
        <f>IF(LB_stat!K21=0,0,12*1.348*1/LB_stat!W21*LB_rozp!$E21)</f>
        <v>0</v>
      </c>
      <c r="Q21" s="646">
        <f>IF(LB_stat!L21=0,0,12*1.348*1/LB_stat!X21*LB_rozp!$E21)</f>
        <v>0</v>
      </c>
      <c r="R21" s="646">
        <f>IF(LB_stat!M21=0,0,12*1.348*1/LB_stat!Y21*LB_rozp!$E21)</f>
        <v>0</v>
      </c>
      <c r="S21" s="646">
        <f>IF(LB_stat!N21=0,0,12*1.348*1/LB_stat!Z21*LB_rozp!$E21)</f>
        <v>0</v>
      </c>
      <c r="T21" s="646">
        <f>IF(LB_stat!O21=0,0,12*1.348*1/LB_stat!AA21*LB_rozp!$E21)</f>
        <v>0</v>
      </c>
      <c r="U21" s="646">
        <f>IF(LB_stat!P21=0,0,12*1.348*1/LB_stat!AB21*LB_rozp!$E21)</f>
        <v>0</v>
      </c>
      <c r="V21" s="37">
        <f>ROUND((M21*LB_stat!H21+P21*LB_stat!K21+S21*LB_stat!N21)/1.348,0)</f>
        <v>466605</v>
      </c>
      <c r="W21" s="37">
        <f>ROUND((N21*LB_stat!I21+Q21*LB_stat!L21+T21*LB_stat!O21)/1.348,0)</f>
        <v>0</v>
      </c>
      <c r="X21" s="37">
        <f>ROUND((O21*LB_stat!J21+R21*LB_stat!M21+U21*LB_stat!P21)/1.348,0)</f>
        <v>0</v>
      </c>
      <c r="Y21" s="37">
        <f t="shared" si="3"/>
        <v>466605</v>
      </c>
      <c r="Z21" s="647">
        <f>IF(LB_stat!T21=0,0,LB_stat!H21/LB_stat!T21)+IF(LB_stat!W21=0,0,LB_stat!K21/LB_stat!W21)+IF(LB_stat!Z21=0,0,LB_stat!N21/LB_stat!Z21)</f>
        <v>1.499506977100999</v>
      </c>
      <c r="AA21" s="647">
        <f>IF(LB_stat!U21=0,0,LB_stat!I21/LB_stat!U21)+IF(LB_stat!X21=0,0,LB_stat!L21/LB_stat!X21)+IF(LB_stat!AA21=0,0,LB_stat!O21/LB_stat!AA21)</f>
        <v>0</v>
      </c>
      <c r="AB21" s="647">
        <f>IF(LB_stat!V21=0,0,LB_stat!J21/LB_stat!V21)+IF(LB_stat!Y21=0,0,LB_stat!M21/LB_stat!Y21)+IF(LB_stat!AB21=0,0,LB_stat!P21/LB_stat!AB21)</f>
        <v>0</v>
      </c>
      <c r="AC21" s="130">
        <f t="shared" si="4"/>
        <v>1.499506977100999</v>
      </c>
    </row>
    <row r="22" spans="1:29" ht="20.100000000000001" customHeight="1" x14ac:dyDescent="0.2">
      <c r="A22" s="328">
        <f>LB_stat!A22</f>
        <v>17</v>
      </c>
      <c r="B22" s="81">
        <f>LB_stat!B22</f>
        <v>600079562</v>
      </c>
      <c r="C22" s="81">
        <f>LB_stat!C22</f>
        <v>2417</v>
      </c>
      <c r="D22" s="557" t="str">
        <f>LB_stat!D22</f>
        <v>MŠ Liberec, Klášterní 466/4</v>
      </c>
      <c r="E22" s="71">
        <f>LB_stat!E22</f>
        <v>3141</v>
      </c>
      <c r="F22" s="553" t="str">
        <f>LB_stat!F22</f>
        <v>MŠ Liberec, Klášterní 466/4</v>
      </c>
      <c r="G22" s="128">
        <f>ROUND(LB_rozp!R22,0)</f>
        <v>1345476</v>
      </c>
      <c r="H22" s="37">
        <f t="shared" si="0"/>
        <v>992804</v>
      </c>
      <c r="I22" s="29">
        <f t="shared" si="1"/>
        <v>335568</v>
      </c>
      <c r="J22" s="37">
        <f t="shared" si="2"/>
        <v>9928</v>
      </c>
      <c r="K22" s="37">
        <f>LB_stat!H22*LB_stat!AC22+LB_stat!I22*LB_stat!AD22+LB_stat!J22*LB_stat!AE22+LB_stat!K22*LB_stat!AF22+LB_stat!L22*LB_stat!AG22+LB_stat!M22*LB_stat!AH22+LB_stat!N22*LB_stat!AI22+LB_stat!O22*LB_stat!AJ22+LB_stat!P22*LB_stat!AK22</f>
        <v>7176</v>
      </c>
      <c r="L22" s="644">
        <f>ROUND(Y22/LB_rozp!E22/12,2)</f>
        <v>3.19</v>
      </c>
      <c r="M22" s="645">
        <f>IF(LB_stat!H22=0,0,12*1.348*1/LB_stat!T22*LB_rozp!$E22)</f>
        <v>9697.8229197124383</v>
      </c>
      <c r="N22" s="646">
        <f>IF(LB_stat!I22=0,0,12*1.348*1/LB_stat!U22*LB_rozp!$E22)</f>
        <v>0</v>
      </c>
      <c r="O22" s="646">
        <f>IF(LB_stat!J22=0,0,12*1.348*1/LB_stat!V22*LB_rozp!$E22)</f>
        <v>0</v>
      </c>
      <c r="P22" s="646">
        <f>IF(LB_stat!K22=0,0,12*1.348*1/LB_stat!W22*LB_rozp!$E22)</f>
        <v>0</v>
      </c>
      <c r="Q22" s="646">
        <f>IF(LB_stat!L22=0,0,12*1.348*1/LB_stat!X22*LB_rozp!$E22)</f>
        <v>0</v>
      </c>
      <c r="R22" s="646">
        <f>IF(LB_stat!M22=0,0,12*1.348*1/LB_stat!Y22*LB_rozp!$E22)</f>
        <v>0</v>
      </c>
      <c r="S22" s="646">
        <f>IF(LB_stat!N22=0,0,12*1.348*1/LB_stat!Z22*LB_rozp!$E22)</f>
        <v>0</v>
      </c>
      <c r="T22" s="646">
        <f>IF(LB_stat!O22=0,0,12*1.348*1/LB_stat!AA22*LB_rozp!$E22)</f>
        <v>0</v>
      </c>
      <c r="U22" s="646">
        <f>IF(LB_stat!P22=0,0,12*1.348*1/LB_stat!AB22*LB_rozp!$E22)</f>
        <v>0</v>
      </c>
      <c r="V22" s="37">
        <f>ROUND((M22*LB_stat!H22+P22*LB_stat!K22+S22*LB_stat!N22)/1.348,0)</f>
        <v>992804</v>
      </c>
      <c r="W22" s="37">
        <f>ROUND((N22*LB_stat!I22+Q22*LB_stat!L22+T22*LB_stat!O22)/1.348,0)</f>
        <v>0</v>
      </c>
      <c r="X22" s="37">
        <f>ROUND((O22*LB_stat!J22+R22*LB_stat!M22+U22*LB_stat!P22)/1.348,0)</f>
        <v>0</v>
      </c>
      <c r="Y22" s="37">
        <f t="shared" si="3"/>
        <v>992804</v>
      </c>
      <c r="Z22" s="647">
        <f>IF(LB_stat!T22=0,0,LB_stat!H22/LB_stat!T22)+IF(LB_stat!W22=0,0,LB_stat!K22/LB_stat!W22)+IF(LB_stat!Z22=0,0,LB_stat!N22/LB_stat!Z22)</f>
        <v>3.1905307356046877</v>
      </c>
      <c r="AA22" s="647">
        <f>IF(LB_stat!U22=0,0,LB_stat!I22/LB_stat!U22)+IF(LB_stat!X22=0,0,LB_stat!L22/LB_stat!X22)+IF(LB_stat!AA22=0,0,LB_stat!O22/LB_stat!AA22)</f>
        <v>0</v>
      </c>
      <c r="AB22" s="647">
        <f>IF(LB_stat!V22=0,0,LB_stat!J22/LB_stat!V22)+IF(LB_stat!Y22=0,0,LB_stat!M22/LB_stat!Y22)+IF(LB_stat!AB22=0,0,LB_stat!P22/LB_stat!AB22)</f>
        <v>0</v>
      </c>
      <c r="AC22" s="130">
        <f t="shared" si="4"/>
        <v>3.1905307356046877</v>
      </c>
    </row>
    <row r="23" spans="1:29" ht="20.100000000000001" customHeight="1" x14ac:dyDescent="0.2">
      <c r="A23" s="328">
        <f>LB_stat!A23</f>
        <v>17</v>
      </c>
      <c r="B23" s="81">
        <f>LB_stat!B23</f>
        <v>600079562</v>
      </c>
      <c r="C23" s="81">
        <f>LB_stat!C23</f>
        <v>2417</v>
      </c>
      <c r="D23" s="557" t="str">
        <f>LB_stat!D23</f>
        <v>MŠ Liberec, Klášterní 466/4</v>
      </c>
      <c r="E23" s="71">
        <f>LB_stat!E23</f>
        <v>3141</v>
      </c>
      <c r="F23" s="559" t="str">
        <f>LB_stat!F23</f>
        <v>MŠ Liberec, Husova 991/35</v>
      </c>
      <c r="G23" s="128">
        <f>ROUND(LB_rozp!R23,0)</f>
        <v>585256</v>
      </c>
      <c r="H23" s="37">
        <f t="shared" si="0"/>
        <v>432507</v>
      </c>
      <c r="I23" s="29">
        <f t="shared" si="1"/>
        <v>146188</v>
      </c>
      <c r="J23" s="37">
        <f t="shared" si="2"/>
        <v>4325</v>
      </c>
      <c r="K23" s="37">
        <f>LB_stat!H23*LB_stat!AC23+LB_stat!I23*LB_stat!AD23+LB_stat!J23*LB_stat!AE23+LB_stat!K23*LB_stat!AF23+LB_stat!L23*LB_stat!AG23+LB_stat!M23*LB_stat!AH23+LB_stat!N23*LB_stat!AI23+LB_stat!O23*LB_stat!AJ23+LB_stat!P23*LB_stat!AK23</f>
        <v>2236</v>
      </c>
      <c r="L23" s="644">
        <f>ROUND(Y23/LB_rozp!E23/12,2)</f>
        <v>1.39</v>
      </c>
      <c r="M23" s="645">
        <f>IF(LB_stat!H23=0,0,12*1.348*1/LB_stat!T23*LB_rozp!$E23)</f>
        <v>13558.601615115298</v>
      </c>
      <c r="N23" s="646">
        <f>IF(LB_stat!I23=0,0,12*1.348*1/LB_stat!U23*LB_rozp!$E23)</f>
        <v>0</v>
      </c>
      <c r="O23" s="646">
        <f>IF(LB_stat!J23=0,0,12*1.348*1/LB_stat!V23*LB_rozp!$E23)</f>
        <v>0</v>
      </c>
      <c r="P23" s="646">
        <f>IF(LB_stat!K23=0,0,12*1.348*1/LB_stat!W23*LB_rozp!$E23)</f>
        <v>0</v>
      </c>
      <c r="Q23" s="646">
        <f>IF(LB_stat!L23=0,0,12*1.348*1/LB_stat!X23*LB_rozp!$E23)</f>
        <v>0</v>
      </c>
      <c r="R23" s="646">
        <f>IF(LB_stat!M23=0,0,12*1.348*1/LB_stat!Y23*LB_rozp!$E23)</f>
        <v>0</v>
      </c>
      <c r="S23" s="646">
        <f>IF(LB_stat!N23=0,0,12*1.348*1/LB_stat!Z23*LB_rozp!$E23)</f>
        <v>0</v>
      </c>
      <c r="T23" s="646">
        <f>IF(LB_stat!O23=0,0,12*1.348*1/LB_stat!AA23*LB_rozp!$E23)</f>
        <v>0</v>
      </c>
      <c r="U23" s="646">
        <f>IF(LB_stat!P23=0,0,12*1.348*1/LB_stat!AB23*LB_rozp!$E23)</f>
        <v>0</v>
      </c>
      <c r="V23" s="37">
        <f>ROUND((M23*LB_stat!H23+P23*LB_stat!K23+S23*LB_stat!N23)/1.348,0)</f>
        <v>432507</v>
      </c>
      <c r="W23" s="37">
        <f>ROUND((N23*LB_stat!I23+Q23*LB_stat!L23+T23*LB_stat!O23)/1.348,0)</f>
        <v>0</v>
      </c>
      <c r="X23" s="37">
        <f>ROUND((O23*LB_stat!J23+R23*LB_stat!M23+U23*LB_stat!P23)/1.348,0)</f>
        <v>0</v>
      </c>
      <c r="Y23" s="37">
        <f t="shared" si="3"/>
        <v>432507</v>
      </c>
      <c r="Z23" s="647">
        <f>IF(LB_stat!T23=0,0,LB_stat!H23/LB_stat!T23)+IF(LB_stat!W23=0,0,LB_stat!K23/LB_stat!W23)+IF(LB_stat!Z23=0,0,LB_stat!N23/LB_stat!Z23)</f>
        <v>1.3899300758114925</v>
      </c>
      <c r="AA23" s="647">
        <f>IF(LB_stat!U23=0,0,LB_stat!I23/LB_stat!U23)+IF(LB_stat!X23=0,0,LB_stat!L23/LB_stat!X23)+IF(LB_stat!AA23=0,0,LB_stat!O23/LB_stat!AA23)</f>
        <v>0</v>
      </c>
      <c r="AB23" s="647">
        <f>IF(LB_stat!V23=0,0,LB_stat!J23/LB_stat!V23)+IF(LB_stat!Y23=0,0,LB_stat!M23/LB_stat!Y23)+IF(LB_stat!AB23=0,0,LB_stat!P23/LB_stat!AB23)</f>
        <v>0</v>
      </c>
      <c r="AC23" s="130">
        <f t="shared" si="4"/>
        <v>1.3899300758114925</v>
      </c>
    </row>
    <row r="24" spans="1:29" ht="20.100000000000001" customHeight="1" x14ac:dyDescent="0.2">
      <c r="A24" s="328">
        <f>LB_stat!A24</f>
        <v>18</v>
      </c>
      <c r="B24" s="81">
        <f>LB_stat!B24</f>
        <v>600079571</v>
      </c>
      <c r="C24" s="81">
        <f>LB_stat!C24</f>
        <v>2416</v>
      </c>
      <c r="D24" s="557" t="str">
        <f>LB_stat!D24</f>
        <v>MŠ Liberec, Matoušova 468/12</v>
      </c>
      <c r="E24" s="71">
        <f>LB_stat!E24</f>
        <v>3141</v>
      </c>
      <c r="F24" s="553" t="str">
        <f>LB_stat!F24</f>
        <v>MŠ Liberec, Matoušova 468/12</v>
      </c>
      <c r="G24" s="128">
        <f>ROUND(LB_rozp!R24,0)</f>
        <v>575732</v>
      </c>
      <c r="H24" s="37">
        <f t="shared" si="0"/>
        <v>425481</v>
      </c>
      <c r="I24" s="29">
        <f t="shared" si="1"/>
        <v>143812</v>
      </c>
      <c r="J24" s="37">
        <f t="shared" si="2"/>
        <v>4255</v>
      </c>
      <c r="K24" s="37">
        <f>LB_stat!H24*LB_stat!AC24+LB_stat!I24*LB_stat!AD24+LB_stat!J24*LB_stat!AE24+LB_stat!K24*LB_stat!AF24+LB_stat!L24*LB_stat!AG24+LB_stat!M24*LB_stat!AH24+LB_stat!N24*LB_stat!AI24+LB_stat!O24*LB_stat!AJ24+LB_stat!P24*LB_stat!AK24</f>
        <v>2184</v>
      </c>
      <c r="L24" s="644">
        <f>ROUND(Y24/LB_rozp!E24/12,2)</f>
        <v>1.37</v>
      </c>
      <c r="M24" s="645">
        <f>IF(LB_stat!H24=0,0,12*1.348*1/LB_stat!T24*LB_rozp!$E24)</f>
        <v>13655.895955124575</v>
      </c>
      <c r="N24" s="646">
        <f>IF(LB_stat!I24=0,0,12*1.348*1/LB_stat!U24*LB_rozp!$E24)</f>
        <v>0</v>
      </c>
      <c r="O24" s="646">
        <f>IF(LB_stat!J24=0,0,12*1.348*1/LB_stat!V24*LB_rozp!$E24)</f>
        <v>0</v>
      </c>
      <c r="P24" s="646">
        <f>IF(LB_stat!K24=0,0,12*1.348*1/LB_stat!W24*LB_rozp!$E24)</f>
        <v>0</v>
      </c>
      <c r="Q24" s="646">
        <f>IF(LB_stat!L24=0,0,12*1.348*1/LB_stat!X24*LB_rozp!$E24)</f>
        <v>0</v>
      </c>
      <c r="R24" s="646">
        <f>IF(LB_stat!M24=0,0,12*1.348*1/LB_stat!Y24*LB_rozp!$E24)</f>
        <v>0</v>
      </c>
      <c r="S24" s="646">
        <f>IF(LB_stat!N24=0,0,12*1.348*1/LB_stat!Z24*LB_rozp!$E24)</f>
        <v>0</v>
      </c>
      <c r="T24" s="646">
        <f>IF(LB_stat!O24=0,0,12*1.348*1/LB_stat!AA24*LB_rozp!$E24)</f>
        <v>0</v>
      </c>
      <c r="U24" s="646">
        <f>IF(LB_stat!P24=0,0,12*1.348*1/LB_stat!AB24*LB_rozp!$E24)</f>
        <v>0</v>
      </c>
      <c r="V24" s="37">
        <f>ROUND((M24*LB_stat!H24+P24*LB_stat!K24+S24*LB_stat!N24)/1.348,0)</f>
        <v>425480</v>
      </c>
      <c r="W24" s="37">
        <f>ROUND((N24*LB_stat!I24+Q24*LB_stat!L24+T24*LB_stat!O24)/1.348,0)</f>
        <v>0</v>
      </c>
      <c r="X24" s="37">
        <f>ROUND((O24*LB_stat!J24+R24*LB_stat!M24+U24*LB_stat!P24)/1.348,0)</f>
        <v>0</v>
      </c>
      <c r="Y24" s="37">
        <f t="shared" si="3"/>
        <v>425480</v>
      </c>
      <c r="Z24" s="647">
        <f>IF(LB_stat!T24=0,0,LB_stat!H24/LB_stat!T24)+IF(LB_stat!W24=0,0,LB_stat!K24/LB_stat!W24)+IF(LB_stat!Z24=0,0,LB_stat!N24/LB_stat!Z24)</f>
        <v>1.3673480832817337</v>
      </c>
      <c r="AA24" s="647">
        <f>IF(LB_stat!U24=0,0,LB_stat!I24/LB_stat!U24)+IF(LB_stat!X24=0,0,LB_stat!L24/LB_stat!X24)+IF(LB_stat!AA24=0,0,LB_stat!O24/LB_stat!AA24)</f>
        <v>0</v>
      </c>
      <c r="AB24" s="647">
        <f>IF(LB_stat!V24=0,0,LB_stat!J24/LB_stat!V24)+IF(LB_stat!Y24=0,0,LB_stat!M24/LB_stat!Y24)+IF(LB_stat!AB24=0,0,LB_stat!P24/LB_stat!AB24)</f>
        <v>0</v>
      </c>
      <c r="AC24" s="130">
        <f t="shared" si="4"/>
        <v>1.3673480832817337</v>
      </c>
    </row>
    <row r="25" spans="1:29" ht="20.100000000000001" customHeight="1" x14ac:dyDescent="0.2">
      <c r="A25" s="328">
        <f>LB_stat!A25</f>
        <v>19</v>
      </c>
      <c r="B25" s="81">
        <f>LB_stat!B25</f>
        <v>600079163</v>
      </c>
      <c r="C25" s="81">
        <f>LB_stat!C25</f>
        <v>2421</v>
      </c>
      <c r="D25" s="557" t="str">
        <f>LB_stat!D25</f>
        <v>MŠ Liberec, Na Pískovně 761/3</v>
      </c>
      <c r="E25" s="71">
        <f>LB_stat!E25</f>
        <v>3141</v>
      </c>
      <c r="F25" s="553" t="str">
        <f>LB_stat!F25</f>
        <v>MŠ Liberec, Na Pískovně 761/3</v>
      </c>
      <c r="G25" s="128">
        <f>ROUND(LB_rozp!R25,0)</f>
        <v>1397391</v>
      </c>
      <c r="H25" s="37">
        <f t="shared" si="0"/>
        <v>1031085</v>
      </c>
      <c r="I25" s="29">
        <f t="shared" si="1"/>
        <v>348507</v>
      </c>
      <c r="J25" s="37">
        <f t="shared" si="2"/>
        <v>10311</v>
      </c>
      <c r="K25" s="37">
        <f>LB_stat!H25*LB_stat!AC25+LB_stat!I25*LB_stat!AD25+LB_stat!J25*LB_stat!AE25+LB_stat!K25*LB_stat!AF25+LB_stat!L25*LB_stat!AG25+LB_stat!M25*LB_stat!AH25+LB_stat!N25*LB_stat!AI25+LB_stat!O25*LB_stat!AJ25+LB_stat!P25*LB_stat!AK25</f>
        <v>7488</v>
      </c>
      <c r="L25" s="644">
        <f>ROUND(Y25/LB_rozp!E25/12,2)</f>
        <v>3.31</v>
      </c>
      <c r="M25" s="645">
        <f>IF(LB_stat!H25=0,0,12*1.348*1/LB_stat!T25*LB_rozp!$E25)</f>
        <v>9652.1058977675984</v>
      </c>
      <c r="N25" s="646">
        <f>IF(LB_stat!I25=0,0,12*1.348*1/LB_stat!U25*LB_rozp!$E25)</f>
        <v>0</v>
      </c>
      <c r="O25" s="646">
        <f>IF(LB_stat!J25=0,0,12*1.348*1/LB_stat!V25*LB_rozp!$E25)</f>
        <v>0</v>
      </c>
      <c r="P25" s="646">
        <f>IF(LB_stat!K25=0,0,12*1.348*1/LB_stat!W25*LB_rozp!$E25)</f>
        <v>0</v>
      </c>
      <c r="Q25" s="646">
        <f>IF(LB_stat!L25=0,0,12*1.348*1/LB_stat!X25*LB_rozp!$E25)</f>
        <v>0</v>
      </c>
      <c r="R25" s="646">
        <f>IF(LB_stat!M25=0,0,12*1.348*1/LB_stat!Y25*LB_rozp!$E25)</f>
        <v>0</v>
      </c>
      <c r="S25" s="646">
        <f>IF(LB_stat!N25=0,0,12*1.348*1/LB_stat!Z25*LB_rozp!$E25)</f>
        <v>0</v>
      </c>
      <c r="T25" s="646">
        <f>IF(LB_stat!O25=0,0,12*1.348*1/LB_stat!AA25*LB_rozp!$E25)</f>
        <v>0</v>
      </c>
      <c r="U25" s="646">
        <f>IF(LB_stat!P25=0,0,12*1.348*1/LB_stat!AB25*LB_rozp!$E25)</f>
        <v>0</v>
      </c>
      <c r="V25" s="37">
        <f>ROUND((M25*LB_stat!H25+P25*LB_stat!K25+S25*LB_stat!N25)/1.348,0)</f>
        <v>1031085</v>
      </c>
      <c r="W25" s="37">
        <f>ROUND((N25*LB_stat!I25+Q25*LB_stat!L25+T25*LB_stat!O25)/1.348,0)</f>
        <v>0</v>
      </c>
      <c r="X25" s="37">
        <f>ROUND((O25*LB_stat!J25+R25*LB_stat!M25+U25*LB_stat!P25)/1.348,0)</f>
        <v>0</v>
      </c>
      <c r="Y25" s="37">
        <f t="shared" si="3"/>
        <v>1031085</v>
      </c>
      <c r="Z25" s="647">
        <f>IF(LB_stat!T25=0,0,LB_stat!H25/LB_stat!T25)+IF(LB_stat!W25=0,0,LB_stat!K25/LB_stat!W25)+IF(LB_stat!Z25=0,0,LB_stat!N25/LB_stat!Z25)</f>
        <v>3.3135548715740133</v>
      </c>
      <c r="AA25" s="647">
        <f>IF(LB_stat!U25=0,0,LB_stat!I25/LB_stat!U25)+IF(LB_stat!X25=0,0,LB_stat!L25/LB_stat!X25)+IF(LB_stat!AA25=0,0,LB_stat!O25/LB_stat!AA25)</f>
        <v>0</v>
      </c>
      <c r="AB25" s="647">
        <f>IF(LB_stat!V25=0,0,LB_stat!J25/LB_stat!V25)+IF(LB_stat!Y25=0,0,LB_stat!M25/LB_stat!Y25)+IF(LB_stat!AB25=0,0,LB_stat!P25/LB_stat!AB25)</f>
        <v>0</v>
      </c>
      <c r="AC25" s="130">
        <f t="shared" si="4"/>
        <v>3.3135548715740133</v>
      </c>
    </row>
    <row r="26" spans="1:29" ht="20.100000000000001" customHeight="1" x14ac:dyDescent="0.2">
      <c r="A26" s="328">
        <f>LB_stat!A26</f>
        <v>20</v>
      </c>
      <c r="B26" s="81">
        <f>LB_stat!B26</f>
        <v>600079171</v>
      </c>
      <c r="C26" s="81">
        <f>LB_stat!C26</f>
        <v>2419</v>
      </c>
      <c r="D26" s="557" t="str">
        <f>LB_stat!D26</f>
        <v>MŠ Liberec, Nezvalova 661/20</v>
      </c>
      <c r="E26" s="71">
        <f>LB_stat!E26</f>
        <v>3141</v>
      </c>
      <c r="F26" s="553" t="str">
        <f>LB_stat!F26</f>
        <v>MŠ Liberec, Nezvalova 661/20</v>
      </c>
      <c r="G26" s="128">
        <f>ROUND(LB_rozp!R26,0)</f>
        <v>799550</v>
      </c>
      <c r="H26" s="37">
        <f t="shared" si="0"/>
        <v>590515</v>
      </c>
      <c r="I26" s="29">
        <f t="shared" si="1"/>
        <v>199594</v>
      </c>
      <c r="J26" s="37">
        <f t="shared" si="2"/>
        <v>5905</v>
      </c>
      <c r="K26" s="37">
        <f>LB_stat!H26*LB_stat!AC26+LB_stat!I26*LB_stat!AD26+LB_stat!J26*LB_stat!AE26+LB_stat!K26*LB_stat!AF26+LB_stat!L26*LB_stat!AG26+LB_stat!M26*LB_stat!AH26+LB_stat!N26*LB_stat!AI26+LB_stat!O26*LB_stat!AJ26+LB_stat!P26*LB_stat!AK26</f>
        <v>3536</v>
      </c>
      <c r="L26" s="644">
        <f>ROUND(Y26/LB_rozp!E26/12,2)</f>
        <v>1.9</v>
      </c>
      <c r="M26" s="645">
        <f>IF(LB_stat!H26=0,0,12*1.348*1/LB_stat!T26*LB_rozp!$E26)</f>
        <v>11706.094680239048</v>
      </c>
      <c r="N26" s="646">
        <f>IF(LB_stat!I26=0,0,12*1.348*1/LB_stat!U26*LB_rozp!$E26)</f>
        <v>0</v>
      </c>
      <c r="O26" s="646">
        <f>IF(LB_stat!J26=0,0,12*1.348*1/LB_stat!V26*LB_rozp!$E26)</f>
        <v>0</v>
      </c>
      <c r="P26" s="646">
        <f>IF(LB_stat!K26=0,0,12*1.348*1/LB_stat!W26*LB_rozp!$E26)</f>
        <v>0</v>
      </c>
      <c r="Q26" s="646">
        <f>IF(LB_stat!L26=0,0,12*1.348*1/LB_stat!X26*LB_rozp!$E26)</f>
        <v>0</v>
      </c>
      <c r="R26" s="646">
        <f>IF(LB_stat!M26=0,0,12*1.348*1/LB_stat!Y26*LB_rozp!$E26)</f>
        <v>0</v>
      </c>
      <c r="S26" s="646">
        <f>IF(LB_stat!N26=0,0,12*1.348*1/LB_stat!Z26*LB_rozp!$E26)</f>
        <v>0</v>
      </c>
      <c r="T26" s="646">
        <f>IF(LB_stat!O26=0,0,12*1.348*1/LB_stat!AA26*LB_rozp!$E26)</f>
        <v>0</v>
      </c>
      <c r="U26" s="646">
        <f>IF(LB_stat!P26=0,0,12*1.348*1/LB_stat!AB26*LB_rozp!$E26)</f>
        <v>0</v>
      </c>
      <c r="V26" s="37">
        <f>ROUND((M26*LB_stat!H26+P26*LB_stat!K26+S26*LB_stat!N26)/1.348,0)</f>
        <v>590515</v>
      </c>
      <c r="W26" s="37">
        <f>ROUND((N26*LB_stat!I26+Q26*LB_stat!L26+T26*LB_stat!O26)/1.348,0)</f>
        <v>0</v>
      </c>
      <c r="X26" s="37">
        <f>ROUND((O26*LB_stat!J26+R26*LB_stat!M26+U26*LB_stat!P26)/1.348,0)</f>
        <v>0</v>
      </c>
      <c r="Y26" s="37">
        <f t="shared" si="3"/>
        <v>590515</v>
      </c>
      <c r="Z26" s="647">
        <f>IF(LB_stat!T26=0,0,LB_stat!H26/LB_stat!T26)+IF(LB_stat!W26=0,0,LB_stat!K26/LB_stat!W26)+IF(LB_stat!Z26=0,0,LB_stat!N26/LB_stat!Z26)</f>
        <v>1.8977130394481783</v>
      </c>
      <c r="AA26" s="647">
        <f>IF(LB_stat!U26=0,0,LB_stat!I26/LB_stat!U26)+IF(LB_stat!X26=0,0,LB_stat!L26/LB_stat!X26)+IF(LB_stat!AA26=0,0,LB_stat!O26/LB_stat!AA26)</f>
        <v>0</v>
      </c>
      <c r="AB26" s="647">
        <f>IF(LB_stat!V26=0,0,LB_stat!J26/LB_stat!V26)+IF(LB_stat!Y26=0,0,LB_stat!M26/LB_stat!Y26)+IF(LB_stat!AB26=0,0,LB_stat!P26/LB_stat!AB26)</f>
        <v>0</v>
      </c>
      <c r="AC26" s="130">
        <f t="shared" si="4"/>
        <v>1.8977130394481783</v>
      </c>
    </row>
    <row r="27" spans="1:29" ht="20.100000000000001" customHeight="1" x14ac:dyDescent="0.2">
      <c r="A27" s="328">
        <f>LB_stat!A27</f>
        <v>21</v>
      </c>
      <c r="B27" s="81">
        <f>LB_stat!B27</f>
        <v>600079180</v>
      </c>
      <c r="C27" s="81">
        <f>LB_stat!C27</f>
        <v>2430</v>
      </c>
      <c r="D27" s="557" t="str">
        <f>LB_stat!D27</f>
        <v>MŠ Liberec, Oldřichova 836/5</v>
      </c>
      <c r="E27" s="71">
        <f>LB_stat!E27</f>
        <v>3141</v>
      </c>
      <c r="F27" s="553" t="str">
        <f>LB_stat!F27</f>
        <v>MŠ Liberec, Oldřichova 836/5</v>
      </c>
      <c r="G27" s="128">
        <f>ROUND(LB_rozp!R27,0)</f>
        <v>823205</v>
      </c>
      <c r="H27" s="37">
        <f t="shared" si="0"/>
        <v>607947</v>
      </c>
      <c r="I27" s="29">
        <f t="shared" si="1"/>
        <v>205487</v>
      </c>
      <c r="J27" s="37">
        <f t="shared" si="2"/>
        <v>6079</v>
      </c>
      <c r="K27" s="37">
        <f>LB_stat!H27*LB_stat!AC27+LB_stat!I27*LB_stat!AD27+LB_stat!J27*LB_stat!AE27+LB_stat!K27*LB_stat!AF27+LB_stat!L27*LB_stat!AG27+LB_stat!M27*LB_stat!AH27+LB_stat!N27*LB_stat!AI27+LB_stat!O27*LB_stat!AJ27+LB_stat!P27*LB_stat!AK27</f>
        <v>3692</v>
      </c>
      <c r="L27" s="644">
        <f>ROUND(Y27/LB_rozp!E27/12,2)</f>
        <v>1.95</v>
      </c>
      <c r="M27" s="645">
        <f>IF(LB_stat!H27=0,0,12*1.348*1/LB_stat!T27*LB_rozp!$E27)</f>
        <v>11542.434607289224</v>
      </c>
      <c r="N27" s="646">
        <f>IF(LB_stat!I27=0,0,12*1.348*1/LB_stat!U27*LB_rozp!$E27)</f>
        <v>0</v>
      </c>
      <c r="O27" s="646">
        <f>IF(LB_stat!J27=0,0,12*1.348*1/LB_stat!V27*LB_rozp!$E27)</f>
        <v>0</v>
      </c>
      <c r="P27" s="646">
        <f>IF(LB_stat!K27=0,0,12*1.348*1/LB_stat!W27*LB_rozp!$E27)</f>
        <v>0</v>
      </c>
      <c r="Q27" s="646">
        <f>IF(LB_stat!L27=0,0,12*1.348*1/LB_stat!X27*LB_rozp!$E27)</f>
        <v>0</v>
      </c>
      <c r="R27" s="646">
        <f>IF(LB_stat!M27=0,0,12*1.348*1/LB_stat!Y27*LB_rozp!$E27)</f>
        <v>0</v>
      </c>
      <c r="S27" s="646">
        <f>IF(LB_stat!N27=0,0,12*1.348*1/LB_stat!Z27*LB_rozp!$E27)</f>
        <v>0</v>
      </c>
      <c r="T27" s="646">
        <f>IF(LB_stat!O27=0,0,12*1.348*1/LB_stat!AA27*LB_rozp!$E27)</f>
        <v>0</v>
      </c>
      <c r="U27" s="646">
        <f>IF(LB_stat!P27=0,0,12*1.348*1/LB_stat!AB27*LB_rozp!$E27)</f>
        <v>0</v>
      </c>
      <c r="V27" s="37">
        <f>ROUND((M27*LB_stat!H27+P27*LB_stat!K27+S27*LB_stat!N27)/1.348,0)</f>
        <v>607947</v>
      </c>
      <c r="W27" s="37">
        <f>ROUND((N27*LB_stat!I27+Q27*LB_stat!L27+T27*LB_stat!O27)/1.348,0)</f>
        <v>0</v>
      </c>
      <c r="X27" s="37">
        <f>ROUND((O27*LB_stat!J27+R27*LB_stat!M27+U27*LB_stat!P27)/1.348,0)</f>
        <v>0</v>
      </c>
      <c r="Y27" s="37">
        <f t="shared" si="3"/>
        <v>607947</v>
      </c>
      <c r="Z27" s="647">
        <f>IF(LB_stat!T27=0,0,LB_stat!H27/LB_stat!T27)+IF(LB_stat!W27=0,0,LB_stat!K27/LB_stat!W27)+IF(LB_stat!Z27=0,0,LB_stat!N27/LB_stat!Z27)</f>
        <v>1.9537337015572112</v>
      </c>
      <c r="AA27" s="647">
        <f>IF(LB_stat!U27=0,0,LB_stat!I27/LB_stat!U27)+IF(LB_stat!X27=0,0,LB_stat!L27/LB_stat!X27)+IF(LB_stat!AA27=0,0,LB_stat!O27/LB_stat!AA27)</f>
        <v>0</v>
      </c>
      <c r="AB27" s="647">
        <f>IF(LB_stat!V27=0,0,LB_stat!J27/LB_stat!V27)+IF(LB_stat!Y27=0,0,LB_stat!M27/LB_stat!Y27)+IF(LB_stat!AB27=0,0,LB_stat!P27/LB_stat!AB27)</f>
        <v>0</v>
      </c>
      <c r="AC27" s="130">
        <f t="shared" si="4"/>
        <v>1.9537337015572112</v>
      </c>
    </row>
    <row r="28" spans="1:29" ht="20.100000000000001" customHeight="1" x14ac:dyDescent="0.2">
      <c r="A28" s="328">
        <f>LB_stat!A28</f>
        <v>22</v>
      </c>
      <c r="B28" s="81">
        <f>LB_stat!B28</f>
        <v>600079635</v>
      </c>
      <c r="C28" s="81">
        <f>LB_stat!C28</f>
        <v>2409</v>
      </c>
      <c r="D28" s="557" t="str">
        <f>LB_stat!D28</f>
        <v>MŠ Liberec, Purkyňova 458/19</v>
      </c>
      <c r="E28" s="71">
        <f>LB_stat!E28</f>
        <v>3141</v>
      </c>
      <c r="F28" s="553" t="str">
        <f>LB_stat!F28</f>
        <v>MŠ Liberec, Purkyňova 458/19</v>
      </c>
      <c r="G28" s="128">
        <f>ROUND(LB_rozp!R28,0)</f>
        <v>649380</v>
      </c>
      <c r="H28" s="37">
        <f t="shared" si="0"/>
        <v>479807</v>
      </c>
      <c r="I28" s="29">
        <f t="shared" si="1"/>
        <v>162175</v>
      </c>
      <c r="J28" s="37">
        <f t="shared" si="2"/>
        <v>4798</v>
      </c>
      <c r="K28" s="37">
        <f>LB_stat!H28*LB_stat!AC28+LB_stat!I28*LB_stat!AD28+LB_stat!J28*LB_stat!AE28+LB_stat!K28*LB_stat!AF28+LB_stat!L28*LB_stat!AG28+LB_stat!M28*LB_stat!AH28+LB_stat!N28*LB_stat!AI28+LB_stat!O28*LB_stat!AJ28+LB_stat!P28*LB_stat!AK28</f>
        <v>2600</v>
      </c>
      <c r="L28" s="644">
        <f>ROUND(Y28/LB_rozp!E28/12,2)</f>
        <v>1.54</v>
      </c>
      <c r="M28" s="645">
        <f>IF(LB_stat!H28=0,0,12*1.348*1/LB_stat!T28*LB_rozp!$E28)</f>
        <v>12935.604407580666</v>
      </c>
      <c r="N28" s="646">
        <f>IF(LB_stat!I28=0,0,12*1.348*1/LB_stat!U28*LB_rozp!$E28)</f>
        <v>0</v>
      </c>
      <c r="O28" s="646">
        <f>IF(LB_stat!J28=0,0,12*1.348*1/LB_stat!V28*LB_rozp!$E28)</f>
        <v>0</v>
      </c>
      <c r="P28" s="646">
        <f>IF(LB_stat!K28=0,0,12*1.348*1/LB_stat!W28*LB_rozp!$E28)</f>
        <v>0</v>
      </c>
      <c r="Q28" s="646">
        <f>IF(LB_stat!L28=0,0,12*1.348*1/LB_stat!X28*LB_rozp!$E28)</f>
        <v>0</v>
      </c>
      <c r="R28" s="646">
        <f>IF(LB_stat!M28=0,0,12*1.348*1/LB_stat!Y28*LB_rozp!$E28)</f>
        <v>0</v>
      </c>
      <c r="S28" s="646">
        <f>IF(LB_stat!N28=0,0,12*1.348*1/LB_stat!Z28*LB_rozp!$E28)</f>
        <v>0</v>
      </c>
      <c r="T28" s="646">
        <f>IF(LB_stat!O28=0,0,12*1.348*1/LB_stat!AA28*LB_rozp!$E28)</f>
        <v>0</v>
      </c>
      <c r="U28" s="646">
        <f>IF(LB_stat!P28=0,0,12*1.348*1/LB_stat!AB28*LB_rozp!$E28)</f>
        <v>0</v>
      </c>
      <c r="V28" s="37">
        <f>ROUND((M28*LB_stat!H28+P28*LB_stat!K28+S28*LB_stat!N28)/1.348,0)</f>
        <v>479807</v>
      </c>
      <c r="W28" s="37">
        <f>ROUND((N28*LB_stat!I28+Q28*LB_stat!L28+T28*LB_stat!O28)/1.348,0)</f>
        <v>0</v>
      </c>
      <c r="X28" s="37">
        <f>ROUND((O28*LB_stat!J28+R28*LB_stat!M28+U28*LB_stat!P28)/1.348,0)</f>
        <v>0</v>
      </c>
      <c r="Y28" s="37">
        <f t="shared" si="3"/>
        <v>479807</v>
      </c>
      <c r="Z28" s="647">
        <f>IF(LB_stat!T28=0,0,LB_stat!H28/LB_stat!T28)+IF(LB_stat!W28=0,0,LB_stat!K28/LB_stat!W28)+IF(LB_stat!Z28=0,0,LB_stat!N28/LB_stat!Z28)</f>
        <v>1.5419359233724461</v>
      </c>
      <c r="AA28" s="647">
        <f>IF(LB_stat!U28=0,0,LB_stat!I28/LB_stat!U28)+IF(LB_stat!X28=0,0,LB_stat!L28/LB_stat!X28)+IF(LB_stat!AA28=0,0,LB_stat!O28/LB_stat!AA28)</f>
        <v>0</v>
      </c>
      <c r="AB28" s="647">
        <f>IF(LB_stat!V28=0,0,LB_stat!J28/LB_stat!V28)+IF(LB_stat!Y28=0,0,LB_stat!M28/LB_stat!Y28)+IF(LB_stat!AB28=0,0,LB_stat!P28/LB_stat!AB28)</f>
        <v>0</v>
      </c>
      <c r="AC28" s="130">
        <f t="shared" si="4"/>
        <v>1.5419359233724461</v>
      </c>
    </row>
    <row r="29" spans="1:29" ht="20.100000000000001" customHeight="1" x14ac:dyDescent="0.2">
      <c r="A29" s="328">
        <f>LB_stat!A29</f>
        <v>22</v>
      </c>
      <c r="B29" s="81">
        <f>LB_stat!B29</f>
        <v>600079635</v>
      </c>
      <c r="C29" s="81">
        <f>LB_stat!C29</f>
        <v>2409</v>
      </c>
      <c r="D29" s="557" t="str">
        <f>LB_stat!D29</f>
        <v>MŠ Liberec, Purkyňova 458/19</v>
      </c>
      <c r="E29" s="71">
        <f>LB_stat!E29</f>
        <v>3141</v>
      </c>
      <c r="F29" s="559" t="str">
        <f>LB_stat!F29</f>
        <v>MŠ Liberec, Údolní 958/2</v>
      </c>
      <c r="G29" s="128">
        <f>ROUND(LB_rozp!R29,0)</f>
        <v>649380</v>
      </c>
      <c r="H29" s="37">
        <f t="shared" si="0"/>
        <v>479807</v>
      </c>
      <c r="I29" s="29">
        <f t="shared" si="1"/>
        <v>162175</v>
      </c>
      <c r="J29" s="37">
        <f t="shared" si="2"/>
        <v>4798</v>
      </c>
      <c r="K29" s="37">
        <f>LB_stat!H29*LB_stat!AC29+LB_stat!I29*LB_stat!AD29+LB_stat!J29*LB_stat!AE29+LB_stat!K29*LB_stat!AF29+LB_stat!L29*LB_stat!AG29+LB_stat!M29*LB_stat!AH29+LB_stat!N29*LB_stat!AI29+LB_stat!O29*LB_stat!AJ29+LB_stat!P29*LB_stat!AK29</f>
        <v>2600</v>
      </c>
      <c r="L29" s="644">
        <f>ROUND(Y29/LB_rozp!E29/12,2)</f>
        <v>1.54</v>
      </c>
      <c r="M29" s="645">
        <f>IF(LB_stat!H29=0,0,12*1.348*1/LB_stat!T29*LB_rozp!$E29)</f>
        <v>12935.604407580666</v>
      </c>
      <c r="N29" s="646">
        <f>IF(LB_stat!I29=0,0,12*1.348*1/LB_stat!U29*LB_rozp!$E29)</f>
        <v>0</v>
      </c>
      <c r="O29" s="646">
        <f>IF(LB_stat!J29=0,0,12*1.348*1/LB_stat!V29*LB_rozp!$E29)</f>
        <v>0</v>
      </c>
      <c r="P29" s="646">
        <f>IF(LB_stat!K29=0,0,12*1.348*1/LB_stat!W29*LB_rozp!$E29)</f>
        <v>0</v>
      </c>
      <c r="Q29" s="646">
        <f>IF(LB_stat!L29=0,0,12*1.348*1/LB_stat!X29*LB_rozp!$E29)</f>
        <v>0</v>
      </c>
      <c r="R29" s="646">
        <f>IF(LB_stat!M29=0,0,12*1.348*1/LB_stat!Y29*LB_rozp!$E29)</f>
        <v>0</v>
      </c>
      <c r="S29" s="646">
        <f>IF(LB_stat!N29=0,0,12*1.348*1/LB_stat!Z29*LB_rozp!$E29)</f>
        <v>0</v>
      </c>
      <c r="T29" s="646">
        <f>IF(LB_stat!O29=0,0,12*1.348*1/LB_stat!AA29*LB_rozp!$E29)</f>
        <v>0</v>
      </c>
      <c r="U29" s="646">
        <f>IF(LB_stat!P29=0,0,12*1.348*1/LB_stat!AB29*LB_rozp!$E29)</f>
        <v>0</v>
      </c>
      <c r="V29" s="37">
        <f>ROUND((M29*LB_stat!H29+P29*LB_stat!K29+S29*LB_stat!N29)/1.348,0)</f>
        <v>479807</v>
      </c>
      <c r="W29" s="37">
        <f>ROUND((N29*LB_stat!I29+Q29*LB_stat!L29+T29*LB_stat!O29)/1.348,0)</f>
        <v>0</v>
      </c>
      <c r="X29" s="37">
        <f>ROUND((O29*LB_stat!J29+R29*LB_stat!M29+U29*LB_stat!P29)/1.348,0)</f>
        <v>0</v>
      </c>
      <c r="Y29" s="37">
        <f t="shared" si="3"/>
        <v>479807</v>
      </c>
      <c r="Z29" s="647">
        <f>IF(LB_stat!T29=0,0,LB_stat!H29/LB_stat!T29)+IF(LB_stat!W29=0,0,LB_stat!K29/LB_stat!W29)+IF(LB_stat!Z29=0,0,LB_stat!N29/LB_stat!Z29)</f>
        <v>1.5419359233724461</v>
      </c>
      <c r="AA29" s="647">
        <f>IF(LB_stat!U29=0,0,LB_stat!I29/LB_stat!U29)+IF(LB_stat!X29=0,0,LB_stat!L29/LB_stat!X29)+IF(LB_stat!AA29=0,0,LB_stat!O29/LB_stat!AA29)</f>
        <v>0</v>
      </c>
      <c r="AB29" s="647">
        <f>IF(LB_stat!V29=0,0,LB_stat!J29/LB_stat!V29)+IF(LB_stat!Y29=0,0,LB_stat!M29/LB_stat!Y29)+IF(LB_stat!AB29=0,0,LB_stat!P29/LB_stat!AB29)</f>
        <v>0</v>
      </c>
      <c r="AC29" s="130">
        <f t="shared" si="4"/>
        <v>1.5419359233724461</v>
      </c>
    </row>
    <row r="30" spans="1:29" ht="20.100000000000001" customHeight="1" x14ac:dyDescent="0.2">
      <c r="A30" s="328">
        <f>LB_stat!A30</f>
        <v>23</v>
      </c>
      <c r="B30" s="81">
        <f>LB_stat!B30</f>
        <v>600079244</v>
      </c>
      <c r="C30" s="81">
        <f>LB_stat!C30</f>
        <v>2429</v>
      </c>
      <c r="D30" s="557" t="str">
        <f>LB_stat!D30</f>
        <v>MŠ Liberec, Strakonická 211/12</v>
      </c>
      <c r="E30" s="71">
        <f>LB_stat!E30</f>
        <v>3141</v>
      </c>
      <c r="F30" s="553" t="str">
        <f>LB_stat!F30</f>
        <v>MŠ Liberec, Strakonická 211/12</v>
      </c>
      <c r="G30" s="128">
        <f>ROUND(LB_rozp!R30,0)</f>
        <v>1013897</v>
      </c>
      <c r="H30" s="37">
        <f t="shared" si="0"/>
        <v>748446</v>
      </c>
      <c r="I30" s="29">
        <f t="shared" si="1"/>
        <v>252975</v>
      </c>
      <c r="J30" s="37">
        <f t="shared" si="2"/>
        <v>7484</v>
      </c>
      <c r="K30" s="37">
        <f>LB_stat!H30*LB_stat!AC30+LB_stat!I30*LB_stat!AD30+LB_stat!J30*LB_stat!AE30+LB_stat!K30*LB_stat!AF30+LB_stat!L30*LB_stat!AG30+LB_stat!M30*LB_stat!AH30+LB_stat!N30*LB_stat!AI30+LB_stat!O30*LB_stat!AJ30+LB_stat!P30*LB_stat!AK30</f>
        <v>4992</v>
      </c>
      <c r="L30" s="644">
        <f>ROUND(Y30/LB_rozp!E30/12,2)</f>
        <v>2.41</v>
      </c>
      <c r="M30" s="645">
        <f>IF(LB_stat!H30=0,0,12*1.348*1/LB_stat!T30*LB_rozp!$E30)</f>
        <v>10509.429488501759</v>
      </c>
      <c r="N30" s="646">
        <f>IF(LB_stat!I30=0,0,12*1.348*1/LB_stat!U30*LB_rozp!$E30)</f>
        <v>0</v>
      </c>
      <c r="O30" s="646">
        <f>IF(LB_stat!J30=0,0,12*1.348*1/LB_stat!V30*LB_rozp!$E30)</f>
        <v>0</v>
      </c>
      <c r="P30" s="646">
        <f>IF(LB_stat!K30=0,0,12*1.348*1/LB_stat!W30*LB_rozp!$E30)</f>
        <v>0</v>
      </c>
      <c r="Q30" s="646">
        <f>IF(LB_stat!L30=0,0,12*1.348*1/LB_stat!X30*LB_rozp!$E30)</f>
        <v>0</v>
      </c>
      <c r="R30" s="646">
        <f>IF(LB_stat!M30=0,0,12*1.348*1/LB_stat!Y30*LB_rozp!$E30)</f>
        <v>0</v>
      </c>
      <c r="S30" s="646">
        <f>IF(LB_stat!N30=0,0,12*1.348*1/LB_stat!Z30*LB_rozp!$E30)</f>
        <v>0</v>
      </c>
      <c r="T30" s="646">
        <f>IF(LB_stat!O30=0,0,12*1.348*1/LB_stat!AA30*LB_rozp!$E30)</f>
        <v>0</v>
      </c>
      <c r="U30" s="646">
        <f>IF(LB_stat!P30=0,0,12*1.348*1/LB_stat!AB30*LB_rozp!$E30)</f>
        <v>0</v>
      </c>
      <c r="V30" s="37">
        <f>ROUND((M30*LB_stat!H30+P30*LB_stat!K30+S30*LB_stat!N30)/1.348,0)</f>
        <v>748446</v>
      </c>
      <c r="W30" s="37">
        <f>ROUND((N30*LB_stat!I30+Q30*LB_stat!L30+T30*LB_stat!O30)/1.348,0)</f>
        <v>0</v>
      </c>
      <c r="X30" s="37">
        <f>ROUND((O30*LB_stat!J30+R30*LB_stat!M30+U30*LB_stat!P30)/1.348,0)</f>
        <v>0</v>
      </c>
      <c r="Y30" s="37">
        <f t="shared" si="3"/>
        <v>748446</v>
      </c>
      <c r="Z30" s="647">
        <f>IF(LB_stat!T30=0,0,LB_stat!H30/LB_stat!T30)+IF(LB_stat!W30=0,0,LB_stat!K30/LB_stat!W30)+IF(LB_stat!Z30=0,0,LB_stat!N30/LB_stat!Z30)</f>
        <v>2.4052485987983765</v>
      </c>
      <c r="AA30" s="647">
        <f>IF(LB_stat!U30=0,0,LB_stat!I30/LB_stat!U30)+IF(LB_stat!X30=0,0,LB_stat!L30/LB_stat!X30)+IF(LB_stat!AA30=0,0,LB_stat!O30/LB_stat!AA30)</f>
        <v>0</v>
      </c>
      <c r="AB30" s="647">
        <f>IF(LB_stat!V30=0,0,LB_stat!J30/LB_stat!V30)+IF(LB_stat!Y30=0,0,LB_stat!M30/LB_stat!Y30)+IF(LB_stat!AB30=0,0,LB_stat!P30/LB_stat!AB30)</f>
        <v>0</v>
      </c>
      <c r="AC30" s="130">
        <f t="shared" si="4"/>
        <v>2.4052485987983765</v>
      </c>
    </row>
    <row r="31" spans="1:29" ht="20.100000000000001" customHeight="1" x14ac:dyDescent="0.2">
      <c r="A31" s="328">
        <f>LB_stat!A31</f>
        <v>24</v>
      </c>
      <c r="B31" s="81">
        <f>LB_stat!B31</f>
        <v>600079252</v>
      </c>
      <c r="C31" s="81">
        <f>LB_stat!C31</f>
        <v>2412</v>
      </c>
      <c r="D31" s="557" t="str">
        <f>LB_stat!D31</f>
        <v>MŠ Liberec, Stromovka 285/1</v>
      </c>
      <c r="E31" s="71">
        <f>LB_stat!E31</f>
        <v>3141</v>
      </c>
      <c r="F31" s="553" t="str">
        <f>LB_stat!F31</f>
        <v>MŠ Liberec, Stromovka 285/1</v>
      </c>
      <c r="G31" s="128">
        <f>ROUND(LB_rozp!R31,0)</f>
        <v>983721</v>
      </c>
      <c r="H31" s="37">
        <f t="shared" si="0"/>
        <v>726214</v>
      </c>
      <c r="I31" s="29">
        <f t="shared" si="1"/>
        <v>245461</v>
      </c>
      <c r="J31" s="37">
        <f t="shared" si="2"/>
        <v>7262</v>
      </c>
      <c r="K31" s="37">
        <f>LB_stat!H31*LB_stat!AC31+LB_stat!I31*LB_stat!AD31+LB_stat!J31*LB_stat!AE31+LB_stat!K31*LB_stat!AF31+LB_stat!L31*LB_stat!AG31+LB_stat!M31*LB_stat!AH31+LB_stat!N31*LB_stat!AI31+LB_stat!O31*LB_stat!AJ31+LB_stat!P31*LB_stat!AK31</f>
        <v>4784</v>
      </c>
      <c r="L31" s="644">
        <f>ROUND(Y31/LB_rozp!E31/12,2)</f>
        <v>2.33</v>
      </c>
      <c r="M31" s="645">
        <f>IF(LB_stat!H31=0,0,12*1.348*1/LB_stat!T31*LB_rozp!$E31)</f>
        <v>10640.622302648502</v>
      </c>
      <c r="N31" s="646">
        <f>IF(LB_stat!I31=0,0,12*1.348*1/LB_stat!U31*LB_rozp!$E31)</f>
        <v>0</v>
      </c>
      <c r="O31" s="646">
        <f>IF(LB_stat!J31=0,0,12*1.348*1/LB_stat!V31*LB_rozp!$E31)</f>
        <v>0</v>
      </c>
      <c r="P31" s="646">
        <f>IF(LB_stat!K31=0,0,12*1.348*1/LB_stat!W31*LB_rozp!$E31)</f>
        <v>0</v>
      </c>
      <c r="Q31" s="646">
        <f>IF(LB_stat!L31=0,0,12*1.348*1/LB_stat!X31*LB_rozp!$E31)</f>
        <v>0</v>
      </c>
      <c r="R31" s="646">
        <f>IF(LB_stat!M31=0,0,12*1.348*1/LB_stat!Y31*LB_rozp!$E31)</f>
        <v>0</v>
      </c>
      <c r="S31" s="646">
        <f>IF(LB_stat!N31=0,0,12*1.348*1/LB_stat!Z31*LB_rozp!$E31)</f>
        <v>0</v>
      </c>
      <c r="T31" s="646">
        <f>IF(LB_stat!O31=0,0,12*1.348*1/LB_stat!AA31*LB_rozp!$E31)</f>
        <v>0</v>
      </c>
      <c r="U31" s="646">
        <f>IF(LB_stat!P31=0,0,12*1.348*1/LB_stat!AB31*LB_rozp!$E31)</f>
        <v>0</v>
      </c>
      <c r="V31" s="37">
        <f>ROUND((M31*LB_stat!H31+P31*LB_stat!K31+S31*LB_stat!N31)/1.348,0)</f>
        <v>726215</v>
      </c>
      <c r="W31" s="37">
        <f>ROUND((N31*LB_stat!I31+Q31*LB_stat!L31+T31*LB_stat!O31)/1.348,0)</f>
        <v>0</v>
      </c>
      <c r="X31" s="37">
        <f>ROUND((O31*LB_stat!J31+R31*LB_stat!M31+U31*LB_stat!P31)/1.348,0)</f>
        <v>0</v>
      </c>
      <c r="Y31" s="37">
        <f t="shared" si="3"/>
        <v>726215</v>
      </c>
      <c r="Z31" s="647">
        <f>IF(LB_stat!T31=0,0,LB_stat!H31/LB_stat!T31)+IF(LB_stat!W31=0,0,LB_stat!K31/LB_stat!W31)+IF(LB_stat!Z31=0,0,LB_stat!N31/LB_stat!Z31)</f>
        <v>2.333804386381285</v>
      </c>
      <c r="AA31" s="647">
        <f>IF(LB_stat!U31=0,0,LB_stat!I31/LB_stat!U31)+IF(LB_stat!X31=0,0,LB_stat!L31/LB_stat!X31)+IF(LB_stat!AA31=0,0,LB_stat!O31/LB_stat!AA31)</f>
        <v>0</v>
      </c>
      <c r="AB31" s="647">
        <f>IF(LB_stat!V31=0,0,LB_stat!J31/LB_stat!V31)+IF(LB_stat!Y31=0,0,LB_stat!M31/LB_stat!Y31)+IF(LB_stat!AB31=0,0,LB_stat!P31/LB_stat!AB31)</f>
        <v>0</v>
      </c>
      <c r="AC31" s="130">
        <f t="shared" si="4"/>
        <v>2.333804386381285</v>
      </c>
    </row>
    <row r="32" spans="1:29" ht="20.100000000000001" customHeight="1" x14ac:dyDescent="0.2">
      <c r="A32" s="328">
        <f>LB_stat!A32</f>
        <v>24</v>
      </c>
      <c r="B32" s="81">
        <f>LB_stat!B32</f>
        <v>600079252</v>
      </c>
      <c r="C32" s="81">
        <f>LB_stat!C32</f>
        <v>2412</v>
      </c>
      <c r="D32" s="557" t="str">
        <f>LB_stat!D32</f>
        <v>MŠ Liberec, Stromovka 285/1</v>
      </c>
      <c r="E32" s="71">
        <f>LB_stat!E32</f>
        <v>3141</v>
      </c>
      <c r="F32" s="559" t="str">
        <f>LB_stat!F32</f>
        <v>MŠ Liberec, Stará 107</v>
      </c>
      <c r="G32" s="128">
        <f>ROUND(LB_rozp!R32,0)</f>
        <v>505969</v>
      </c>
      <c r="H32" s="37">
        <f t="shared" si="0"/>
        <v>373998</v>
      </c>
      <c r="I32" s="29">
        <f t="shared" si="1"/>
        <v>126411</v>
      </c>
      <c r="J32" s="37">
        <f t="shared" si="2"/>
        <v>3740</v>
      </c>
      <c r="K32" s="37">
        <f>LB_stat!H32*LB_stat!AC32+LB_stat!I32*LB_stat!AD32+LB_stat!J32*LB_stat!AE32+LB_stat!K32*LB_stat!AF32+LB_stat!L32*LB_stat!AG32+LB_stat!M32*LB_stat!AH32+LB_stat!N32*LB_stat!AI32+LB_stat!O32*LB_stat!AJ32+LB_stat!P32*LB_stat!AK32</f>
        <v>1820</v>
      </c>
      <c r="L32" s="644">
        <f>ROUND(Y32/LB_rozp!E32/12,2)</f>
        <v>1.2</v>
      </c>
      <c r="M32" s="645">
        <f>IF(LB_stat!H32=0,0,12*1.348*1/LB_stat!T32*LB_rozp!$E32)</f>
        <v>14404.265460710627</v>
      </c>
      <c r="N32" s="646">
        <f>IF(LB_stat!I32=0,0,12*1.348*1/LB_stat!U32*LB_rozp!$E32)</f>
        <v>0</v>
      </c>
      <c r="O32" s="646">
        <f>IF(LB_stat!J32=0,0,12*1.348*1/LB_stat!V32*LB_rozp!$E32)</f>
        <v>0</v>
      </c>
      <c r="P32" s="646">
        <f>IF(LB_stat!K32=0,0,12*1.348*1/LB_stat!W32*LB_rozp!$E32)</f>
        <v>0</v>
      </c>
      <c r="Q32" s="646">
        <f>IF(LB_stat!L32=0,0,12*1.348*1/LB_stat!X32*LB_rozp!$E32)</f>
        <v>0</v>
      </c>
      <c r="R32" s="646">
        <f>IF(LB_stat!M32=0,0,12*1.348*1/LB_stat!Y32*LB_rozp!$E32)</f>
        <v>0</v>
      </c>
      <c r="S32" s="646">
        <f>IF(LB_stat!N32=0,0,12*1.348*1/LB_stat!Z32*LB_rozp!$E32)</f>
        <v>0</v>
      </c>
      <c r="T32" s="646">
        <f>IF(LB_stat!O32=0,0,12*1.348*1/LB_stat!AA32*LB_rozp!$E32)</f>
        <v>0</v>
      </c>
      <c r="U32" s="646">
        <f>IF(LB_stat!P32=0,0,12*1.348*1/LB_stat!AB32*LB_rozp!$E32)</f>
        <v>0</v>
      </c>
      <c r="V32" s="37">
        <f>ROUND((M32*LB_stat!H32+P32*LB_stat!K32+S32*LB_stat!N32)/1.348,0)</f>
        <v>373998</v>
      </c>
      <c r="W32" s="37">
        <f>ROUND((N32*LB_stat!I32+Q32*LB_stat!L32+T32*LB_stat!O32)/1.348,0)</f>
        <v>0</v>
      </c>
      <c r="X32" s="37">
        <f>ROUND((O32*LB_stat!J32+R32*LB_stat!M32+U32*LB_stat!P32)/1.348,0)</f>
        <v>0</v>
      </c>
      <c r="Y32" s="37">
        <f t="shared" si="3"/>
        <v>373998</v>
      </c>
      <c r="Z32" s="647">
        <f>IF(LB_stat!T32=0,0,LB_stat!H32/LB_stat!T32)+IF(LB_stat!W32=0,0,LB_stat!K32/LB_stat!W32)+IF(LB_stat!Z32=0,0,LB_stat!N32/LB_stat!Z32)</f>
        <v>1.2019011686421595</v>
      </c>
      <c r="AA32" s="647">
        <f>IF(LB_stat!U32=0,0,LB_stat!I32/LB_stat!U32)+IF(LB_stat!X32=0,0,LB_stat!L32/LB_stat!X32)+IF(LB_stat!AA32=0,0,LB_stat!O32/LB_stat!AA32)</f>
        <v>0</v>
      </c>
      <c r="AB32" s="647">
        <f>IF(LB_stat!V32=0,0,LB_stat!J32/LB_stat!V32)+IF(LB_stat!Y32=0,0,LB_stat!M32/LB_stat!Y32)+IF(LB_stat!AB32=0,0,LB_stat!P32/LB_stat!AB32)</f>
        <v>0</v>
      </c>
      <c r="AC32" s="130">
        <f t="shared" si="4"/>
        <v>1.2019011686421595</v>
      </c>
    </row>
    <row r="33" spans="1:29" ht="20.100000000000001" customHeight="1" x14ac:dyDescent="0.2">
      <c r="A33" s="328">
        <f>LB_stat!A33</f>
        <v>25</v>
      </c>
      <c r="B33" s="81">
        <f>LB_stat!B33</f>
        <v>600079261</v>
      </c>
      <c r="C33" s="81">
        <f>LB_stat!C33</f>
        <v>2418</v>
      </c>
      <c r="D33" s="557" t="str">
        <f>LB_stat!D33</f>
        <v>MŠ Liberec, Školní vršek 503/3</v>
      </c>
      <c r="E33" s="71">
        <f>LB_stat!E33</f>
        <v>3141</v>
      </c>
      <c r="F33" s="553" t="str">
        <f>LB_stat!F33</f>
        <v>MŠ Liberec, Školní vršek 503/3</v>
      </c>
      <c r="G33" s="128">
        <f>ROUND(LB_rozp!R33,0)</f>
        <v>575732</v>
      </c>
      <c r="H33" s="37">
        <f t="shared" si="0"/>
        <v>425481</v>
      </c>
      <c r="I33" s="29">
        <f t="shared" si="1"/>
        <v>143812</v>
      </c>
      <c r="J33" s="37">
        <f t="shared" si="2"/>
        <v>4255</v>
      </c>
      <c r="K33" s="37">
        <f>LB_stat!H33*LB_stat!AC33+LB_stat!I33*LB_stat!AD33+LB_stat!J33*LB_stat!AE33+LB_stat!K33*LB_stat!AF33+LB_stat!L33*LB_stat!AG33+LB_stat!M33*LB_stat!AH33+LB_stat!N33*LB_stat!AI33+LB_stat!O33*LB_stat!AJ33+LB_stat!P33*LB_stat!AK33</f>
        <v>2184</v>
      </c>
      <c r="L33" s="644">
        <f>ROUND(Y33/LB_rozp!E33/12,2)</f>
        <v>1.37</v>
      </c>
      <c r="M33" s="645">
        <f>IF(LB_stat!H33=0,0,12*1.348*1/LB_stat!T33*LB_rozp!$E33)</f>
        <v>13655.895955124575</v>
      </c>
      <c r="N33" s="646">
        <f>IF(LB_stat!I33=0,0,12*1.348*1/LB_stat!U33*LB_rozp!$E33)</f>
        <v>0</v>
      </c>
      <c r="O33" s="646">
        <f>IF(LB_stat!J33=0,0,12*1.348*1/LB_stat!V33*LB_rozp!$E33)</f>
        <v>0</v>
      </c>
      <c r="P33" s="646">
        <f>IF(LB_stat!K33=0,0,12*1.348*1/LB_stat!W33*LB_rozp!$E33)</f>
        <v>0</v>
      </c>
      <c r="Q33" s="646">
        <f>IF(LB_stat!L33=0,0,12*1.348*1/LB_stat!X33*LB_rozp!$E33)</f>
        <v>0</v>
      </c>
      <c r="R33" s="646">
        <f>IF(LB_stat!M33=0,0,12*1.348*1/LB_stat!Y33*LB_rozp!$E33)</f>
        <v>0</v>
      </c>
      <c r="S33" s="646">
        <f>IF(LB_stat!N33=0,0,12*1.348*1/LB_stat!Z33*LB_rozp!$E33)</f>
        <v>0</v>
      </c>
      <c r="T33" s="646">
        <f>IF(LB_stat!O33=0,0,12*1.348*1/LB_stat!AA33*LB_rozp!$E33)</f>
        <v>0</v>
      </c>
      <c r="U33" s="646">
        <f>IF(LB_stat!P33=0,0,12*1.348*1/LB_stat!AB33*LB_rozp!$E33)</f>
        <v>0</v>
      </c>
      <c r="V33" s="37">
        <f>ROUND((M33*LB_stat!H33+P33*LB_stat!K33+S33*LB_stat!N33)/1.348,0)</f>
        <v>425480</v>
      </c>
      <c r="W33" s="37">
        <f>ROUND((N33*LB_stat!I33+Q33*LB_stat!L33+T33*LB_stat!O33)/1.348,0)</f>
        <v>0</v>
      </c>
      <c r="X33" s="37">
        <f>ROUND((O33*LB_stat!J33+R33*LB_stat!M33+U33*LB_stat!P33)/1.348,0)</f>
        <v>0</v>
      </c>
      <c r="Y33" s="37">
        <f t="shared" si="3"/>
        <v>425480</v>
      </c>
      <c r="Z33" s="647">
        <f>IF(LB_stat!T33=0,0,LB_stat!H33/LB_stat!T33)+IF(LB_stat!W33=0,0,LB_stat!K33/LB_stat!W33)+IF(LB_stat!Z33=0,0,LB_stat!N33/LB_stat!Z33)</f>
        <v>1.3673480832817337</v>
      </c>
      <c r="AA33" s="647">
        <f>IF(LB_stat!U33=0,0,LB_stat!I33/LB_stat!U33)+IF(LB_stat!X33=0,0,LB_stat!L33/LB_stat!X33)+IF(LB_stat!AA33=0,0,LB_stat!O33/LB_stat!AA33)</f>
        <v>0</v>
      </c>
      <c r="AB33" s="647">
        <f>IF(LB_stat!V33=0,0,LB_stat!J33/LB_stat!V33)+IF(LB_stat!Y33=0,0,LB_stat!M33/LB_stat!Y33)+IF(LB_stat!AB33=0,0,LB_stat!P33/LB_stat!AB33)</f>
        <v>0</v>
      </c>
      <c r="AC33" s="130">
        <f t="shared" si="4"/>
        <v>1.3673480832817337</v>
      </c>
    </row>
    <row r="34" spans="1:29" ht="20.100000000000001" customHeight="1" x14ac:dyDescent="0.2">
      <c r="A34" s="328">
        <f>LB_stat!A34</f>
        <v>26</v>
      </c>
      <c r="B34" s="81">
        <f>LB_stat!B34</f>
        <v>600079295</v>
      </c>
      <c r="C34" s="81">
        <f>LB_stat!C34</f>
        <v>2414</v>
      </c>
      <c r="D34" s="557" t="str">
        <f>LB_stat!D34</f>
        <v>MŠ Liberec, Truhlářská 340/7</v>
      </c>
      <c r="E34" s="71">
        <f>LB_stat!E34</f>
        <v>3141</v>
      </c>
      <c r="F34" s="553" t="str">
        <f>LB_stat!F34</f>
        <v>MŠ Liberec, Truhlářská 340/7</v>
      </c>
      <c r="G34" s="128">
        <f>ROUND(LB_rozp!R34,0)</f>
        <v>734852</v>
      </c>
      <c r="H34" s="37">
        <f t="shared" si="0"/>
        <v>542828</v>
      </c>
      <c r="I34" s="29">
        <f t="shared" si="1"/>
        <v>183476</v>
      </c>
      <c r="J34" s="37">
        <f t="shared" si="2"/>
        <v>5428</v>
      </c>
      <c r="K34" s="37">
        <f>LB_stat!H34*LB_stat!AC34+LB_stat!I34*LB_stat!AD34+LB_stat!J34*LB_stat!AE34+LB_stat!K34*LB_stat!AF34+LB_stat!L34*LB_stat!AG34+LB_stat!M34*LB_stat!AH34+LB_stat!N34*LB_stat!AI34+LB_stat!O34*LB_stat!AJ34+LB_stat!P34*LB_stat!AK34</f>
        <v>3120</v>
      </c>
      <c r="L34" s="644">
        <f>ROUND(Y34/LB_rozp!E34/12,2)</f>
        <v>1.74</v>
      </c>
      <c r="M34" s="645">
        <f>IF(LB_stat!H34=0,0,12*1.348*1/LB_stat!T34*LB_rozp!$E34)</f>
        <v>12195.535159141582</v>
      </c>
      <c r="N34" s="646">
        <f>IF(LB_stat!I34=0,0,12*1.348*1/LB_stat!U34*LB_rozp!$E34)</f>
        <v>0</v>
      </c>
      <c r="O34" s="646">
        <f>IF(LB_stat!J34=0,0,12*1.348*1/LB_stat!V34*LB_rozp!$E34)</f>
        <v>0</v>
      </c>
      <c r="P34" s="646">
        <f>IF(LB_stat!K34=0,0,12*1.348*1/LB_stat!W34*LB_rozp!$E34)</f>
        <v>0</v>
      </c>
      <c r="Q34" s="646">
        <f>IF(LB_stat!L34=0,0,12*1.348*1/LB_stat!X34*LB_rozp!$E34)</f>
        <v>0</v>
      </c>
      <c r="R34" s="646">
        <f>IF(LB_stat!M34=0,0,12*1.348*1/LB_stat!Y34*LB_rozp!$E34)</f>
        <v>0</v>
      </c>
      <c r="S34" s="646">
        <f>IF(LB_stat!N34=0,0,12*1.348*1/LB_stat!Z34*LB_rozp!$E34)</f>
        <v>0</v>
      </c>
      <c r="T34" s="646">
        <f>IF(LB_stat!O34=0,0,12*1.348*1/LB_stat!AA34*LB_rozp!$E34)</f>
        <v>0</v>
      </c>
      <c r="U34" s="646">
        <f>IF(LB_stat!P34=0,0,12*1.348*1/LB_stat!AB34*LB_rozp!$E34)</f>
        <v>0</v>
      </c>
      <c r="V34" s="37">
        <f>ROUND((M34*LB_stat!H34+P34*LB_stat!K34+S34*LB_stat!N34)/1.348,0)</f>
        <v>542828</v>
      </c>
      <c r="W34" s="37">
        <f>ROUND((N34*LB_stat!I34+Q34*LB_stat!L34+T34*LB_stat!O34)/1.348,0)</f>
        <v>0</v>
      </c>
      <c r="X34" s="37">
        <f>ROUND((O34*LB_stat!J34+R34*LB_stat!M34+U34*LB_stat!P34)/1.348,0)</f>
        <v>0</v>
      </c>
      <c r="Y34" s="37">
        <f t="shared" si="3"/>
        <v>542828</v>
      </c>
      <c r="Z34" s="647">
        <f>IF(LB_stat!T34=0,0,LB_stat!H34/LB_stat!T34)+IF(LB_stat!W34=0,0,LB_stat!K34/LB_stat!W34)+IF(LB_stat!Z34=0,0,LB_stat!N34/LB_stat!Z34)</f>
        <v>1.7444627872768232</v>
      </c>
      <c r="AA34" s="647">
        <f>IF(LB_stat!U34=0,0,LB_stat!I34/LB_stat!U34)+IF(LB_stat!X34=0,0,LB_stat!L34/LB_stat!X34)+IF(LB_stat!AA34=0,0,LB_stat!O34/LB_stat!AA34)</f>
        <v>0</v>
      </c>
      <c r="AB34" s="647">
        <f>IF(LB_stat!V34=0,0,LB_stat!J34/LB_stat!V34)+IF(LB_stat!Y34=0,0,LB_stat!M34/LB_stat!Y34)+IF(LB_stat!AB34=0,0,LB_stat!P34/LB_stat!AB34)</f>
        <v>0</v>
      </c>
      <c r="AC34" s="130">
        <f t="shared" si="4"/>
        <v>1.7444627872768232</v>
      </c>
    </row>
    <row r="35" spans="1:29" ht="20.100000000000001" customHeight="1" x14ac:dyDescent="0.2">
      <c r="A35" s="328">
        <f>LB_stat!A35</f>
        <v>27</v>
      </c>
      <c r="B35" s="81">
        <f>LB_stat!B35</f>
        <v>600079309</v>
      </c>
      <c r="C35" s="81">
        <f>LB_stat!C35</f>
        <v>2443</v>
      </c>
      <c r="D35" s="557" t="str">
        <f>LB_stat!D35</f>
        <v>MŠ Liberec, U Školky 67</v>
      </c>
      <c r="E35" s="71">
        <f>LB_stat!E35</f>
        <v>3141</v>
      </c>
      <c r="F35" s="553" t="str">
        <f>LB_stat!F35</f>
        <v>MŠ Liberec, U Školky 67</v>
      </c>
      <c r="G35" s="128">
        <f>ROUND(LB_rozp!R35,0)</f>
        <v>734852</v>
      </c>
      <c r="H35" s="37">
        <f t="shared" si="0"/>
        <v>542828</v>
      </c>
      <c r="I35" s="29">
        <f t="shared" si="1"/>
        <v>183476</v>
      </c>
      <c r="J35" s="37">
        <f t="shared" si="2"/>
        <v>5428</v>
      </c>
      <c r="K35" s="37">
        <f>LB_stat!H35*LB_stat!AC35+LB_stat!I35*LB_stat!AD35+LB_stat!J35*LB_stat!AE35+LB_stat!K35*LB_stat!AF35+LB_stat!L35*LB_stat!AG35+LB_stat!M35*LB_stat!AH35+LB_stat!N35*LB_stat!AI35+LB_stat!O35*LB_stat!AJ35+LB_stat!P35*LB_stat!AK35</f>
        <v>3120</v>
      </c>
      <c r="L35" s="644">
        <f>ROUND(Y35/LB_rozp!E35/12,2)</f>
        <v>1.74</v>
      </c>
      <c r="M35" s="645">
        <f>IF(LB_stat!H35=0,0,12*1.348*1/LB_stat!T35*LB_rozp!$E35)</f>
        <v>12195.535159141582</v>
      </c>
      <c r="N35" s="646">
        <f>IF(LB_stat!I35=0,0,12*1.348*1/LB_stat!U35*LB_rozp!$E35)</f>
        <v>0</v>
      </c>
      <c r="O35" s="646">
        <f>IF(LB_stat!J35=0,0,12*1.348*1/LB_stat!V35*LB_rozp!$E35)</f>
        <v>0</v>
      </c>
      <c r="P35" s="646">
        <f>IF(LB_stat!K35=0,0,12*1.348*1/LB_stat!W35*LB_rozp!$E35)</f>
        <v>0</v>
      </c>
      <c r="Q35" s="646">
        <f>IF(LB_stat!L35=0,0,12*1.348*1/LB_stat!X35*LB_rozp!$E35)</f>
        <v>0</v>
      </c>
      <c r="R35" s="646">
        <f>IF(LB_stat!M35=0,0,12*1.348*1/LB_stat!Y35*LB_rozp!$E35)</f>
        <v>0</v>
      </c>
      <c r="S35" s="646">
        <f>IF(LB_stat!N35=0,0,12*1.348*1/LB_stat!Z35*LB_rozp!$E35)</f>
        <v>0</v>
      </c>
      <c r="T35" s="646">
        <f>IF(LB_stat!O35=0,0,12*1.348*1/LB_stat!AA35*LB_rozp!$E35)</f>
        <v>0</v>
      </c>
      <c r="U35" s="646">
        <f>IF(LB_stat!P35=0,0,12*1.348*1/LB_stat!AB35*LB_rozp!$E35)</f>
        <v>0</v>
      </c>
      <c r="V35" s="37">
        <f>ROUND((M35*LB_stat!H35+P35*LB_stat!K35+S35*LB_stat!N35)/1.348,0)</f>
        <v>542828</v>
      </c>
      <c r="W35" s="37">
        <f>ROUND((N35*LB_stat!I35+Q35*LB_stat!L35+T35*LB_stat!O35)/1.348,0)</f>
        <v>0</v>
      </c>
      <c r="X35" s="37">
        <f>ROUND((O35*LB_stat!J35+R35*LB_stat!M35+U35*LB_stat!P35)/1.348,0)</f>
        <v>0</v>
      </c>
      <c r="Y35" s="37">
        <f t="shared" si="3"/>
        <v>542828</v>
      </c>
      <c r="Z35" s="647">
        <f>IF(LB_stat!T35=0,0,LB_stat!H35/LB_stat!T35)+IF(LB_stat!W35=0,0,LB_stat!K35/LB_stat!W35)+IF(LB_stat!Z35=0,0,LB_stat!N35/LB_stat!Z35)</f>
        <v>1.7444627872768232</v>
      </c>
      <c r="AA35" s="647">
        <f>IF(LB_stat!U35=0,0,LB_stat!I35/LB_stat!U35)+IF(LB_stat!X35=0,0,LB_stat!L35/LB_stat!X35)+IF(LB_stat!AA35=0,0,LB_stat!O35/LB_stat!AA35)</f>
        <v>0</v>
      </c>
      <c r="AB35" s="647">
        <f>IF(LB_stat!V35=0,0,LB_stat!J35/LB_stat!V35)+IF(LB_stat!Y35=0,0,LB_stat!M35/LB_stat!Y35)+IF(LB_stat!AB35=0,0,LB_stat!P35/LB_stat!AB35)</f>
        <v>0</v>
      </c>
      <c r="AC35" s="130">
        <f t="shared" si="4"/>
        <v>1.7444627872768232</v>
      </c>
    </row>
    <row r="36" spans="1:29" ht="20.100000000000001" customHeight="1" x14ac:dyDescent="0.2">
      <c r="A36" s="328">
        <f>LB_stat!A36</f>
        <v>28</v>
      </c>
      <c r="B36" s="81">
        <f>LB_stat!B36</f>
        <v>600079333</v>
      </c>
      <c r="C36" s="81">
        <f>LB_stat!C36</f>
        <v>2425</v>
      </c>
      <c r="D36" s="557" t="str">
        <f>LB_stat!D36</f>
        <v>MŠ Liberec, Vzdušná 509/20</v>
      </c>
      <c r="E36" s="71">
        <f>LB_stat!E36</f>
        <v>3141</v>
      </c>
      <c r="F36" s="553" t="str">
        <f>LB_stat!F36</f>
        <v>MŠ Liberec, Vzdušná 509/20</v>
      </c>
      <c r="G36" s="128">
        <f>ROUND(LB_rozp!R36,0)</f>
        <v>631479</v>
      </c>
      <c r="H36" s="37">
        <f t="shared" si="0"/>
        <v>466605</v>
      </c>
      <c r="I36" s="29">
        <f t="shared" si="1"/>
        <v>157712</v>
      </c>
      <c r="J36" s="37">
        <f t="shared" si="2"/>
        <v>4666</v>
      </c>
      <c r="K36" s="37">
        <f>LB_stat!H36*LB_stat!AC36+LB_stat!I36*LB_stat!AD36+LB_stat!J36*LB_stat!AE36+LB_stat!K36*LB_stat!AF36+LB_stat!L36*LB_stat!AG36+LB_stat!M36*LB_stat!AH36+LB_stat!N36*LB_stat!AI36+LB_stat!O36*LB_stat!AJ36+LB_stat!P36*LB_stat!AK36</f>
        <v>2496</v>
      </c>
      <c r="L36" s="644">
        <f>ROUND(Y36/LB_rozp!E36/12,2)</f>
        <v>1.5</v>
      </c>
      <c r="M36" s="645">
        <f>IF(LB_stat!H36=0,0,12*1.348*1/LB_stat!T36*LB_rozp!$E36)</f>
        <v>13103.812097620426</v>
      </c>
      <c r="N36" s="646">
        <f>IF(LB_stat!I36=0,0,12*1.348*1/LB_stat!U36*LB_rozp!$E36)</f>
        <v>0</v>
      </c>
      <c r="O36" s="646">
        <f>IF(LB_stat!J36=0,0,12*1.348*1/LB_stat!V36*LB_rozp!$E36)</f>
        <v>0</v>
      </c>
      <c r="P36" s="646">
        <f>IF(LB_stat!K36=0,0,12*1.348*1/LB_stat!W36*LB_rozp!$E36)</f>
        <v>0</v>
      </c>
      <c r="Q36" s="646">
        <f>IF(LB_stat!L36=0,0,12*1.348*1/LB_stat!X36*LB_rozp!$E36)</f>
        <v>0</v>
      </c>
      <c r="R36" s="646">
        <f>IF(LB_stat!M36=0,0,12*1.348*1/LB_stat!Y36*LB_rozp!$E36)</f>
        <v>0</v>
      </c>
      <c r="S36" s="646">
        <f>IF(LB_stat!N36=0,0,12*1.348*1/LB_stat!Z36*LB_rozp!$E36)</f>
        <v>0</v>
      </c>
      <c r="T36" s="646">
        <f>IF(LB_stat!O36=0,0,12*1.348*1/LB_stat!AA36*LB_rozp!$E36)</f>
        <v>0</v>
      </c>
      <c r="U36" s="646">
        <f>IF(LB_stat!P36=0,0,12*1.348*1/LB_stat!AB36*LB_rozp!$E36)</f>
        <v>0</v>
      </c>
      <c r="V36" s="37">
        <f>ROUND((M36*LB_stat!H36+P36*LB_stat!K36+S36*LB_stat!N36)/1.348,0)</f>
        <v>466605</v>
      </c>
      <c r="W36" s="37">
        <f>ROUND((N36*LB_stat!I36+Q36*LB_stat!L36+T36*LB_stat!O36)/1.348,0)</f>
        <v>0</v>
      </c>
      <c r="X36" s="37">
        <f>ROUND((O36*LB_stat!J36+R36*LB_stat!M36+U36*LB_stat!P36)/1.348,0)</f>
        <v>0</v>
      </c>
      <c r="Y36" s="37">
        <f t="shared" si="3"/>
        <v>466605</v>
      </c>
      <c r="Z36" s="647">
        <f>IF(LB_stat!T36=0,0,LB_stat!H36/LB_stat!T36)+IF(LB_stat!W36=0,0,LB_stat!K36/LB_stat!W36)+IF(LB_stat!Z36=0,0,LB_stat!N36/LB_stat!Z36)</f>
        <v>1.499506977100999</v>
      </c>
      <c r="AA36" s="647">
        <f>IF(LB_stat!U36=0,0,LB_stat!I36/LB_stat!U36)+IF(LB_stat!X36=0,0,LB_stat!L36/LB_stat!X36)+IF(LB_stat!AA36=0,0,LB_stat!O36/LB_stat!AA36)</f>
        <v>0</v>
      </c>
      <c r="AB36" s="647">
        <f>IF(LB_stat!V36=0,0,LB_stat!J36/LB_stat!V36)+IF(LB_stat!Y36=0,0,LB_stat!M36/LB_stat!Y36)+IF(LB_stat!AB36=0,0,LB_stat!P36/LB_stat!AB36)</f>
        <v>0</v>
      </c>
      <c r="AC36" s="130">
        <f t="shared" si="4"/>
        <v>1.499506977100999</v>
      </c>
    </row>
    <row r="37" spans="1:29" ht="20.100000000000001" customHeight="1" x14ac:dyDescent="0.2">
      <c r="A37" s="328">
        <f>LB_stat!A37</f>
        <v>29</v>
      </c>
      <c r="B37" s="81">
        <f>LB_stat!B37</f>
        <v>600079643</v>
      </c>
      <c r="C37" s="81">
        <f>LB_stat!C37</f>
        <v>2433</v>
      </c>
      <c r="D37" s="557" t="str">
        <f>LB_stat!D37</f>
        <v>MŠ Liberec, Žitavská 122/68</v>
      </c>
      <c r="E37" s="71">
        <f>LB_stat!E37</f>
        <v>3141</v>
      </c>
      <c r="F37" s="553" t="str">
        <f>LB_stat!F37</f>
        <v>MŠ Liberec, Žitavská 122/68</v>
      </c>
      <c r="G37" s="128">
        <f>ROUND(LB_rozp!R37,0)</f>
        <v>869779</v>
      </c>
      <c r="H37" s="37">
        <f t="shared" si="0"/>
        <v>642266</v>
      </c>
      <c r="I37" s="29">
        <f t="shared" si="1"/>
        <v>217086</v>
      </c>
      <c r="J37" s="37">
        <f t="shared" si="2"/>
        <v>6423</v>
      </c>
      <c r="K37" s="37">
        <f>LB_stat!H37*LB_stat!AC37+LB_stat!I37*LB_stat!AD37+LB_stat!J37*LB_stat!AE37+LB_stat!K37*LB_stat!AF37+LB_stat!L37*LB_stat!AG37+LB_stat!M37*LB_stat!AH37+LB_stat!N37*LB_stat!AI37+LB_stat!O37*LB_stat!AJ37+LB_stat!P37*LB_stat!AK37</f>
        <v>4004</v>
      </c>
      <c r="L37" s="644">
        <f>ROUND(Y37/LB_rozp!E37/12,2)</f>
        <v>2.06</v>
      </c>
      <c r="M37" s="645">
        <f>IF(LB_stat!H37=0,0,12*1.348*1/LB_stat!T37*LB_rozp!$E37)</f>
        <v>11243.837619757731</v>
      </c>
      <c r="N37" s="646">
        <f>IF(LB_stat!I37=0,0,12*1.348*1/LB_stat!U37*LB_rozp!$E37)</f>
        <v>0</v>
      </c>
      <c r="O37" s="646">
        <f>IF(LB_stat!J37=0,0,12*1.348*1/LB_stat!V37*LB_rozp!$E37)</f>
        <v>0</v>
      </c>
      <c r="P37" s="646">
        <f>IF(LB_stat!K37=0,0,12*1.348*1/LB_stat!W37*LB_rozp!$E37)</f>
        <v>0</v>
      </c>
      <c r="Q37" s="646">
        <f>IF(LB_stat!L37=0,0,12*1.348*1/LB_stat!X37*LB_rozp!$E37)</f>
        <v>0</v>
      </c>
      <c r="R37" s="646">
        <f>IF(LB_stat!M37=0,0,12*1.348*1/LB_stat!Y37*LB_rozp!$E37)</f>
        <v>0</v>
      </c>
      <c r="S37" s="646">
        <f>IF(LB_stat!N37=0,0,12*1.348*1/LB_stat!Z37*LB_rozp!$E37)</f>
        <v>0</v>
      </c>
      <c r="T37" s="646">
        <f>IF(LB_stat!O37=0,0,12*1.348*1/LB_stat!AA37*LB_rozp!$E37)</f>
        <v>0</v>
      </c>
      <c r="U37" s="646">
        <f>IF(LB_stat!P37=0,0,12*1.348*1/LB_stat!AB37*LB_rozp!$E37)</f>
        <v>0</v>
      </c>
      <c r="V37" s="37">
        <f>ROUND((M37*LB_stat!H37+P37*LB_stat!K37+S37*LB_stat!N37)/1.348,0)</f>
        <v>642267</v>
      </c>
      <c r="W37" s="37">
        <f>ROUND((N37*LB_stat!I37+Q37*LB_stat!L37+T37*LB_stat!O37)/1.348,0)</f>
        <v>0</v>
      </c>
      <c r="X37" s="37">
        <f>ROUND((O37*LB_stat!J37+R37*LB_stat!M37+U37*LB_stat!P37)/1.348,0)</f>
        <v>0</v>
      </c>
      <c r="Y37" s="37">
        <f t="shared" si="3"/>
        <v>642267</v>
      </c>
      <c r="Z37" s="647">
        <f>IF(LB_stat!T37=0,0,LB_stat!H37/LB_stat!T37)+IF(LB_stat!W37=0,0,LB_stat!K37/LB_stat!W37)+IF(LB_stat!Z37=0,0,LB_stat!N37/LB_stat!Z37)</f>
        <v>2.0640246839767786</v>
      </c>
      <c r="AA37" s="647">
        <f>IF(LB_stat!U37=0,0,LB_stat!I37/LB_stat!U37)+IF(LB_stat!X37=0,0,LB_stat!L37/LB_stat!X37)+IF(LB_stat!AA37=0,0,LB_stat!O37/LB_stat!AA37)</f>
        <v>0</v>
      </c>
      <c r="AB37" s="647">
        <f>IF(LB_stat!V37=0,0,LB_stat!J37/LB_stat!V37)+IF(LB_stat!Y37=0,0,LB_stat!M37/LB_stat!Y37)+IF(LB_stat!AB37=0,0,LB_stat!P37/LB_stat!AB37)</f>
        <v>0</v>
      </c>
      <c r="AC37" s="130">
        <f t="shared" si="4"/>
        <v>2.0640246839767786</v>
      </c>
    </row>
    <row r="38" spans="1:29" ht="20.100000000000001" customHeight="1" x14ac:dyDescent="0.2">
      <c r="A38" s="328">
        <f>LB_stat!A38</f>
        <v>30</v>
      </c>
      <c r="B38" s="81">
        <f>LB_stat!B38</f>
        <v>600079341</v>
      </c>
      <c r="C38" s="81">
        <f>LB_stat!C38</f>
        <v>2435</v>
      </c>
      <c r="D38" s="557" t="str">
        <f>LB_stat!D38</f>
        <v>MŠ Liberec, Žitná 832/19</v>
      </c>
      <c r="E38" s="71">
        <f>LB_stat!E38</f>
        <v>3141</v>
      </c>
      <c r="F38" s="553" t="str">
        <f>LB_stat!F38</f>
        <v>MŠ Liberec, Žitná 832/19</v>
      </c>
      <c r="G38" s="128">
        <f>ROUND(LB_rozp!R38,0)</f>
        <v>877465</v>
      </c>
      <c r="H38" s="37">
        <f t="shared" si="0"/>
        <v>647930</v>
      </c>
      <c r="I38" s="29">
        <f t="shared" si="1"/>
        <v>219000</v>
      </c>
      <c r="J38" s="37">
        <f t="shared" si="2"/>
        <v>6479</v>
      </c>
      <c r="K38" s="37">
        <f>LB_stat!H38*LB_stat!AC38+LB_stat!I38*LB_stat!AD38+LB_stat!J38*LB_stat!AE38+LB_stat!K38*LB_stat!AF38+LB_stat!L38*LB_stat!AG38+LB_stat!M38*LB_stat!AH38+LB_stat!N38*LB_stat!AI38+LB_stat!O38*LB_stat!AJ38+LB_stat!P38*LB_stat!AK38</f>
        <v>4056</v>
      </c>
      <c r="L38" s="644">
        <f>ROUND(Y38/LB_rozp!E38/12,2)</f>
        <v>2.08</v>
      </c>
      <c r="M38" s="645">
        <f>IF(LB_stat!H38=0,0,12*1.348*1/LB_stat!T38*LB_rozp!$E38)</f>
        <v>11197.545141042334</v>
      </c>
      <c r="N38" s="646">
        <f>IF(LB_stat!I38=0,0,12*1.348*1/LB_stat!U38*LB_rozp!$E38)</f>
        <v>0</v>
      </c>
      <c r="O38" s="646">
        <f>IF(LB_stat!J38=0,0,12*1.348*1/LB_stat!V38*LB_rozp!$E38)</f>
        <v>0</v>
      </c>
      <c r="P38" s="646">
        <f>IF(LB_stat!K38=0,0,12*1.348*1/LB_stat!W38*LB_rozp!$E38)</f>
        <v>0</v>
      </c>
      <c r="Q38" s="646">
        <f>IF(LB_stat!L38=0,0,12*1.348*1/LB_stat!X38*LB_rozp!$E38)</f>
        <v>0</v>
      </c>
      <c r="R38" s="646">
        <f>IF(LB_stat!M38=0,0,12*1.348*1/LB_stat!Y38*LB_rozp!$E38)</f>
        <v>0</v>
      </c>
      <c r="S38" s="646">
        <f>IF(LB_stat!N38=0,0,12*1.348*1/LB_stat!Z38*LB_rozp!$E38)</f>
        <v>0</v>
      </c>
      <c r="T38" s="646">
        <f>IF(LB_stat!O38=0,0,12*1.348*1/LB_stat!AA38*LB_rozp!$E38)</f>
        <v>0</v>
      </c>
      <c r="U38" s="646">
        <f>IF(LB_stat!P38=0,0,12*1.348*1/LB_stat!AB38*LB_rozp!$E38)</f>
        <v>0</v>
      </c>
      <c r="V38" s="37">
        <f>ROUND((M38*LB_stat!H38+P38*LB_stat!K38+S38*LB_stat!N38)/1.348,0)</f>
        <v>647929</v>
      </c>
      <c r="W38" s="37">
        <f>ROUND((N38*LB_stat!I38+Q38*LB_stat!L38+T38*LB_stat!O38)/1.348,0)</f>
        <v>0</v>
      </c>
      <c r="X38" s="37">
        <f>ROUND((O38*LB_stat!J38+R38*LB_stat!M38+U38*LB_stat!P38)/1.348,0)</f>
        <v>0</v>
      </c>
      <c r="Y38" s="37">
        <f t="shared" si="3"/>
        <v>647929</v>
      </c>
      <c r="Z38" s="647">
        <f>IF(LB_stat!T38=0,0,LB_stat!H38/LB_stat!T38)+IF(LB_stat!W38=0,0,LB_stat!K38/LB_stat!W38)+IF(LB_stat!Z38=0,0,LB_stat!N38/LB_stat!Z38)</f>
        <v>2.0822219540391536</v>
      </c>
      <c r="AA38" s="647">
        <f>IF(LB_stat!U38=0,0,LB_stat!I38/LB_stat!U38)+IF(LB_stat!X38=0,0,LB_stat!L38/LB_stat!X38)+IF(LB_stat!AA38=0,0,LB_stat!O38/LB_stat!AA38)</f>
        <v>0</v>
      </c>
      <c r="AB38" s="647">
        <f>IF(LB_stat!V38=0,0,LB_stat!J38/LB_stat!V38)+IF(LB_stat!Y38=0,0,LB_stat!M38/LB_stat!Y38)+IF(LB_stat!AB38=0,0,LB_stat!P38/LB_stat!AB38)</f>
        <v>0</v>
      </c>
      <c r="AC38" s="130">
        <f t="shared" si="4"/>
        <v>2.0822219540391536</v>
      </c>
    </row>
    <row r="39" spans="1:29" ht="20.100000000000001" customHeight="1" x14ac:dyDescent="0.2">
      <c r="A39" s="328">
        <f>LB_stat!A39</f>
        <v>31</v>
      </c>
      <c r="B39" s="81">
        <f>LB_stat!B39</f>
        <v>600080307</v>
      </c>
      <c r="C39" s="81">
        <f>LB_stat!C39</f>
        <v>2474</v>
      </c>
      <c r="D39" s="557" t="str">
        <f>LB_stat!D39</f>
        <v>ZŠ a MŠ Liberec, Proboštská 38/6</v>
      </c>
      <c r="E39" s="71">
        <f>LB_stat!E39</f>
        <v>3141</v>
      </c>
      <c r="F39" s="553" t="str">
        <f>LB_stat!F39</f>
        <v>ZŠ a MŠ Liberec, Proboštská 38/6 - výdejna</v>
      </c>
      <c r="G39" s="128">
        <f>ROUND(LB_rozp!R39,0)</f>
        <v>242200</v>
      </c>
      <c r="H39" s="37">
        <f t="shared" si="0"/>
        <v>178539</v>
      </c>
      <c r="I39" s="29">
        <f t="shared" si="1"/>
        <v>60346</v>
      </c>
      <c r="J39" s="37">
        <f t="shared" si="2"/>
        <v>1785</v>
      </c>
      <c r="K39" s="37">
        <f>LB_stat!H39*LB_stat!AC39+LB_stat!I39*LB_stat!AD39+LB_stat!J39*LB_stat!AE39+LB_stat!K39*LB_stat!AF39+LB_stat!L39*LB_stat!AG39+LB_stat!M39*LB_stat!AH39+LB_stat!N39*LB_stat!AI39+LB_stat!O39*LB_stat!AJ39+LB_stat!P39*LB_stat!AK39</f>
        <v>1530</v>
      </c>
      <c r="L39" s="644">
        <f>ROUND(Y39/LB_rozp!E39/12,2)</f>
        <v>0.56999999999999995</v>
      </c>
      <c r="M39" s="645">
        <f>IF(LB_stat!H39=0,0,12*1.348*1/LB_stat!T39*LB_rozp!$E39)</f>
        <v>0</v>
      </c>
      <c r="N39" s="646">
        <f>IF(LB_stat!I39=0,0,12*1.348*1/LB_stat!U39*LB_rozp!$E39)</f>
        <v>0</v>
      </c>
      <c r="O39" s="646">
        <f>IF(LB_stat!J39=0,0,12*1.348*1/LB_stat!V39*LB_rozp!$E39)</f>
        <v>0</v>
      </c>
      <c r="P39" s="646">
        <f>IF(LB_stat!K39=0,0,12*1.348*1/LB_stat!W39*LB_rozp!$E39)</f>
        <v>0</v>
      </c>
      <c r="Q39" s="646">
        <f>IF(LB_stat!L39=0,0,12*1.348*1/LB_stat!X39*LB_rozp!$E39)</f>
        <v>0</v>
      </c>
      <c r="R39" s="646">
        <f>IF(LB_stat!M39=0,0,12*1.348*1/LB_stat!Y39*LB_rozp!$E39)</f>
        <v>0</v>
      </c>
      <c r="S39" s="646">
        <f>IF(LB_stat!N39=0,0,12*1.348*1/LB_stat!Z39*LB_rozp!$E39)</f>
        <v>5348.2124515585847</v>
      </c>
      <c r="T39" s="646">
        <f>IF(LB_stat!O39=0,0,12*1.348*1/LB_stat!AA39*LB_rozp!$E39)</f>
        <v>0</v>
      </c>
      <c r="U39" s="646">
        <f>IF(LB_stat!P39=0,0,12*1.348*1/LB_stat!AB39*LB_rozp!$E39)</f>
        <v>0</v>
      </c>
      <c r="V39" s="37">
        <f>ROUND((M39*LB_stat!H39+P39*LB_stat!K39+S39*LB_stat!N39)/1.348,0)</f>
        <v>178538</v>
      </c>
      <c r="W39" s="37">
        <f>ROUND((N39*LB_stat!I39+Q39*LB_stat!L39+T39*LB_stat!O39)/1.348,0)</f>
        <v>0</v>
      </c>
      <c r="X39" s="37">
        <f>ROUND((O39*LB_stat!J39+R39*LB_stat!M39+U39*LB_stat!P39)/1.348,0)</f>
        <v>0</v>
      </c>
      <c r="Y39" s="37">
        <f t="shared" si="3"/>
        <v>178538</v>
      </c>
      <c r="Z39" s="647">
        <f>IF(LB_stat!T39=0,0,LB_stat!H39/LB_stat!T39)+IF(LB_stat!W39=0,0,LB_stat!K39/LB_stat!W39)+IF(LB_stat!Z39=0,0,LB_stat!N39/LB_stat!Z39)</f>
        <v>0.57376065165133772</v>
      </c>
      <c r="AA39" s="647">
        <f>IF(LB_stat!U39=0,0,LB_stat!I39/LB_stat!U39)+IF(LB_stat!X39=0,0,LB_stat!L39/LB_stat!X39)+IF(LB_stat!AA39=0,0,LB_stat!O39/LB_stat!AA39)</f>
        <v>0</v>
      </c>
      <c r="AB39" s="647">
        <f>IF(LB_stat!V39=0,0,LB_stat!J39/LB_stat!V39)+IF(LB_stat!Y39=0,0,LB_stat!M39/LB_stat!Y39)+IF(LB_stat!AB39=0,0,LB_stat!P39/LB_stat!AB39)</f>
        <v>0</v>
      </c>
      <c r="AC39" s="130">
        <f t="shared" si="4"/>
        <v>0.57376065165133772</v>
      </c>
    </row>
    <row r="40" spans="1:29" ht="20.100000000000001" customHeight="1" x14ac:dyDescent="0.2">
      <c r="A40" s="328">
        <f>LB_stat!A40</f>
        <v>32</v>
      </c>
      <c r="B40" s="81">
        <f>LB_stat!B40</f>
        <v>600079899</v>
      </c>
      <c r="C40" s="81">
        <f>LB_stat!C40</f>
        <v>2312</v>
      </c>
      <c r="D40" s="557" t="str">
        <f>LB_stat!D40</f>
        <v>ZŠ a ZUŠ Liberec, Jabloňová 564/43</v>
      </c>
      <c r="E40" s="71">
        <f>LB_stat!E40</f>
        <v>3141</v>
      </c>
      <c r="F40" s="553" t="str">
        <f>LB_stat!F40</f>
        <v>ZŠ a ZUŠ Liberec, Jabloňová 564/43</v>
      </c>
      <c r="G40" s="128">
        <f>ROUND(LB_rozp!R40,0)</f>
        <v>1344768</v>
      </c>
      <c r="H40" s="37">
        <f t="shared" si="0"/>
        <v>990466</v>
      </c>
      <c r="I40" s="29">
        <f t="shared" si="1"/>
        <v>334777</v>
      </c>
      <c r="J40" s="37">
        <f t="shared" si="2"/>
        <v>9905</v>
      </c>
      <c r="K40" s="37">
        <f>LB_stat!H40*LB_stat!AC40+LB_stat!I40*LB_stat!AD40+LB_stat!J40*LB_stat!AE40+LB_stat!K40*LB_stat!AF40+LB_stat!L40*LB_stat!AG40+LB_stat!M40*LB_stat!AH40+LB_stat!N40*LB_stat!AI40+LB_stat!O40*LB_stat!AJ40+LB_stat!P40*LB_stat!AK40</f>
        <v>9620</v>
      </c>
      <c r="L40" s="644">
        <f>ROUND(Y40/LB_rozp!E40/12,2)</f>
        <v>3.18</v>
      </c>
      <c r="M40" s="645">
        <f>IF(LB_stat!H40=0,0,12*1.348*1/LB_stat!T40*LB_rozp!$E40)</f>
        <v>0</v>
      </c>
      <c r="N40" s="646">
        <f>IF(LB_stat!I40=0,0,12*1.348*1/LB_stat!U40*LB_rozp!$E40)</f>
        <v>7217.0184965792314</v>
      </c>
      <c r="O40" s="646">
        <f>IF(LB_stat!J40=0,0,12*1.348*1/LB_stat!V40*LB_rozp!$E40)</f>
        <v>0</v>
      </c>
      <c r="P40" s="646">
        <f>IF(LB_stat!K40=0,0,12*1.348*1/LB_stat!W40*LB_rozp!$E40)</f>
        <v>0</v>
      </c>
      <c r="Q40" s="646">
        <f>IF(LB_stat!L40=0,0,12*1.348*1/LB_stat!X40*LB_rozp!$E40)</f>
        <v>0</v>
      </c>
      <c r="R40" s="646">
        <f>IF(LB_stat!M40=0,0,12*1.348*1/LB_stat!Y40*LB_rozp!$E40)</f>
        <v>0</v>
      </c>
      <c r="S40" s="646">
        <f>IF(LB_stat!N40=0,0,12*1.348*1/LB_stat!Z40*LB_rozp!$E40)</f>
        <v>0</v>
      </c>
      <c r="T40" s="646">
        <f>IF(LB_stat!O40=0,0,12*1.348*1/LB_stat!AA40*LB_rozp!$E40)</f>
        <v>0</v>
      </c>
      <c r="U40" s="646">
        <f>IF(LB_stat!P40=0,0,12*1.348*1/LB_stat!AB40*LB_rozp!$E40)</f>
        <v>0</v>
      </c>
      <c r="V40" s="37">
        <f>ROUND((M40*LB_stat!H40+P40*LB_stat!K40+S40*LB_stat!N40)/1.348,0)</f>
        <v>0</v>
      </c>
      <c r="W40" s="37">
        <f>ROUND((N40*LB_stat!I40+Q40*LB_stat!L40+T40*LB_stat!O40)/1.348,0)</f>
        <v>990466</v>
      </c>
      <c r="X40" s="37">
        <f>ROUND((O40*LB_stat!J40+R40*LB_stat!M40+U40*LB_stat!P40)/1.348,0)</f>
        <v>0</v>
      </c>
      <c r="Y40" s="37">
        <f t="shared" si="3"/>
        <v>990466</v>
      </c>
      <c r="Z40" s="647">
        <f>IF(LB_stat!T40=0,0,LB_stat!H40/LB_stat!T40)+IF(LB_stat!W40=0,0,LB_stat!K40/LB_stat!W40)+IF(LB_stat!Z40=0,0,LB_stat!N40/LB_stat!Z40)</f>
        <v>0</v>
      </c>
      <c r="AA40" s="647">
        <f>IF(LB_stat!U40=0,0,LB_stat!I40/LB_stat!U40)+IF(LB_stat!X40=0,0,LB_stat!L40/LB_stat!X40)+IF(LB_stat!AA40=0,0,LB_stat!O40/LB_stat!AA40)</f>
        <v>3.1830183574638848</v>
      </c>
      <c r="AB40" s="647">
        <f>IF(LB_stat!V40=0,0,LB_stat!J40/LB_stat!V40)+IF(LB_stat!Y40=0,0,LB_stat!M40/LB_stat!Y40)+IF(LB_stat!AB40=0,0,LB_stat!P40/LB_stat!AB40)</f>
        <v>0</v>
      </c>
      <c r="AC40" s="130">
        <f t="shared" si="4"/>
        <v>3.1830183574638848</v>
      </c>
    </row>
    <row r="41" spans="1:29" ht="20.100000000000001" customHeight="1" x14ac:dyDescent="0.2">
      <c r="A41" s="328">
        <f>LB_stat!A41</f>
        <v>33</v>
      </c>
      <c r="B41" s="81">
        <f>LB_stat!B41</f>
        <v>600080340</v>
      </c>
      <c r="C41" s="81">
        <f>LB_stat!C41</f>
        <v>2479</v>
      </c>
      <c r="D41" s="557" t="str">
        <f>LB_stat!D41</f>
        <v>ZŠ Liberec, Aloisina výšina 642</v>
      </c>
      <c r="E41" s="71">
        <f>LB_stat!E41</f>
        <v>3141</v>
      </c>
      <c r="F41" s="553" t="str">
        <f>LB_stat!F41</f>
        <v>ZŠ Liberec, Aloisina výšina 642</v>
      </c>
      <c r="G41" s="128">
        <f>ROUND(LB_rozp!R41,0)</f>
        <v>3011474</v>
      </c>
      <c r="H41" s="37">
        <f t="shared" si="0"/>
        <v>2214435</v>
      </c>
      <c r="I41" s="29">
        <f t="shared" si="1"/>
        <v>748479</v>
      </c>
      <c r="J41" s="37">
        <f t="shared" si="2"/>
        <v>22144</v>
      </c>
      <c r="K41" s="37">
        <f>LB_stat!H41*LB_stat!AC41+LB_stat!I41*LB_stat!AD41+LB_stat!J41*LB_stat!AE41+LB_stat!K41*LB_stat!AF41+LB_stat!L41*LB_stat!AG41+LB_stat!M41*LB_stat!AH41+LB_stat!N41*LB_stat!AI41+LB_stat!O41*LB_stat!AJ41+LB_stat!P41*LB_stat!AK41</f>
        <v>26416</v>
      </c>
      <c r="L41" s="644">
        <f>ROUND(Y41/LB_rozp!E41/12,2)</f>
        <v>7.12</v>
      </c>
      <c r="M41" s="645">
        <f>IF(LB_stat!H41=0,0,12*1.348*1/LB_stat!T41*LB_rozp!$E41)</f>
        <v>0</v>
      </c>
      <c r="N41" s="646">
        <f>IF(LB_stat!I41=0,0,12*1.348*1/LB_stat!U41*LB_rozp!$E41)</f>
        <v>5876.0976128129569</v>
      </c>
      <c r="O41" s="646">
        <f>IF(LB_stat!J41=0,0,12*1.348*1/LB_stat!V41*LB_rozp!$E41)</f>
        <v>0</v>
      </c>
      <c r="P41" s="646">
        <f>IF(LB_stat!K41=0,0,12*1.348*1/LB_stat!W41*LB_rozp!$E41)</f>
        <v>0</v>
      </c>
      <c r="Q41" s="646">
        <f>IF(LB_stat!L41=0,0,12*1.348*1/LB_stat!X41*LB_rozp!$E41)</f>
        <v>0</v>
      </c>
      <c r="R41" s="646">
        <f>IF(LB_stat!M41=0,0,12*1.348*1/LB_stat!Y41*LB_rozp!$E41)</f>
        <v>0</v>
      </c>
      <c r="S41" s="646">
        <f>IF(LB_stat!N41=0,0,12*1.348*1/LB_stat!Z41*LB_rozp!$E41)</f>
        <v>0</v>
      </c>
      <c r="T41" s="646">
        <f>IF(LB_stat!O41=0,0,12*1.348*1/LB_stat!AA41*LB_rozp!$E41)</f>
        <v>0</v>
      </c>
      <c r="U41" s="646">
        <f>IF(LB_stat!P41=0,0,12*1.348*1/LB_stat!AB41*LB_rozp!$E41)</f>
        <v>0</v>
      </c>
      <c r="V41" s="37">
        <f>ROUND((M41*LB_stat!H41+P41*LB_stat!K41+S41*LB_stat!N41)/1.348,0)</f>
        <v>0</v>
      </c>
      <c r="W41" s="37">
        <f>ROUND((N41*LB_stat!I41+Q41*LB_stat!L41+T41*LB_stat!O41)/1.348,0)</f>
        <v>2214434</v>
      </c>
      <c r="X41" s="37">
        <f>ROUND((O41*LB_stat!J41+R41*LB_stat!M41+U41*LB_stat!P41)/1.348,0)</f>
        <v>0</v>
      </c>
      <c r="Y41" s="37">
        <f t="shared" si="3"/>
        <v>2214434</v>
      </c>
      <c r="Z41" s="647">
        <f>IF(LB_stat!T41=0,0,LB_stat!H41/LB_stat!T41)+IF(LB_stat!W41=0,0,LB_stat!K41/LB_stat!W41)+IF(LB_stat!Z41=0,0,LB_stat!N41/LB_stat!Z41)</f>
        <v>0</v>
      </c>
      <c r="AA41" s="647">
        <f>IF(LB_stat!U41=0,0,LB_stat!I41/LB_stat!U41)+IF(LB_stat!X41=0,0,LB_stat!L41/LB_stat!X41)+IF(LB_stat!AA41=0,0,LB_stat!O41/LB_stat!AA41)</f>
        <v>7.1164321081276043</v>
      </c>
      <c r="AB41" s="647">
        <f>IF(LB_stat!V41=0,0,LB_stat!J41/LB_stat!V41)+IF(LB_stat!Y41=0,0,LB_stat!M41/LB_stat!Y41)+IF(LB_stat!AB41=0,0,LB_stat!P41/LB_stat!AB41)</f>
        <v>0</v>
      </c>
      <c r="AC41" s="130">
        <f t="shared" si="4"/>
        <v>7.1164321081276043</v>
      </c>
    </row>
    <row r="42" spans="1:29" ht="20.100000000000001" customHeight="1" x14ac:dyDescent="0.2">
      <c r="A42" s="328">
        <f>LB_stat!A42</f>
        <v>34</v>
      </c>
      <c r="B42" s="81">
        <f>LB_stat!B42</f>
        <v>600080331</v>
      </c>
      <c r="C42" s="81">
        <f>LB_stat!C42</f>
        <v>2475</v>
      </c>
      <c r="D42" s="557" t="str">
        <f>LB_stat!D42</f>
        <v xml:space="preserve">ZŠ Liberec, Broumovská 847/7 </v>
      </c>
      <c r="E42" s="71">
        <f>LB_stat!E42</f>
        <v>3141</v>
      </c>
      <c r="F42" s="553" t="str">
        <f>LB_stat!F42</f>
        <v>ZŠ Liberec, Broumovská 847/7 - výdejna</v>
      </c>
      <c r="G42" s="128">
        <f>ROUND(LB_rozp!R42,0)</f>
        <v>1458836</v>
      </c>
      <c r="H42" s="37">
        <f t="shared" si="0"/>
        <v>1066080</v>
      </c>
      <c r="I42" s="29">
        <f t="shared" si="1"/>
        <v>360335</v>
      </c>
      <c r="J42" s="37">
        <f t="shared" si="2"/>
        <v>10661</v>
      </c>
      <c r="K42" s="37">
        <f>LB_stat!H42*LB_stat!AC42+LB_stat!I42*LB_stat!AD42+LB_stat!J42*LB_stat!AE42+LB_stat!K42*LB_stat!AF42+LB_stat!L42*LB_stat!AG42+LB_stat!M42*LB_stat!AH42+LB_stat!N42*LB_stat!AI42+LB_stat!O42*LB_stat!AJ42+LB_stat!P42*LB_stat!AK42</f>
        <v>21760</v>
      </c>
      <c r="L42" s="644">
        <f>ROUND(Y42/LB_rozp!E42/12,2)</f>
        <v>3.43</v>
      </c>
      <c r="M42" s="645">
        <f>IF(LB_stat!H42=0,0,12*1.348*1/LB_stat!T42*LB_rozp!$E42)</f>
        <v>0</v>
      </c>
      <c r="N42" s="646">
        <f>IF(LB_stat!I42=0,0,12*1.348*1/LB_stat!U42*LB_rozp!$E42)</f>
        <v>0</v>
      </c>
      <c r="O42" s="646">
        <f>IF(LB_stat!J42=0,0,12*1.348*1/LB_stat!V42*LB_rozp!$E42)</f>
        <v>0</v>
      </c>
      <c r="P42" s="646">
        <f>IF(LB_stat!K42=0,0,12*1.348*1/LB_stat!W42*LB_rozp!$E42)</f>
        <v>0</v>
      </c>
      <c r="Q42" s="646">
        <f>IF(LB_stat!L42=0,0,12*1.348*1/LB_stat!X42*LB_rozp!$E42)</f>
        <v>0</v>
      </c>
      <c r="R42" s="646">
        <f>IF(LB_stat!M42=0,0,12*1.348*1/LB_stat!Y42*LB_rozp!$E42)</f>
        <v>0</v>
      </c>
      <c r="S42" s="646">
        <f>IF(LB_stat!N42=0,0,12*1.348*1/LB_stat!Z42*LB_rozp!$E42)</f>
        <v>0</v>
      </c>
      <c r="T42" s="646">
        <f>IF(LB_stat!O42=0,0,12*1.348*1/LB_stat!AA42*LB_rozp!$E42)</f>
        <v>2245.4305325897876</v>
      </c>
      <c r="U42" s="646">
        <f>IF(LB_stat!P42=0,0,12*1.348*1/LB_stat!AB42*LB_rozp!$E42)</f>
        <v>2245.4305325897876</v>
      </c>
      <c r="V42" s="37">
        <f>ROUND((M42*LB_stat!H42+P42*LB_stat!K42+S42*LB_stat!N42)/1.348,0)</f>
        <v>0</v>
      </c>
      <c r="W42" s="37">
        <f>ROUND((N42*LB_stat!I42+Q42*LB_stat!L42+T42*LB_stat!O42)/1.348,0)</f>
        <v>992787</v>
      </c>
      <c r="X42" s="37">
        <f>ROUND((O42*LB_stat!J42+R42*LB_stat!M42+U42*LB_stat!P42)/1.348,0)</f>
        <v>73293</v>
      </c>
      <c r="Y42" s="37">
        <f t="shared" si="3"/>
        <v>1066080</v>
      </c>
      <c r="Z42" s="647">
        <f>IF(LB_stat!T42=0,0,LB_stat!H42/LB_stat!T42)+IF(LB_stat!W42=0,0,LB_stat!K42/LB_stat!W42)+IF(LB_stat!Z42=0,0,LB_stat!N42/LB_stat!Z42)</f>
        <v>0</v>
      </c>
      <c r="AA42" s="647">
        <f>IF(LB_stat!U42=0,0,LB_stat!I42/LB_stat!U42)+IF(LB_stat!X42=0,0,LB_stat!L42/LB_stat!X42)+IF(LB_stat!AA42=0,0,LB_stat!O42/LB_stat!AA42)</f>
        <v>3.1904759854385523</v>
      </c>
      <c r="AB42" s="647">
        <f>IF(LB_stat!V42=0,0,LB_stat!J42/LB_stat!V42)+IF(LB_stat!Y42=0,0,LB_stat!M42/LB_stat!Y42)+IF(LB_stat!AB42=0,0,LB_stat!P42/LB_stat!AB42)</f>
        <v>0.2355384955692891</v>
      </c>
      <c r="AC42" s="130">
        <f t="shared" si="4"/>
        <v>3.4260144810078415</v>
      </c>
    </row>
    <row r="43" spans="1:29" ht="20.100000000000001" customHeight="1" x14ac:dyDescent="0.2">
      <c r="A43" s="328">
        <f>LB_stat!A43</f>
        <v>35</v>
      </c>
      <c r="B43" s="81">
        <f>LB_stat!B43</f>
        <v>600080170</v>
      </c>
      <c r="C43" s="81">
        <f>LB_stat!C43</f>
        <v>2476</v>
      </c>
      <c r="D43" s="557" t="str">
        <f>LB_stat!D43</f>
        <v>ZŠ Liberec, Česká 354</v>
      </c>
      <c r="E43" s="71">
        <f>LB_stat!E43</f>
        <v>3141</v>
      </c>
      <c r="F43" s="553" t="str">
        <f>LB_stat!F43</f>
        <v>ZŠ Liberec, Česká 354</v>
      </c>
      <c r="G43" s="128">
        <f>ROUND(LB_rozp!R43,0)</f>
        <v>3280284</v>
      </c>
      <c r="H43" s="37">
        <f t="shared" si="0"/>
        <v>2411650</v>
      </c>
      <c r="I43" s="29">
        <f t="shared" si="1"/>
        <v>815137</v>
      </c>
      <c r="J43" s="37">
        <f t="shared" si="2"/>
        <v>24117</v>
      </c>
      <c r="K43" s="37">
        <f>LB_stat!H43*LB_stat!AC43+LB_stat!I43*LB_stat!AD43+LB_stat!J43*LB_stat!AE43+LB_stat!K43*LB_stat!AF43+LB_stat!L43*LB_stat!AG43+LB_stat!M43*LB_stat!AH43+LB_stat!N43*LB_stat!AI43+LB_stat!O43*LB_stat!AJ43+LB_stat!P43*LB_stat!AK43</f>
        <v>29380</v>
      </c>
      <c r="L43" s="644">
        <f>ROUND(Y43/LB_rozp!E43/12,2)</f>
        <v>7.75</v>
      </c>
      <c r="M43" s="645">
        <f>IF(LB_stat!H43=0,0,12*1.348*1/LB_stat!T43*LB_rozp!$E43)</f>
        <v>0</v>
      </c>
      <c r="N43" s="646">
        <f>IF(LB_stat!I43=0,0,12*1.348*1/LB_stat!U43*LB_rozp!$E43)</f>
        <v>5753.8127085411879</v>
      </c>
      <c r="O43" s="646">
        <f>IF(LB_stat!J43=0,0,12*1.348*1/LB_stat!V43*LB_rozp!$E43)</f>
        <v>0</v>
      </c>
      <c r="P43" s="646">
        <f>IF(LB_stat!K43=0,0,12*1.348*1/LB_stat!W43*LB_rozp!$E43)</f>
        <v>0</v>
      </c>
      <c r="Q43" s="646">
        <f>IF(LB_stat!L43=0,0,12*1.348*1/LB_stat!X43*LB_rozp!$E43)</f>
        <v>0</v>
      </c>
      <c r="R43" s="646">
        <f>IF(LB_stat!M43=0,0,12*1.348*1/LB_stat!Y43*LB_rozp!$E43)</f>
        <v>0</v>
      </c>
      <c r="S43" s="646">
        <f>IF(LB_stat!N43=0,0,12*1.348*1/LB_stat!Z43*LB_rozp!$E43)</f>
        <v>0</v>
      </c>
      <c r="T43" s="646">
        <f>IF(LB_stat!O43=0,0,12*1.348*1/LB_stat!AA43*LB_rozp!$E43)</f>
        <v>0</v>
      </c>
      <c r="U43" s="646">
        <f>IF(LB_stat!P43=0,0,12*1.348*1/LB_stat!AB43*LB_rozp!$E43)</f>
        <v>0</v>
      </c>
      <c r="V43" s="37">
        <f>ROUND((M43*LB_stat!H43+P43*LB_stat!K43+S43*LB_stat!N43)/1.348,0)</f>
        <v>0</v>
      </c>
      <c r="W43" s="37">
        <f>ROUND((N43*LB_stat!I43+Q43*LB_stat!L43+T43*LB_stat!O43)/1.348,0)</f>
        <v>2411650</v>
      </c>
      <c r="X43" s="37">
        <f>ROUND((O43*LB_stat!J43+R43*LB_stat!M43+U43*LB_stat!P43)/1.348,0)</f>
        <v>0</v>
      </c>
      <c r="Y43" s="37">
        <f t="shared" si="3"/>
        <v>2411650</v>
      </c>
      <c r="Z43" s="647">
        <f>IF(LB_stat!T43=0,0,LB_stat!H43/LB_stat!T43)+IF(LB_stat!W43=0,0,LB_stat!K43/LB_stat!W43)+IF(LB_stat!Z43=0,0,LB_stat!N43/LB_stat!Z43)</f>
        <v>0</v>
      </c>
      <c r="AA43" s="647">
        <f>IF(LB_stat!U43=0,0,LB_stat!I43/LB_stat!U43)+IF(LB_stat!X43=0,0,LB_stat!L43/LB_stat!X43)+IF(LB_stat!AA43=0,0,LB_stat!O43/LB_stat!AA43)</f>
        <v>7.7502152680989109</v>
      </c>
      <c r="AB43" s="647">
        <f>IF(LB_stat!V43=0,0,LB_stat!J43/LB_stat!V43)+IF(LB_stat!Y43=0,0,LB_stat!M43/LB_stat!Y43)+IF(LB_stat!AB43=0,0,LB_stat!P43/LB_stat!AB43)</f>
        <v>0</v>
      </c>
      <c r="AC43" s="130">
        <f t="shared" si="4"/>
        <v>7.7502152680989109</v>
      </c>
    </row>
    <row r="44" spans="1:29" ht="20.100000000000001" customHeight="1" x14ac:dyDescent="0.2">
      <c r="A44" s="328">
        <f>LB_stat!A44</f>
        <v>37</v>
      </c>
      <c r="B44" s="328">
        <f>LB_stat!B44</f>
        <v>600080013</v>
      </c>
      <c r="C44" s="328">
        <f>LB_stat!C44</f>
        <v>2470</v>
      </c>
      <c r="D44" s="592" t="str">
        <f>LB_stat!D44</f>
        <v>ZŠ Liberec, Husova 142/44</v>
      </c>
      <c r="E44" s="71">
        <f>LB_stat!E44</f>
        <v>3141</v>
      </c>
      <c r="F44" s="553" t="str">
        <f>LB_stat!F44</f>
        <v>ZŠ Liberec, Husova 142/44</v>
      </c>
      <c r="G44" s="128">
        <f>ROUND(LB_rozp!R44,0)</f>
        <v>3233524</v>
      </c>
      <c r="H44" s="37">
        <f t="shared" si="0"/>
        <v>2377347</v>
      </c>
      <c r="I44" s="29">
        <f t="shared" si="1"/>
        <v>803544</v>
      </c>
      <c r="J44" s="37">
        <f t="shared" si="2"/>
        <v>23773</v>
      </c>
      <c r="K44" s="37">
        <f>LB_stat!H44*LB_stat!AC44+LB_stat!I44*LB_stat!AD44+LB_stat!J44*LB_stat!AE44+LB_stat!K44*LB_stat!AF44+LB_stat!L44*LB_stat!AG44+LB_stat!M44*LB_stat!AH44+LB_stat!N44*LB_stat!AI44+LB_stat!O44*LB_stat!AJ44+LB_stat!P44*LB_stat!AK44</f>
        <v>28860</v>
      </c>
      <c r="L44" s="644">
        <f>ROUND(Y44/LB_rozp!E44/12,2)</f>
        <v>7.64</v>
      </c>
      <c r="M44" s="645">
        <f>IF(LB_stat!H44=0,0,12*1.348*1/LB_stat!T44*LB_rozp!$E44)</f>
        <v>0</v>
      </c>
      <c r="N44" s="646">
        <f>IF(LB_stat!I44=0,0,12*1.348*1/LB_stat!U44*LB_rozp!$E44)</f>
        <v>5774.1691677044291</v>
      </c>
      <c r="O44" s="646">
        <f>IF(LB_stat!J44=0,0,12*1.348*1/LB_stat!V44*LB_rozp!$E44)</f>
        <v>0</v>
      </c>
      <c r="P44" s="646">
        <f>IF(LB_stat!K44=0,0,12*1.348*1/LB_stat!W44*LB_rozp!$E44)</f>
        <v>0</v>
      </c>
      <c r="Q44" s="646">
        <f>IF(LB_stat!L44=0,0,12*1.348*1/LB_stat!X44*LB_rozp!$E44)</f>
        <v>0</v>
      </c>
      <c r="R44" s="646">
        <f>IF(LB_stat!M44=0,0,12*1.348*1/LB_stat!Y44*LB_rozp!$E44)</f>
        <v>0</v>
      </c>
      <c r="S44" s="646">
        <f>IF(LB_stat!N44=0,0,12*1.348*1/LB_stat!Z44*LB_rozp!$E44)</f>
        <v>0</v>
      </c>
      <c r="T44" s="646">
        <f>IF(LB_stat!O44=0,0,12*1.348*1/LB_stat!AA44*LB_rozp!$E44)</f>
        <v>0</v>
      </c>
      <c r="U44" s="646">
        <f>IF(LB_stat!P44=0,0,12*1.348*1/LB_stat!AB44*LB_rozp!$E44)</f>
        <v>0</v>
      </c>
      <c r="V44" s="37">
        <f>ROUND((M44*LB_stat!H44+P44*LB_stat!K44+S44*LB_stat!N44)/1.348,0)</f>
        <v>0</v>
      </c>
      <c r="W44" s="37">
        <f>ROUND((N44*LB_stat!I44+Q44*LB_stat!L44+T44*LB_stat!O44)/1.348,0)</f>
        <v>2377347</v>
      </c>
      <c r="X44" s="37">
        <f>ROUND((O44*LB_stat!J44+R44*LB_stat!M44+U44*LB_stat!P44)/1.348,0)</f>
        <v>0</v>
      </c>
      <c r="Y44" s="37">
        <f t="shared" si="3"/>
        <v>2377347</v>
      </c>
      <c r="Z44" s="647">
        <f>IF(LB_stat!T44=0,0,LB_stat!H44/LB_stat!T44)+IF(LB_stat!W44=0,0,LB_stat!K44/LB_stat!W44)+IF(LB_stat!Z44=0,0,LB_stat!N44/LB_stat!Z44)</f>
        <v>0</v>
      </c>
      <c r="AA44" s="647">
        <f>IF(LB_stat!U44=0,0,LB_stat!I44/LB_stat!U44)+IF(LB_stat!X44=0,0,LB_stat!L44/LB_stat!X44)+IF(LB_stat!AA44=0,0,LB_stat!O44/LB_stat!AA44)</f>
        <v>7.6399775621816781</v>
      </c>
      <c r="AB44" s="647">
        <f>IF(LB_stat!V44=0,0,LB_stat!J44/LB_stat!V44)+IF(LB_stat!Y44=0,0,LB_stat!M44/LB_stat!Y44)+IF(LB_stat!AB44=0,0,LB_stat!P44/LB_stat!AB44)</f>
        <v>0</v>
      </c>
      <c r="AC44" s="130">
        <f t="shared" si="4"/>
        <v>7.6399775621816781</v>
      </c>
    </row>
    <row r="45" spans="1:29" ht="20.100000000000001" customHeight="1" x14ac:dyDescent="0.2">
      <c r="A45" s="328">
        <f>LB_stat!A45</f>
        <v>39</v>
      </c>
      <c r="B45" s="81">
        <f>LB_stat!B45</f>
        <v>600079929</v>
      </c>
      <c r="C45" s="81">
        <f>LB_stat!C45</f>
        <v>2478</v>
      </c>
      <c r="D45" s="557" t="str">
        <f>LB_stat!D45</f>
        <v>ZŠ Liberec, Kaplického 384</v>
      </c>
      <c r="E45" s="71">
        <f>LB_stat!E45</f>
        <v>3141</v>
      </c>
      <c r="F45" s="553" t="str">
        <f>LB_stat!F45</f>
        <v>ZŠ Liberec, Kaplického 384</v>
      </c>
      <c r="G45" s="128">
        <f>ROUND(LB_rozp!R45,0)</f>
        <v>2263555</v>
      </c>
      <c r="H45" s="37">
        <f t="shared" si="0"/>
        <v>1665462</v>
      </c>
      <c r="I45" s="29">
        <f t="shared" si="1"/>
        <v>562926</v>
      </c>
      <c r="J45" s="37">
        <f t="shared" si="2"/>
        <v>16655</v>
      </c>
      <c r="K45" s="37">
        <f>LB_stat!H45*LB_stat!AC45+LB_stat!I45*LB_stat!AD45+LB_stat!J45*LB_stat!AE45+LB_stat!K45*LB_stat!AF45+LB_stat!L45*LB_stat!AG45+LB_stat!M45*LB_stat!AH45+LB_stat!N45*LB_stat!AI45+LB_stat!O45*LB_stat!AJ45+LB_stat!P45*LB_stat!AK45</f>
        <v>18512</v>
      </c>
      <c r="L45" s="644">
        <f>ROUND(Y45/LB_rozp!E45/12,2)</f>
        <v>5.35</v>
      </c>
      <c r="M45" s="645">
        <f>IF(LB_stat!H45=0,0,12*1.348*1/LB_stat!T45*LB_rozp!$E45)</f>
        <v>0</v>
      </c>
      <c r="N45" s="646">
        <f>IF(LB_stat!I45=0,0,12*1.348*1/LB_stat!U45*LB_rozp!$E45)</f>
        <v>6306.3014268442148</v>
      </c>
      <c r="O45" s="646">
        <f>IF(LB_stat!J45=0,0,12*1.348*1/LB_stat!V45*LB_rozp!$E45)</f>
        <v>0</v>
      </c>
      <c r="P45" s="646">
        <f>IF(LB_stat!K45=0,0,12*1.348*1/LB_stat!W45*LB_rozp!$E45)</f>
        <v>0</v>
      </c>
      <c r="Q45" s="646">
        <f>IF(LB_stat!L45=0,0,12*1.348*1/LB_stat!X45*LB_rozp!$E45)</f>
        <v>0</v>
      </c>
      <c r="R45" s="646">
        <f>IF(LB_stat!M45=0,0,12*1.348*1/LB_stat!Y45*LB_rozp!$E45)</f>
        <v>0</v>
      </c>
      <c r="S45" s="646">
        <f>IF(LB_stat!N45=0,0,12*1.348*1/LB_stat!Z45*LB_rozp!$E45)</f>
        <v>0</v>
      </c>
      <c r="T45" s="646">
        <f>IF(LB_stat!O45=0,0,12*1.348*1/LB_stat!AA45*LB_rozp!$E45)</f>
        <v>0</v>
      </c>
      <c r="U45" s="646">
        <f>IF(LB_stat!P45=0,0,12*1.348*1/LB_stat!AB45*LB_rozp!$E45)</f>
        <v>0</v>
      </c>
      <c r="V45" s="37">
        <f>ROUND((M45*LB_stat!H45+P45*LB_stat!K45+S45*LB_stat!N45)/1.348,0)</f>
        <v>0</v>
      </c>
      <c r="W45" s="37">
        <f>ROUND((N45*LB_stat!I45+Q45*LB_stat!L45+T45*LB_stat!O45)/1.348,0)</f>
        <v>1665462</v>
      </c>
      <c r="X45" s="37">
        <f>ROUND((O45*LB_stat!J45+R45*LB_stat!M45+U45*LB_stat!P45)/1.348,0)</f>
        <v>0</v>
      </c>
      <c r="Y45" s="37">
        <f t="shared" si="3"/>
        <v>1665462</v>
      </c>
      <c r="Z45" s="647">
        <f>IF(LB_stat!T45=0,0,LB_stat!H45/LB_stat!T45)+IF(LB_stat!W45=0,0,LB_stat!K45/LB_stat!W45)+IF(LB_stat!Z45=0,0,LB_stat!N45/LB_stat!Z45)</f>
        <v>0</v>
      </c>
      <c r="AA45" s="647">
        <f>IF(LB_stat!U45=0,0,LB_stat!I45/LB_stat!U45)+IF(LB_stat!X45=0,0,LB_stat!L45/LB_stat!X45)+IF(LB_stat!AA45=0,0,LB_stat!O45/LB_stat!AA45)</f>
        <v>5.3522244759377884</v>
      </c>
      <c r="AB45" s="647">
        <f>IF(LB_stat!V45=0,0,LB_stat!J45/LB_stat!V45)+IF(LB_stat!Y45=0,0,LB_stat!M45/LB_stat!Y45)+IF(LB_stat!AB45=0,0,LB_stat!P45/LB_stat!AB45)</f>
        <v>0</v>
      </c>
      <c r="AC45" s="130">
        <f t="shared" si="4"/>
        <v>5.3522244759377884</v>
      </c>
    </row>
    <row r="46" spans="1:29" ht="20.100000000000001" customHeight="1" x14ac:dyDescent="0.2">
      <c r="A46" s="328">
        <f>LB_stat!A46</f>
        <v>39</v>
      </c>
      <c r="B46" s="81">
        <f>LB_stat!B46</f>
        <v>600079929</v>
      </c>
      <c r="C46" s="81">
        <f>LB_stat!C46</f>
        <v>2478</v>
      </c>
      <c r="D46" s="557" t="str">
        <f>LB_stat!D46</f>
        <v>ZŠ Liberec, Kaplického 384</v>
      </c>
      <c r="E46" s="71">
        <f>LB_stat!E46</f>
        <v>3141</v>
      </c>
      <c r="F46" s="559" t="str">
        <f>LB_stat!F46</f>
        <v>ZŠ Liberec, Mařanova 650 - výdejna</v>
      </c>
      <c r="G46" s="128">
        <f>ROUND(LB_rozp!R46,0)</f>
        <v>1019439</v>
      </c>
      <c r="H46" s="37">
        <f t="shared" si="0"/>
        <v>745919</v>
      </c>
      <c r="I46" s="29">
        <f t="shared" si="1"/>
        <v>252121</v>
      </c>
      <c r="J46" s="37">
        <f t="shared" si="2"/>
        <v>7459</v>
      </c>
      <c r="K46" s="37">
        <f>LB_stat!H46*LB_stat!AC46+LB_stat!I46*LB_stat!AD46+LB_stat!J46*LB_stat!AE46+LB_stat!K46*LB_stat!AF46+LB_stat!L46*LB_stat!AG46+LB_stat!M46*LB_stat!AH46+LB_stat!N46*LB_stat!AI46+LB_stat!O46*LB_stat!AJ46+LB_stat!P46*LB_stat!AK46</f>
        <v>13940</v>
      </c>
      <c r="L46" s="644">
        <f>ROUND(Y46/LB_rozp!E46/12,2)</f>
        <v>2.4</v>
      </c>
      <c r="M46" s="645">
        <f>IF(LB_stat!H46=0,0,12*1.348*1/LB_stat!T46*LB_rozp!$E46)</f>
        <v>0</v>
      </c>
      <c r="N46" s="646">
        <f>IF(LB_stat!I46=0,0,12*1.348*1/LB_stat!U46*LB_rozp!$E46)</f>
        <v>0</v>
      </c>
      <c r="O46" s="646">
        <f>IF(LB_stat!J46=0,0,12*1.348*1/LB_stat!V46*LB_rozp!$E46)</f>
        <v>0</v>
      </c>
      <c r="P46" s="646">
        <f>IF(LB_stat!K46=0,0,12*1.348*1/LB_stat!W46*LB_rozp!$E46)</f>
        <v>0</v>
      </c>
      <c r="Q46" s="646">
        <f>IF(LB_stat!L46=0,0,12*1.348*1/LB_stat!X46*LB_rozp!$E46)</f>
        <v>0</v>
      </c>
      <c r="R46" s="646">
        <f>IF(LB_stat!M46=0,0,12*1.348*1/LB_stat!Y46*LB_rozp!$E46)</f>
        <v>0</v>
      </c>
      <c r="S46" s="646">
        <f>IF(LB_stat!N46=0,0,12*1.348*1/LB_stat!Z46*LB_rozp!$E46)</f>
        <v>0</v>
      </c>
      <c r="T46" s="646">
        <f>IF(LB_stat!O46=0,0,12*1.348*1/LB_stat!AA46*LB_rozp!$E46)</f>
        <v>2452.4375677998678</v>
      </c>
      <c r="U46" s="646">
        <f>IF(LB_stat!P46=0,0,12*1.348*1/LB_stat!AB46*LB_rozp!$E46)</f>
        <v>2452.4375677998678</v>
      </c>
      <c r="V46" s="37">
        <f>ROUND((M46*LB_stat!H46+P46*LB_stat!K46+S46*LB_stat!N46)/1.348,0)</f>
        <v>0</v>
      </c>
      <c r="W46" s="37">
        <f>ROUND((N46*LB_stat!I46+Q46*LB_stat!L46+T46*LB_stat!O46)/1.348,0)</f>
        <v>684063</v>
      </c>
      <c r="X46" s="37">
        <f>ROUND((O46*LB_stat!J46+R46*LB_stat!M46+U46*LB_stat!P46)/1.348,0)</f>
        <v>61857</v>
      </c>
      <c r="Y46" s="37">
        <f t="shared" si="3"/>
        <v>745920</v>
      </c>
      <c r="Z46" s="647">
        <f>IF(LB_stat!T46=0,0,LB_stat!H46/LB_stat!T46)+IF(LB_stat!W46=0,0,LB_stat!K46/LB_stat!W46)+IF(LB_stat!Z46=0,0,LB_stat!N46/LB_stat!Z46)</f>
        <v>0</v>
      </c>
      <c r="AA46" s="647">
        <f>IF(LB_stat!U46=0,0,LB_stat!I46/LB_stat!U46)+IF(LB_stat!X46=0,0,LB_stat!L46/LB_stat!X46)+IF(LB_stat!AA46=0,0,LB_stat!O46/LB_stat!AA46)</f>
        <v>2.1983427312594848</v>
      </c>
      <c r="AB46" s="647">
        <f>IF(LB_stat!V46=0,0,LB_stat!J46/LB_stat!V46)+IF(LB_stat!Y46=0,0,LB_stat!M46/LB_stat!Y46)+IF(LB_stat!AB46=0,0,LB_stat!P46/LB_stat!AB46)</f>
        <v>0.19878631080537895</v>
      </c>
      <c r="AC46" s="130">
        <f t="shared" si="4"/>
        <v>2.3971290420648637</v>
      </c>
    </row>
    <row r="47" spans="1:29" ht="20.100000000000001" customHeight="1" x14ac:dyDescent="0.2">
      <c r="A47" s="328">
        <f>LB_stat!A47</f>
        <v>40</v>
      </c>
      <c r="B47" s="81">
        <f>LB_stat!B47</f>
        <v>650018273</v>
      </c>
      <c r="C47" s="81">
        <f>LB_stat!C47</f>
        <v>2465</v>
      </c>
      <c r="D47" s="557" t="str">
        <f>LB_stat!D47</f>
        <v>ZŠ a MŠ Liberec, Křížanská 80</v>
      </c>
      <c r="E47" s="71">
        <f>LB_stat!E47</f>
        <v>3141</v>
      </c>
      <c r="F47" s="553" t="str">
        <f>LB_stat!F47</f>
        <v>ZŠ Liberec, Křížanská 80 - výdejna</v>
      </c>
      <c r="G47" s="128">
        <f>ROUND(LB_rozp!R47,0)</f>
        <v>581479</v>
      </c>
      <c r="H47" s="37">
        <f t="shared" si="0"/>
        <v>426244</v>
      </c>
      <c r="I47" s="29">
        <f t="shared" si="1"/>
        <v>144071</v>
      </c>
      <c r="J47" s="37">
        <f t="shared" si="2"/>
        <v>4262</v>
      </c>
      <c r="K47" s="37">
        <f>LB_stat!H47*LB_stat!AC47+LB_stat!I47*LB_stat!AD47+LB_stat!J47*LB_stat!AE47+LB_stat!K47*LB_stat!AF47+LB_stat!L47*LB_stat!AG47+LB_stat!M47*LB_stat!AH47+LB_stat!N47*LB_stat!AI47+LB_stat!O47*LB_stat!AJ47+LB_stat!P47*LB_stat!AK47</f>
        <v>6902</v>
      </c>
      <c r="L47" s="644">
        <f>ROUND(Y47/LB_rozp!E47/12,2)</f>
        <v>1.37</v>
      </c>
      <c r="M47" s="645">
        <f>IF(LB_stat!H47=0,0,12*1.348*1/LB_stat!T47*LB_rozp!$E47)</f>
        <v>0</v>
      </c>
      <c r="N47" s="646">
        <f>IF(LB_stat!I47=0,0,12*1.348*1/LB_stat!U47*LB_rozp!$E47)</f>
        <v>0</v>
      </c>
      <c r="O47" s="646">
        <f>IF(LB_stat!J47=0,0,12*1.348*1/LB_stat!V47*LB_rozp!$E47)</f>
        <v>0</v>
      </c>
      <c r="P47" s="646">
        <f>IF(LB_stat!K47=0,0,12*1.348*1/LB_stat!W47*LB_rozp!$E47)</f>
        <v>0</v>
      </c>
      <c r="Q47" s="646">
        <f>IF(LB_stat!L47=0,0,12*1.348*1/LB_stat!X47*LB_rozp!$E47)</f>
        <v>0</v>
      </c>
      <c r="R47" s="646">
        <f>IF(LB_stat!M47=0,0,12*1.348*1/LB_stat!Y47*LB_rozp!$E47)</f>
        <v>0</v>
      </c>
      <c r="S47" s="646">
        <f>IF(LB_stat!N47=0,0,12*1.348*1/LB_stat!Z47*LB_rozp!$E47)</f>
        <v>0</v>
      </c>
      <c r="T47" s="646">
        <f>IF(LB_stat!O47=0,0,12*1.348*1/LB_stat!AA47*LB_rozp!$E47)</f>
        <v>2830.4270117426022</v>
      </c>
      <c r="U47" s="646">
        <f>IF(LB_stat!P47=0,0,12*1.348*1/LB_stat!AB47*LB_rozp!$E47)</f>
        <v>0</v>
      </c>
      <c r="V47" s="37">
        <f>ROUND((M47*LB_stat!H47+P47*LB_stat!K47+S47*LB_stat!N47)/1.348,0)</f>
        <v>0</v>
      </c>
      <c r="W47" s="37">
        <f>ROUND((N47*LB_stat!I47+Q47*LB_stat!L47+T47*LB_stat!O47)/1.348,0)</f>
        <v>426244</v>
      </c>
      <c r="X47" s="37">
        <f>ROUND((O47*LB_stat!J47+R47*LB_stat!M47+U47*LB_stat!P47)/1.348,0)</f>
        <v>0</v>
      </c>
      <c r="Y47" s="37">
        <f t="shared" si="3"/>
        <v>426244</v>
      </c>
      <c r="Z47" s="647">
        <f>IF(LB_stat!T47=0,0,LB_stat!H47/LB_stat!T47)+IF(LB_stat!W47=0,0,LB_stat!K47/LB_stat!W47)+IF(LB_stat!Z47=0,0,LB_stat!N47/LB_stat!Z47)</f>
        <v>0</v>
      </c>
      <c r="AA47" s="647">
        <f>IF(LB_stat!U47=0,0,LB_stat!I47/LB_stat!U47)+IF(LB_stat!X47=0,0,LB_stat!L47/LB_stat!X47)+IF(LB_stat!AA47=0,0,LB_stat!O47/LB_stat!AA47)</f>
        <v>1.3698013651722329</v>
      </c>
      <c r="AB47" s="647">
        <f>IF(LB_stat!V47=0,0,LB_stat!J47/LB_stat!V47)+IF(LB_stat!Y47=0,0,LB_stat!M47/LB_stat!Y47)+IF(LB_stat!AB47=0,0,LB_stat!P47/LB_stat!AB47)</f>
        <v>0</v>
      </c>
      <c r="AC47" s="130">
        <f t="shared" si="4"/>
        <v>1.3698013651722329</v>
      </c>
    </row>
    <row r="48" spans="1:29" ht="20.100000000000001" customHeight="1" x14ac:dyDescent="0.2">
      <c r="A48" s="328">
        <f>LB_stat!A48</f>
        <v>40</v>
      </c>
      <c r="B48" s="81">
        <f>LB_stat!B48</f>
        <v>650018273</v>
      </c>
      <c r="C48" s="81">
        <f>LB_stat!C48</f>
        <v>2465</v>
      </c>
      <c r="D48" s="557" t="str">
        <f>LB_stat!D48</f>
        <v>ZŠ a MŠ Liberec, Křížanská 80</v>
      </c>
      <c r="E48" s="71">
        <f>LB_stat!E48</f>
        <v>3141</v>
      </c>
      <c r="F48" s="559" t="str">
        <f>LB_stat!F48</f>
        <v>ZŠ Liberec, Heřmánkova 95 - výdejna</v>
      </c>
      <c r="G48" s="128">
        <f>ROUND(LB_rozp!R48,0)</f>
        <v>172896</v>
      </c>
      <c r="H48" s="37">
        <f t="shared" si="0"/>
        <v>127227</v>
      </c>
      <c r="I48" s="29">
        <f t="shared" si="1"/>
        <v>43003</v>
      </c>
      <c r="J48" s="37">
        <f t="shared" si="2"/>
        <v>1272</v>
      </c>
      <c r="K48" s="37">
        <f>LB_stat!H48*LB_stat!AC48+LB_stat!I48*LB_stat!AD48+LB_stat!J48*LB_stat!AE48+LB_stat!K48*LB_stat!AF48+LB_stat!L48*LB_stat!AG48+LB_stat!M48*LB_stat!AH48+LB_stat!N48*LB_stat!AI48+LB_stat!O48*LB_stat!AJ48+LB_stat!P48*LB_stat!AK48</f>
        <v>1394</v>
      </c>
      <c r="L48" s="644">
        <f>ROUND(Y48/LB_rozp!E48/12,2)</f>
        <v>0.41</v>
      </c>
      <c r="M48" s="645">
        <f>IF(LB_stat!H48=0,0,12*1.348*1/LB_stat!T48*LB_rozp!$E48)</f>
        <v>0</v>
      </c>
      <c r="N48" s="646">
        <f>IF(LB_stat!I48=0,0,12*1.348*1/LB_stat!U48*LB_rozp!$E48)</f>
        <v>0</v>
      </c>
      <c r="O48" s="646">
        <f>IF(LB_stat!J48=0,0,12*1.348*1/LB_stat!V48*LB_rozp!$E48)</f>
        <v>0</v>
      </c>
      <c r="P48" s="646">
        <f>IF(LB_stat!K48=0,0,12*1.348*1/LB_stat!W48*LB_rozp!$E48)</f>
        <v>0</v>
      </c>
      <c r="Q48" s="646">
        <f>IF(LB_stat!L48=0,0,12*1.348*1/LB_stat!X48*LB_rozp!$E48)</f>
        <v>0</v>
      </c>
      <c r="R48" s="646">
        <f>IF(LB_stat!M48=0,0,12*1.348*1/LB_stat!Y48*LB_rozp!$E48)</f>
        <v>0</v>
      </c>
      <c r="S48" s="646">
        <f>IF(LB_stat!N48=0,0,12*1.348*1/LB_stat!Z48*LB_rozp!$E48)</f>
        <v>0</v>
      </c>
      <c r="T48" s="646">
        <f>IF(LB_stat!O48=0,0,12*1.348*1/LB_stat!AA48*LB_rozp!$E48)</f>
        <v>4182.9813138722984</v>
      </c>
      <c r="U48" s="646">
        <f>IF(LB_stat!P48=0,0,12*1.348*1/LB_stat!AB48*LB_rozp!$E48)</f>
        <v>0</v>
      </c>
      <c r="V48" s="37">
        <f>ROUND((M48*LB_stat!H48+P48*LB_stat!K48+S48*LB_stat!N48)/1.348,0)</f>
        <v>0</v>
      </c>
      <c r="W48" s="37">
        <f>ROUND((N48*LB_stat!I48+Q48*LB_stat!L48+T48*LB_stat!O48)/1.348,0)</f>
        <v>127227</v>
      </c>
      <c r="X48" s="37">
        <f>ROUND((O48*LB_stat!J48+R48*LB_stat!M48+U48*LB_stat!P48)/1.348,0)</f>
        <v>0</v>
      </c>
      <c r="Y48" s="37">
        <f t="shared" si="3"/>
        <v>127227</v>
      </c>
      <c r="Z48" s="647">
        <f>IF(LB_stat!T48=0,0,LB_stat!H48/LB_stat!T48)+IF(LB_stat!W48=0,0,LB_stat!K48/LB_stat!W48)+IF(LB_stat!Z48=0,0,LB_stat!N48/LB_stat!Z48)</f>
        <v>0</v>
      </c>
      <c r="AA48" s="647">
        <f>IF(LB_stat!U48=0,0,LB_stat!I48/LB_stat!U48)+IF(LB_stat!X48=0,0,LB_stat!L48/LB_stat!X48)+IF(LB_stat!AA48=0,0,LB_stat!O48/LB_stat!AA48)</f>
        <v>0.4088644751472098</v>
      </c>
      <c r="AB48" s="647">
        <f>IF(LB_stat!V48=0,0,LB_stat!J48/LB_stat!V48)+IF(LB_stat!Y48=0,0,LB_stat!M48/LB_stat!Y48)+IF(LB_stat!AB48=0,0,LB_stat!P48/LB_stat!AB48)</f>
        <v>0</v>
      </c>
      <c r="AC48" s="130">
        <f t="shared" si="4"/>
        <v>0.4088644751472098</v>
      </c>
    </row>
    <row r="49" spans="1:29" ht="20.100000000000001" customHeight="1" x14ac:dyDescent="0.2">
      <c r="A49" s="328">
        <f>LB_stat!A49</f>
        <v>40</v>
      </c>
      <c r="B49" s="81">
        <f>LB_stat!B49</f>
        <v>650018273</v>
      </c>
      <c r="C49" s="81">
        <f>LB_stat!C49</f>
        <v>2465</v>
      </c>
      <c r="D49" s="557" t="str">
        <f>LB_stat!D49</f>
        <v>ZŠ a MŠ Liberec, Křížanská 80</v>
      </c>
      <c r="E49" s="71">
        <f>LB_stat!E49</f>
        <v>3141</v>
      </c>
      <c r="F49" s="559" t="str">
        <f>LB_stat!F49</f>
        <v xml:space="preserve">MŠ Liberec, Švermova 100 </v>
      </c>
      <c r="G49" s="128">
        <f>ROUND(LB_rozp!R49,0)</f>
        <v>976177</v>
      </c>
      <c r="H49" s="37">
        <f t="shared" si="0"/>
        <v>720657</v>
      </c>
      <c r="I49" s="29">
        <f t="shared" si="1"/>
        <v>243581</v>
      </c>
      <c r="J49" s="37">
        <f t="shared" si="2"/>
        <v>7207</v>
      </c>
      <c r="K49" s="37">
        <f>LB_stat!H49*LB_stat!AC49+LB_stat!I49*LB_stat!AD49+LB_stat!J49*LB_stat!AE49+LB_stat!K49*LB_stat!AF49+LB_stat!L49*LB_stat!AG49+LB_stat!M49*LB_stat!AH49+LB_stat!N49*LB_stat!AI49+LB_stat!O49*LB_stat!AJ49+LB_stat!P49*LB_stat!AK49</f>
        <v>4732</v>
      </c>
      <c r="L49" s="644">
        <f>ROUND(Y49/LB_rozp!E49/12,2)</f>
        <v>2.3199999999999998</v>
      </c>
      <c r="M49" s="645">
        <f>IF(LB_stat!H49=0,0,12*1.348*1/LB_stat!T49*LB_rozp!$E49)</f>
        <v>10675.218180553609</v>
      </c>
      <c r="N49" s="646">
        <f>IF(LB_stat!I49=0,0,12*1.348*1/LB_stat!U49*LB_rozp!$E49)</f>
        <v>0</v>
      </c>
      <c r="O49" s="646">
        <f>IF(LB_stat!J49=0,0,12*1.348*1/LB_stat!V49*LB_rozp!$E49)</f>
        <v>0</v>
      </c>
      <c r="P49" s="646">
        <f>IF(LB_stat!K49=0,0,12*1.348*1/LB_stat!W49*LB_rozp!$E49)</f>
        <v>0</v>
      </c>
      <c r="Q49" s="646">
        <f>IF(LB_stat!L49=0,0,12*1.348*1/LB_stat!X49*LB_rozp!$E49)</f>
        <v>0</v>
      </c>
      <c r="R49" s="646">
        <f>IF(LB_stat!M49=0,0,12*1.348*1/LB_stat!Y49*LB_rozp!$E49)</f>
        <v>0</v>
      </c>
      <c r="S49" s="646">
        <f>IF(LB_stat!N49=0,0,12*1.348*1/LB_stat!Z49*LB_rozp!$E49)</f>
        <v>0</v>
      </c>
      <c r="T49" s="646">
        <f>IF(LB_stat!O49=0,0,12*1.348*1/LB_stat!AA49*LB_rozp!$E49)</f>
        <v>0</v>
      </c>
      <c r="U49" s="646">
        <f>IF(LB_stat!P49=0,0,12*1.348*1/LB_stat!AB49*LB_rozp!$E49)</f>
        <v>0</v>
      </c>
      <c r="V49" s="37">
        <f>ROUND((M49*LB_stat!H49+P49*LB_stat!K49+S49*LB_stat!N49)/1.348,0)</f>
        <v>720656</v>
      </c>
      <c r="W49" s="37">
        <f>ROUND((N49*LB_stat!I49+Q49*LB_stat!L49+T49*LB_stat!O49)/1.348,0)</f>
        <v>0</v>
      </c>
      <c r="X49" s="37">
        <f>ROUND((O49*LB_stat!J49+R49*LB_stat!M49+U49*LB_stat!P49)/1.348,0)</f>
        <v>0</v>
      </c>
      <c r="Y49" s="37">
        <f t="shared" si="3"/>
        <v>720656</v>
      </c>
      <c r="Z49" s="647">
        <f>IF(LB_stat!T49=0,0,LB_stat!H49/LB_stat!T49)+IF(LB_stat!W49=0,0,LB_stat!K49/LB_stat!W49)+IF(LB_stat!Z49=0,0,LB_stat!N49/LB_stat!Z49)</f>
        <v>2.3159423733516427</v>
      </c>
      <c r="AA49" s="647">
        <f>IF(LB_stat!U49=0,0,LB_stat!I49/LB_stat!U49)+IF(LB_stat!X49=0,0,LB_stat!L49/LB_stat!X49)+IF(LB_stat!AA49=0,0,LB_stat!O49/LB_stat!AA49)</f>
        <v>0</v>
      </c>
      <c r="AB49" s="647">
        <f>IF(LB_stat!V49=0,0,LB_stat!J49/LB_stat!V49)+IF(LB_stat!Y49=0,0,LB_stat!M49/LB_stat!Y49)+IF(LB_stat!AB49=0,0,LB_stat!P49/LB_stat!AB49)</f>
        <v>0</v>
      </c>
      <c r="AC49" s="130">
        <f t="shared" si="4"/>
        <v>2.3159423733516427</v>
      </c>
    </row>
    <row r="50" spans="1:29" ht="20.100000000000001" customHeight="1" x14ac:dyDescent="0.2">
      <c r="A50" s="328">
        <f>LB_stat!A50</f>
        <v>41</v>
      </c>
      <c r="B50" s="81">
        <f>LB_stat!B50</f>
        <v>600080293</v>
      </c>
      <c r="C50" s="81">
        <f>LB_stat!C50</f>
        <v>2480</v>
      </c>
      <c r="D50" s="557" t="str">
        <f>LB_stat!D50</f>
        <v>ZŠ Liberec, Lesní 575/12</v>
      </c>
      <c r="E50" s="71">
        <f>LB_stat!E50</f>
        <v>3141</v>
      </c>
      <c r="F50" s="553" t="str">
        <f>LB_stat!F50</f>
        <v>ZŠ Liberec, Lesní 575/12</v>
      </c>
      <c r="G50" s="128">
        <f>ROUND(LB_rozp!R50,0)</f>
        <v>2958938</v>
      </c>
      <c r="H50" s="37">
        <f t="shared" si="0"/>
        <v>2175886</v>
      </c>
      <c r="I50" s="29">
        <f t="shared" si="1"/>
        <v>735449</v>
      </c>
      <c r="J50" s="37">
        <f t="shared" si="2"/>
        <v>21759</v>
      </c>
      <c r="K50" s="37">
        <f>LB_stat!H50*LB_stat!AC50+LB_stat!I50*LB_stat!AD50+LB_stat!J50*LB_stat!AE50+LB_stat!K50*LB_stat!AF50+LB_stat!L50*LB_stat!AG50+LB_stat!M50*LB_stat!AH50+LB_stat!N50*LB_stat!AI50+LB_stat!O50*LB_stat!AJ50+LB_stat!P50*LB_stat!AK50</f>
        <v>25844</v>
      </c>
      <c r="L50" s="644">
        <f>ROUND(Y50/LB_rozp!E50/12,2)</f>
        <v>6.99</v>
      </c>
      <c r="M50" s="645">
        <f>IF(LB_stat!H50=0,0,12*1.348*1/LB_stat!T50*LB_rozp!$E50)</f>
        <v>0</v>
      </c>
      <c r="N50" s="646">
        <f>IF(LB_stat!I50=0,0,12*1.348*1/LB_stat!U50*LB_rozp!$E50)</f>
        <v>5901.5984075447732</v>
      </c>
      <c r="O50" s="646">
        <f>IF(LB_stat!J50=0,0,12*1.348*1/LB_stat!V50*LB_rozp!$E50)</f>
        <v>0</v>
      </c>
      <c r="P50" s="646">
        <f>IF(LB_stat!K50=0,0,12*1.348*1/LB_stat!W50*LB_rozp!$E50)</f>
        <v>0</v>
      </c>
      <c r="Q50" s="646">
        <f>IF(LB_stat!L50=0,0,12*1.348*1/LB_stat!X50*LB_rozp!$E50)</f>
        <v>0</v>
      </c>
      <c r="R50" s="646">
        <f>IF(LB_stat!M50=0,0,12*1.348*1/LB_stat!Y50*LB_rozp!$E50)</f>
        <v>0</v>
      </c>
      <c r="S50" s="646">
        <f>IF(LB_stat!N50=0,0,12*1.348*1/LB_stat!Z50*LB_rozp!$E50)</f>
        <v>0</v>
      </c>
      <c r="T50" s="646">
        <f>IF(LB_stat!O50=0,0,12*1.348*1/LB_stat!AA50*LB_rozp!$E50)</f>
        <v>0</v>
      </c>
      <c r="U50" s="646">
        <f>IF(LB_stat!P50=0,0,12*1.348*1/LB_stat!AB50*LB_rozp!$E50)</f>
        <v>0</v>
      </c>
      <c r="V50" s="37">
        <f>ROUND((M50*LB_stat!H50+P50*LB_stat!K50+S50*LB_stat!N50)/1.348,0)</f>
        <v>0</v>
      </c>
      <c r="W50" s="37">
        <f>ROUND((N50*LB_stat!I50+Q50*LB_stat!L50+T50*LB_stat!O50)/1.348,0)</f>
        <v>2175886</v>
      </c>
      <c r="X50" s="37">
        <f>ROUND((O50*LB_stat!J50+R50*LB_stat!M50+U50*LB_stat!P50)/1.348,0)</f>
        <v>0</v>
      </c>
      <c r="Y50" s="37">
        <f t="shared" si="3"/>
        <v>2175886</v>
      </c>
      <c r="Z50" s="647">
        <f>IF(LB_stat!T50=0,0,LB_stat!H50/LB_stat!T50)+IF(LB_stat!W50=0,0,LB_stat!K50/LB_stat!W50)+IF(LB_stat!Z50=0,0,LB_stat!N50/LB_stat!Z50)</f>
        <v>0</v>
      </c>
      <c r="AA50" s="647">
        <f>IF(LB_stat!U50=0,0,LB_stat!I50/LB_stat!U50)+IF(LB_stat!X50=0,0,LB_stat!L50/LB_stat!X50)+IF(LB_stat!AA50=0,0,LB_stat!O50/LB_stat!AA50)</f>
        <v>6.992550935672261</v>
      </c>
      <c r="AB50" s="647">
        <f>IF(LB_stat!V50=0,0,LB_stat!J50/LB_stat!V50)+IF(LB_stat!Y50=0,0,LB_stat!M50/LB_stat!Y50)+IF(LB_stat!AB50=0,0,LB_stat!P50/LB_stat!AB50)</f>
        <v>0</v>
      </c>
      <c r="AC50" s="130">
        <f t="shared" si="4"/>
        <v>6.992550935672261</v>
      </c>
    </row>
    <row r="51" spans="1:29" ht="20.100000000000001" customHeight="1" x14ac:dyDescent="0.2">
      <c r="A51" s="328">
        <f>LB_stat!A51</f>
        <v>42</v>
      </c>
      <c r="B51" s="81">
        <f>LB_stat!B51</f>
        <v>600079945</v>
      </c>
      <c r="C51" s="81">
        <f>LB_stat!C51</f>
        <v>2482</v>
      </c>
      <c r="D51" s="557" t="str">
        <f>LB_stat!D51</f>
        <v>ZŠ Liberec, Na Výběžku 118</v>
      </c>
      <c r="E51" s="71">
        <f>LB_stat!E51</f>
        <v>3141</v>
      </c>
      <c r="F51" s="553" t="str">
        <f>LB_stat!F51</f>
        <v>ZŠ Liberec, Na Výběžku 118</v>
      </c>
      <c r="G51" s="128">
        <f>ROUND(LB_rozp!R51,0)</f>
        <v>1469495</v>
      </c>
      <c r="H51" s="37">
        <f t="shared" si="0"/>
        <v>1082145</v>
      </c>
      <c r="I51" s="29">
        <f t="shared" si="1"/>
        <v>365765</v>
      </c>
      <c r="J51" s="37">
        <f t="shared" si="2"/>
        <v>10821</v>
      </c>
      <c r="K51" s="37">
        <f>LB_stat!H51*LB_stat!AC51+LB_stat!I51*LB_stat!AD51+LB_stat!J51*LB_stat!AE51+LB_stat!K51*LB_stat!AF51+LB_stat!L51*LB_stat!AG51+LB_stat!M51*LB_stat!AH51+LB_stat!N51*LB_stat!AI51+LB_stat!O51*LB_stat!AJ51+LB_stat!P51*LB_stat!AK51</f>
        <v>10764</v>
      </c>
      <c r="L51" s="644">
        <f>ROUND(Y51/LB_rozp!E51/12,2)</f>
        <v>3.48</v>
      </c>
      <c r="M51" s="645">
        <f>IF(LB_stat!H51=0,0,12*1.348*1/LB_stat!T51*LB_rozp!$E51)</f>
        <v>0</v>
      </c>
      <c r="N51" s="646">
        <f>IF(LB_stat!I51=0,0,12*1.348*1/LB_stat!U51*LB_rozp!$E51)</f>
        <v>7047.0082770205318</v>
      </c>
      <c r="O51" s="646">
        <f>IF(LB_stat!J51=0,0,12*1.348*1/LB_stat!V51*LB_rozp!$E51)</f>
        <v>0</v>
      </c>
      <c r="P51" s="646">
        <f>IF(LB_stat!K51=0,0,12*1.348*1/LB_stat!W51*LB_rozp!$E51)</f>
        <v>0</v>
      </c>
      <c r="Q51" s="646">
        <f>IF(LB_stat!L51=0,0,12*1.348*1/LB_stat!X51*LB_rozp!$E51)</f>
        <v>0</v>
      </c>
      <c r="R51" s="646">
        <f>IF(LB_stat!M51=0,0,12*1.348*1/LB_stat!Y51*LB_rozp!$E51)</f>
        <v>0</v>
      </c>
      <c r="S51" s="646">
        <f>IF(LB_stat!N51=0,0,12*1.348*1/LB_stat!Z51*LB_rozp!$E51)</f>
        <v>0</v>
      </c>
      <c r="T51" s="646">
        <f>IF(LB_stat!O51=0,0,12*1.348*1/LB_stat!AA51*LB_rozp!$E51)</f>
        <v>0</v>
      </c>
      <c r="U51" s="646">
        <f>IF(LB_stat!P51=0,0,12*1.348*1/LB_stat!AB51*LB_rozp!$E51)</f>
        <v>0</v>
      </c>
      <c r="V51" s="37">
        <f>ROUND((M51*LB_stat!H51+P51*LB_stat!K51+S51*LB_stat!N51)/1.348,0)</f>
        <v>0</v>
      </c>
      <c r="W51" s="37">
        <f>ROUND((N51*LB_stat!I51+Q51*LB_stat!L51+T51*LB_stat!O51)/1.348,0)</f>
        <v>1082144</v>
      </c>
      <c r="X51" s="37">
        <f>ROUND((O51*LB_stat!J51+R51*LB_stat!M51+U51*LB_stat!P51)/1.348,0)</f>
        <v>0</v>
      </c>
      <c r="Y51" s="37">
        <f t="shared" si="3"/>
        <v>1082144</v>
      </c>
      <c r="Z51" s="647">
        <f>IF(LB_stat!T51=0,0,LB_stat!H51/LB_stat!T51)+IF(LB_stat!W51=0,0,LB_stat!K51/LB_stat!W51)+IF(LB_stat!Z51=0,0,LB_stat!N51/LB_stat!Z51)</f>
        <v>0</v>
      </c>
      <c r="AA51" s="647">
        <f>IF(LB_stat!U51=0,0,LB_stat!I51/LB_stat!U51)+IF(LB_stat!X51=0,0,LB_stat!L51/LB_stat!X51)+IF(LB_stat!AA51=0,0,LB_stat!O51/LB_stat!AA51)</f>
        <v>3.4776408099068483</v>
      </c>
      <c r="AB51" s="647">
        <f>IF(LB_stat!V51=0,0,LB_stat!J51/LB_stat!V51)+IF(LB_stat!Y51=0,0,LB_stat!M51/LB_stat!Y51)+IF(LB_stat!AB51=0,0,LB_stat!P51/LB_stat!AB51)</f>
        <v>0</v>
      </c>
      <c r="AC51" s="130">
        <f t="shared" si="4"/>
        <v>3.4776408099068483</v>
      </c>
    </row>
    <row r="52" spans="1:29" ht="20.100000000000001" customHeight="1" x14ac:dyDescent="0.2">
      <c r="A52" s="328">
        <f>LB_stat!A52</f>
        <v>43</v>
      </c>
      <c r="B52" s="81">
        <f>LB_stat!B52</f>
        <v>691006041</v>
      </c>
      <c r="C52" s="81">
        <f>LB_stat!C52</f>
        <v>2328</v>
      </c>
      <c r="D52" s="557" t="str">
        <f>LB_stat!D52</f>
        <v>ZŠ Liberec, Nám. Míru 212/2</v>
      </c>
      <c r="E52" s="71">
        <f>LB_stat!E52</f>
        <v>3141</v>
      </c>
      <c r="F52" s="553" t="str">
        <f>LB_stat!F52</f>
        <v>ZŠ Liberec, Náměstí Míru 212/2</v>
      </c>
      <c r="G52" s="128">
        <f>ROUND(LB_rozp!R52,0)</f>
        <v>2515195</v>
      </c>
      <c r="H52" s="37">
        <f t="shared" si="0"/>
        <v>1850210</v>
      </c>
      <c r="I52" s="29">
        <f t="shared" si="1"/>
        <v>625371</v>
      </c>
      <c r="J52" s="37">
        <f t="shared" si="2"/>
        <v>18502</v>
      </c>
      <c r="K52" s="37">
        <f>LB_stat!H52*LB_stat!AC52+LB_stat!I52*LB_stat!AD52+LB_stat!J52*LB_stat!AE52+LB_stat!K52*LB_stat!AF52+LB_stat!L52*LB_stat!AG52+LB_stat!M52*LB_stat!AH52+LB_stat!N52*LB_stat!AI52+LB_stat!O52*LB_stat!AJ52+LB_stat!P52*LB_stat!AK52</f>
        <v>21112</v>
      </c>
      <c r="L52" s="644">
        <f>ROUND(Y52/LB_rozp!E52/12,2)</f>
        <v>5.95</v>
      </c>
      <c r="M52" s="645">
        <f>IF(LB_stat!H52=0,0,12*1.348*1/LB_stat!T52*LB_rozp!$E52)</f>
        <v>0</v>
      </c>
      <c r="N52" s="646">
        <f>IF(LB_stat!I52=0,0,12*1.348*1/LB_stat!U52*LB_rozp!$E52)</f>
        <v>6143.0605872153037</v>
      </c>
      <c r="O52" s="646">
        <f>IF(LB_stat!J52=0,0,12*1.348*1/LB_stat!V52*LB_rozp!$E52)</f>
        <v>0</v>
      </c>
      <c r="P52" s="646">
        <f>IF(LB_stat!K52=0,0,12*1.348*1/LB_stat!W52*LB_rozp!$E52)</f>
        <v>0</v>
      </c>
      <c r="Q52" s="646">
        <f>IF(LB_stat!L52=0,0,12*1.348*1/LB_stat!X52*LB_rozp!$E52)</f>
        <v>0</v>
      </c>
      <c r="R52" s="646">
        <f>IF(LB_stat!M52=0,0,12*1.348*1/LB_stat!Y52*LB_rozp!$E52)</f>
        <v>0</v>
      </c>
      <c r="S52" s="646">
        <f>IF(LB_stat!N52=0,0,12*1.348*1/LB_stat!Z52*LB_rozp!$E52)</f>
        <v>0</v>
      </c>
      <c r="T52" s="646">
        <f>IF(LB_stat!O52=0,0,12*1.348*1/LB_stat!AA52*LB_rozp!$E52)</f>
        <v>0</v>
      </c>
      <c r="U52" s="646">
        <f>IF(LB_stat!P52=0,0,12*1.348*1/LB_stat!AB52*LB_rozp!$E52)</f>
        <v>0</v>
      </c>
      <c r="V52" s="37">
        <f>ROUND((M52*LB_stat!H52+P52*LB_stat!K52+S52*LB_stat!N52)/1.348,0)</f>
        <v>0</v>
      </c>
      <c r="W52" s="37">
        <f>ROUND((N52*LB_stat!I52+Q52*LB_stat!L52+T52*LB_stat!O52)/1.348,0)</f>
        <v>1850210</v>
      </c>
      <c r="X52" s="37">
        <f>ROUND((O52*LB_stat!J52+R52*LB_stat!M52+U52*LB_stat!P52)/1.348,0)</f>
        <v>0</v>
      </c>
      <c r="Y52" s="37">
        <f t="shared" si="3"/>
        <v>1850210</v>
      </c>
      <c r="Z52" s="647">
        <f>IF(LB_stat!T52=0,0,LB_stat!H52/LB_stat!T52)+IF(LB_stat!W52=0,0,LB_stat!K52/LB_stat!W52)+IF(LB_stat!Z52=0,0,LB_stat!N52/LB_stat!Z52)</f>
        <v>0</v>
      </c>
      <c r="AA52" s="647">
        <f>IF(LB_stat!U52=0,0,LB_stat!I52/LB_stat!U52)+IF(LB_stat!X52=0,0,LB_stat!L52/LB_stat!X52)+IF(LB_stat!AA52=0,0,LB_stat!O52/LB_stat!AA52)</f>
        <v>5.9459387179339824</v>
      </c>
      <c r="AB52" s="647">
        <f>IF(LB_stat!V52=0,0,LB_stat!J52/LB_stat!V52)+IF(LB_stat!Y52=0,0,LB_stat!M52/LB_stat!Y52)+IF(LB_stat!AB52=0,0,LB_stat!P52/LB_stat!AB52)</f>
        <v>0</v>
      </c>
      <c r="AC52" s="130">
        <f t="shared" si="4"/>
        <v>5.9459387179339824</v>
      </c>
    </row>
    <row r="53" spans="1:29" ht="20.100000000000001" customHeight="1" x14ac:dyDescent="0.2">
      <c r="A53" s="328">
        <f>LB_stat!A53</f>
        <v>44</v>
      </c>
      <c r="B53" s="81">
        <f>LB_stat!B53</f>
        <v>600079970</v>
      </c>
      <c r="C53" s="81">
        <f>LB_stat!C53</f>
        <v>2486</v>
      </c>
      <c r="D53" s="557" t="str">
        <f>LB_stat!D53</f>
        <v>ZŠ Liberec, Oblačná 101/15</v>
      </c>
      <c r="E53" s="71">
        <f>LB_stat!E53</f>
        <v>3141</v>
      </c>
      <c r="F53" s="553" t="str">
        <f>LB_stat!F53</f>
        <v>ZŠ Liberec, Oblačná 11 - výdejna</v>
      </c>
      <c r="G53" s="128">
        <f>ROUND(LB_rozp!R53,0)</f>
        <v>774406</v>
      </c>
      <c r="H53" s="37">
        <f t="shared" si="0"/>
        <v>567145</v>
      </c>
      <c r="I53" s="29">
        <f t="shared" si="1"/>
        <v>191696</v>
      </c>
      <c r="J53" s="37">
        <f t="shared" si="2"/>
        <v>5671</v>
      </c>
      <c r="K53" s="37">
        <f>LB_stat!H53*LB_stat!AC53+LB_stat!I53*LB_stat!AD53+LB_stat!J53*LB_stat!AE53+LB_stat!K53*LB_stat!AF53+LB_stat!L53*LB_stat!AG53+LB_stat!M53*LB_stat!AH53+LB_stat!N53*LB_stat!AI53+LB_stat!O53*LB_stat!AJ53+LB_stat!P53*LB_stat!AK53</f>
        <v>9894</v>
      </c>
      <c r="L53" s="644">
        <f>ROUND(Y53/LB_rozp!E53/12,2)</f>
        <v>1.82</v>
      </c>
      <c r="M53" s="645">
        <f>IF(LB_stat!H53=0,0,12*1.348*1/LB_stat!T53*LB_rozp!$E53)</f>
        <v>0</v>
      </c>
      <c r="N53" s="646">
        <f>IF(LB_stat!I53=0,0,12*1.348*1/LB_stat!U53*LB_rozp!$E53)</f>
        <v>0</v>
      </c>
      <c r="O53" s="646">
        <f>IF(LB_stat!J53=0,0,12*1.348*1/LB_stat!V53*LB_rozp!$E53)</f>
        <v>0</v>
      </c>
      <c r="P53" s="646">
        <f>IF(LB_stat!K53=0,0,12*1.348*1/LB_stat!W53*LB_rozp!$E53)</f>
        <v>0</v>
      </c>
      <c r="Q53" s="646">
        <f>IF(LB_stat!L53=0,0,12*1.348*1/LB_stat!X53*LB_rozp!$E53)</f>
        <v>0</v>
      </c>
      <c r="R53" s="646">
        <f>IF(LB_stat!M53=0,0,12*1.348*1/LB_stat!Y53*LB_rozp!$E53)</f>
        <v>0</v>
      </c>
      <c r="S53" s="646">
        <f>IF(LB_stat!N53=0,0,12*1.348*1/LB_stat!Z53*LB_rozp!$E53)</f>
        <v>0</v>
      </c>
      <c r="T53" s="646">
        <f>IF(LB_stat!O53=0,0,12*1.348*1/LB_stat!AA53*LB_rozp!$E53)</f>
        <v>2627.188364535602</v>
      </c>
      <c r="U53" s="646">
        <f>IF(LB_stat!P53=0,0,12*1.348*1/LB_stat!AB53*LB_rozp!$E53)</f>
        <v>0</v>
      </c>
      <c r="V53" s="37">
        <f>ROUND((M53*LB_stat!H53+P53*LB_stat!K53+S53*LB_stat!N53)/1.348,0)</f>
        <v>0</v>
      </c>
      <c r="W53" s="37">
        <f>ROUND((N53*LB_stat!I53+Q53*LB_stat!L53+T53*LB_stat!O53)/1.348,0)</f>
        <v>567145</v>
      </c>
      <c r="X53" s="37">
        <f>ROUND((O53*LB_stat!J53+R53*LB_stat!M53+U53*LB_stat!P53)/1.348,0)</f>
        <v>0</v>
      </c>
      <c r="Y53" s="37">
        <f t="shared" si="3"/>
        <v>567145</v>
      </c>
      <c r="Z53" s="647">
        <f>IF(LB_stat!T53=0,0,LB_stat!H53/LB_stat!T53)+IF(LB_stat!W53=0,0,LB_stat!K53/LB_stat!W53)+IF(LB_stat!Z53=0,0,LB_stat!N53/LB_stat!Z53)</f>
        <v>0</v>
      </c>
      <c r="AA53" s="647">
        <f>IF(LB_stat!U53=0,0,LB_stat!I53/LB_stat!U53)+IF(LB_stat!X53=0,0,LB_stat!L53/LB_stat!X53)+IF(LB_stat!AA53=0,0,LB_stat!O53/LB_stat!AA53)</f>
        <v>1.8226102048722872</v>
      </c>
      <c r="AB53" s="647">
        <f>IF(LB_stat!V53=0,0,LB_stat!J53/LB_stat!V53)+IF(LB_stat!Y53=0,0,LB_stat!M53/LB_stat!Y53)+IF(LB_stat!AB53=0,0,LB_stat!P53/LB_stat!AB53)</f>
        <v>0</v>
      </c>
      <c r="AC53" s="130">
        <f t="shared" si="4"/>
        <v>1.8226102048722872</v>
      </c>
    </row>
    <row r="54" spans="1:29" ht="20.100000000000001" customHeight="1" x14ac:dyDescent="0.2">
      <c r="A54" s="328">
        <f>LB_stat!A54</f>
        <v>45</v>
      </c>
      <c r="B54" s="81">
        <f>LB_stat!B54</f>
        <v>600079996</v>
      </c>
      <c r="C54" s="81">
        <f>LB_stat!C54</f>
        <v>2487</v>
      </c>
      <c r="D54" s="557" t="str">
        <f>LB_stat!D54</f>
        <v>ZŠ Liberec, Sokolovská 328</v>
      </c>
      <c r="E54" s="71">
        <f>LB_stat!E54</f>
        <v>3141</v>
      </c>
      <c r="F54" s="553" t="str">
        <f>LB_stat!F54</f>
        <v>ZŠ Liberec, Sokolovská 328</v>
      </c>
      <c r="G54" s="128">
        <f>ROUND(LB_rozp!R54,0)</f>
        <v>3247569</v>
      </c>
      <c r="H54" s="37">
        <f t="shared" si="0"/>
        <v>2387651</v>
      </c>
      <c r="I54" s="29">
        <f t="shared" si="1"/>
        <v>807025</v>
      </c>
      <c r="J54" s="37">
        <f t="shared" si="2"/>
        <v>23877</v>
      </c>
      <c r="K54" s="37">
        <f>LB_stat!H54*LB_stat!AC54+LB_stat!I54*LB_stat!AD54+LB_stat!J54*LB_stat!AE54+LB_stat!K54*LB_stat!AF54+LB_stat!L54*LB_stat!AG54+LB_stat!M54*LB_stat!AH54+LB_stat!N54*LB_stat!AI54+LB_stat!O54*LB_stat!AJ54+LB_stat!P54*LB_stat!AK54</f>
        <v>29016</v>
      </c>
      <c r="L54" s="644">
        <f>ROUND(Y54/LB_rozp!E54/12,2)</f>
        <v>7.67</v>
      </c>
      <c r="M54" s="645">
        <f>IF(LB_stat!H54=0,0,12*1.348*1/LB_stat!T54*LB_rozp!$E54)</f>
        <v>0</v>
      </c>
      <c r="N54" s="646">
        <f>IF(LB_stat!I54=0,0,12*1.348*1/LB_stat!U54*LB_rozp!$E54)</f>
        <v>5768.0166391261182</v>
      </c>
      <c r="O54" s="646">
        <f>IF(LB_stat!J54=0,0,12*1.348*1/LB_stat!V54*LB_rozp!$E54)</f>
        <v>5768.0166391261182</v>
      </c>
      <c r="P54" s="646">
        <f>IF(LB_stat!K54=0,0,12*1.348*1/LB_stat!W54*LB_rozp!$E54)</f>
        <v>0</v>
      </c>
      <c r="Q54" s="646">
        <f>IF(LB_stat!L54=0,0,12*1.348*1/LB_stat!X54*LB_rozp!$E54)</f>
        <v>0</v>
      </c>
      <c r="R54" s="646">
        <f>IF(LB_stat!M54=0,0,12*1.348*1/LB_stat!Y54*LB_rozp!$E54)</f>
        <v>0</v>
      </c>
      <c r="S54" s="646">
        <f>IF(LB_stat!N54=0,0,12*1.348*1/LB_stat!Z54*LB_rozp!$E54)</f>
        <v>0</v>
      </c>
      <c r="T54" s="646">
        <f>IF(LB_stat!O54=0,0,12*1.348*1/LB_stat!AA54*LB_rozp!$E54)</f>
        <v>0</v>
      </c>
      <c r="U54" s="646">
        <f>IF(LB_stat!P54=0,0,12*1.348*1/LB_stat!AB54*LB_rozp!$E54)</f>
        <v>0</v>
      </c>
      <c r="V54" s="37">
        <f>ROUND((M54*LB_stat!H54+P54*LB_stat!K54+S54*LB_stat!N54)/1.348,0)</f>
        <v>0</v>
      </c>
      <c r="W54" s="37">
        <f>ROUND((N54*LB_stat!I54+Q54*LB_stat!L54+T54*LB_stat!O54)/1.348,0)</f>
        <v>1446283</v>
      </c>
      <c r="X54" s="37">
        <f>ROUND((O54*LB_stat!J54+R54*LB_stat!M54+U54*LB_stat!P54)/1.348,0)</f>
        <v>941368</v>
      </c>
      <c r="Y54" s="37">
        <f t="shared" si="3"/>
        <v>2387651</v>
      </c>
      <c r="Z54" s="647">
        <f>IF(LB_stat!T54=0,0,LB_stat!H54/LB_stat!T54)+IF(LB_stat!W54=0,0,LB_stat!K54/LB_stat!W54)+IF(LB_stat!Z54=0,0,LB_stat!N54/LB_stat!Z54)</f>
        <v>0</v>
      </c>
      <c r="AA54" s="647">
        <f>IF(LB_stat!U54=0,0,LB_stat!I54/LB_stat!U54)+IF(LB_stat!X54=0,0,LB_stat!L54/LB_stat!X54)+IF(LB_stat!AA54=0,0,LB_stat!O54/LB_stat!AA54)</f>
        <v>4.64785746749655</v>
      </c>
      <c r="AB54" s="647">
        <f>IF(LB_stat!V54=0,0,LB_stat!J54/LB_stat!V54)+IF(LB_stat!Y54=0,0,LB_stat!M54/LB_stat!Y54)+IF(LB_stat!AB54=0,0,LB_stat!P54/LB_stat!AB54)</f>
        <v>3.0252326711516004</v>
      </c>
      <c r="AC54" s="130">
        <f t="shared" si="4"/>
        <v>7.6730901386481509</v>
      </c>
    </row>
    <row r="55" spans="1:29" ht="20.100000000000001" customHeight="1" x14ac:dyDescent="0.2">
      <c r="A55" s="328">
        <f>LB_stat!A55</f>
        <v>46</v>
      </c>
      <c r="B55" s="81">
        <f>LB_stat!B55</f>
        <v>600079902</v>
      </c>
      <c r="C55" s="81">
        <f>LB_stat!C55</f>
        <v>2488</v>
      </c>
      <c r="D55" s="557" t="str">
        <f>LB_stat!D55</f>
        <v>ZŠ Liberec, Švermova 403/40</v>
      </c>
      <c r="E55" s="71">
        <f>LB_stat!E55</f>
        <v>3141</v>
      </c>
      <c r="F55" s="553" t="str">
        <f>LB_stat!F55</f>
        <v>ZŠ Liberec, Švermova 403/40</v>
      </c>
      <c r="G55" s="128">
        <f>ROUND(LB_rozp!R55,0)</f>
        <v>1755544</v>
      </c>
      <c r="H55" s="37">
        <f t="shared" si="0"/>
        <v>1292341</v>
      </c>
      <c r="I55" s="29">
        <f t="shared" si="1"/>
        <v>436812</v>
      </c>
      <c r="J55" s="37">
        <f t="shared" si="2"/>
        <v>12923</v>
      </c>
      <c r="K55" s="37">
        <f>LB_stat!H55*LB_stat!AC55+LB_stat!I55*LB_stat!AD55+LB_stat!J55*LB_stat!AE55+LB_stat!K55*LB_stat!AF55+LB_stat!L55*LB_stat!AG55+LB_stat!M55*LB_stat!AH55+LB_stat!N55*LB_stat!AI55+LB_stat!O55*LB_stat!AJ55+LB_stat!P55*LB_stat!AK55</f>
        <v>13468</v>
      </c>
      <c r="L55" s="644">
        <f>ROUND(Y55/LB_rozp!E55/12,2)</f>
        <v>4.1500000000000004</v>
      </c>
      <c r="M55" s="645">
        <f>IF(LB_stat!H55=0,0,12*1.348*1/LB_stat!T55*LB_rozp!$E55)</f>
        <v>0</v>
      </c>
      <c r="N55" s="646">
        <f>IF(LB_stat!I55=0,0,12*1.348*1/LB_stat!U55*LB_rozp!$E55)</f>
        <v>6726.1630227642991</v>
      </c>
      <c r="O55" s="646">
        <f>IF(LB_stat!J55=0,0,12*1.348*1/LB_stat!V55*LB_rozp!$E55)</f>
        <v>0</v>
      </c>
      <c r="P55" s="646">
        <f>IF(LB_stat!K55=0,0,12*1.348*1/LB_stat!W55*LB_rozp!$E55)</f>
        <v>0</v>
      </c>
      <c r="Q55" s="646">
        <f>IF(LB_stat!L55=0,0,12*1.348*1/LB_stat!X55*LB_rozp!$E55)</f>
        <v>0</v>
      </c>
      <c r="R55" s="646">
        <f>IF(LB_stat!M55=0,0,12*1.348*1/LB_stat!Y55*LB_rozp!$E55)</f>
        <v>0</v>
      </c>
      <c r="S55" s="646">
        <f>IF(LB_stat!N55=0,0,12*1.348*1/LB_stat!Z55*LB_rozp!$E55)</f>
        <v>0</v>
      </c>
      <c r="T55" s="646">
        <f>IF(LB_stat!O55=0,0,12*1.348*1/LB_stat!AA55*LB_rozp!$E55)</f>
        <v>0</v>
      </c>
      <c r="U55" s="646">
        <f>IF(LB_stat!P55=0,0,12*1.348*1/LB_stat!AB55*LB_rozp!$E55)</f>
        <v>0</v>
      </c>
      <c r="V55" s="37">
        <f>ROUND((M55*LB_stat!H55+P55*LB_stat!K55+S55*LB_stat!N55)/1.348,0)</f>
        <v>0</v>
      </c>
      <c r="W55" s="37">
        <f>ROUND((N55*LB_stat!I55+Q55*LB_stat!L55+T55*LB_stat!O55)/1.348,0)</f>
        <v>1292341</v>
      </c>
      <c r="X55" s="37">
        <f>ROUND((O55*LB_stat!J55+R55*LB_stat!M55+U55*LB_stat!P55)/1.348,0)</f>
        <v>0</v>
      </c>
      <c r="Y55" s="37">
        <f t="shared" si="3"/>
        <v>1292341</v>
      </c>
      <c r="Z55" s="647">
        <f>IF(LB_stat!T55=0,0,LB_stat!H55/LB_stat!T55)+IF(LB_stat!W55=0,0,LB_stat!K55/LB_stat!W55)+IF(LB_stat!Z55=0,0,LB_stat!N55/LB_stat!Z55)</f>
        <v>0</v>
      </c>
      <c r="AA55" s="647">
        <f>IF(LB_stat!U55=0,0,LB_stat!I55/LB_stat!U55)+IF(LB_stat!X55=0,0,LB_stat!L55/LB_stat!X55)+IF(LB_stat!AA55=0,0,LB_stat!O55/LB_stat!AA55)</f>
        <v>4.1531417082638615</v>
      </c>
      <c r="AB55" s="647">
        <f>IF(LB_stat!V55=0,0,LB_stat!J55/LB_stat!V55)+IF(LB_stat!Y55=0,0,LB_stat!M55/LB_stat!Y55)+IF(LB_stat!AB55=0,0,LB_stat!P55/LB_stat!AB55)</f>
        <v>0</v>
      </c>
      <c r="AC55" s="130">
        <f t="shared" si="4"/>
        <v>4.1531417082638615</v>
      </c>
    </row>
    <row r="56" spans="1:29" ht="20.100000000000001" customHeight="1" x14ac:dyDescent="0.2">
      <c r="A56" s="328">
        <f>LB_stat!A56</f>
        <v>47</v>
      </c>
      <c r="B56" s="81">
        <f>LB_stat!B56</f>
        <v>600080277</v>
      </c>
      <c r="C56" s="81">
        <f>LB_stat!C56</f>
        <v>2472</v>
      </c>
      <c r="D56" s="557" t="str">
        <f>LB_stat!D56</f>
        <v>ZŠ Liberec, U Soudu 369/8</v>
      </c>
      <c r="E56" s="71">
        <f>LB_stat!E56</f>
        <v>3141</v>
      </c>
      <c r="F56" s="559" t="str">
        <f>LB_stat!F56</f>
        <v>ZŠ Liberec, U Soudu 531/9</v>
      </c>
      <c r="G56" s="128">
        <f>ROUND(LB_rozp!R56,0)</f>
        <v>1931695</v>
      </c>
      <c r="H56" s="37">
        <f t="shared" si="0"/>
        <v>1421744</v>
      </c>
      <c r="I56" s="29">
        <f t="shared" si="1"/>
        <v>480550</v>
      </c>
      <c r="J56" s="37">
        <f t="shared" si="2"/>
        <v>14217</v>
      </c>
      <c r="K56" s="37">
        <f>LB_stat!H56*LB_stat!AC56+LB_stat!I56*LB_stat!AD56+LB_stat!J56*LB_stat!AE56+LB_stat!K56*LB_stat!AF56+LB_stat!L56*LB_stat!AG56+LB_stat!M56*LB_stat!AH56+LB_stat!N56*LB_stat!AI56+LB_stat!O56*LB_stat!AJ56+LB_stat!P56*LB_stat!AK56</f>
        <v>15184</v>
      </c>
      <c r="L56" s="644">
        <f>ROUND(Y56/LB_rozp!E56/12,2)</f>
        <v>4.57</v>
      </c>
      <c r="M56" s="645">
        <f>IF(LB_stat!H56=0,0,12*1.348*1/LB_stat!T56*LB_rozp!$E56)</f>
        <v>0</v>
      </c>
      <c r="N56" s="646">
        <f>IF(LB_stat!I56=0,0,12*1.348*1/LB_stat!U56*LB_rozp!$E56)</f>
        <v>6563.3940897276598</v>
      </c>
      <c r="O56" s="646">
        <f>IF(LB_stat!J56=0,0,12*1.348*1/LB_stat!V56*LB_rozp!$E56)</f>
        <v>6563.3940897276598</v>
      </c>
      <c r="P56" s="646">
        <f>IF(LB_stat!K56=0,0,12*1.348*1/LB_stat!W56*LB_rozp!$E56)</f>
        <v>0</v>
      </c>
      <c r="Q56" s="646">
        <f>IF(LB_stat!L56=0,0,12*1.348*1/LB_stat!X56*LB_rozp!$E56)</f>
        <v>0</v>
      </c>
      <c r="R56" s="646">
        <f>IF(LB_stat!M56=0,0,12*1.348*1/LB_stat!Y56*LB_rozp!$E56)</f>
        <v>0</v>
      </c>
      <c r="S56" s="646">
        <f>IF(LB_stat!N56=0,0,12*1.348*1/LB_stat!Z56*LB_rozp!$E56)</f>
        <v>0</v>
      </c>
      <c r="T56" s="646">
        <f>IF(LB_stat!O56=0,0,12*1.348*1/LB_stat!AA56*LB_rozp!$E56)</f>
        <v>0</v>
      </c>
      <c r="U56" s="646">
        <f>IF(LB_stat!P56=0,0,12*1.348*1/LB_stat!AB56*LB_rozp!$E56)</f>
        <v>0</v>
      </c>
      <c r="V56" s="37">
        <f>ROUND((M56*LB_stat!H56+P56*LB_stat!K56+S56*LB_stat!N56)/1.348,0)</f>
        <v>0</v>
      </c>
      <c r="W56" s="37">
        <f>ROUND((N56*LB_stat!I56+Q56*LB_stat!L56+T56*LB_stat!O56)/1.348,0)</f>
        <v>1416875</v>
      </c>
      <c r="X56" s="37">
        <f>ROUND((O56*LB_stat!J56+R56*LB_stat!M56+U56*LB_stat!P56)/1.348,0)</f>
        <v>4869</v>
      </c>
      <c r="Y56" s="37">
        <f t="shared" si="3"/>
        <v>1421744</v>
      </c>
      <c r="Z56" s="647">
        <f>IF(LB_stat!T56=0,0,LB_stat!H56/LB_stat!T56)+IF(LB_stat!W56=0,0,LB_stat!K56/LB_stat!W56)+IF(LB_stat!Z56=0,0,LB_stat!N56/LB_stat!Z56)</f>
        <v>0</v>
      </c>
      <c r="AA56" s="647">
        <f>IF(LB_stat!U56=0,0,LB_stat!I56/LB_stat!U56)+IF(LB_stat!X56=0,0,LB_stat!L56/LB_stat!X56)+IF(LB_stat!AA56=0,0,LB_stat!O56/LB_stat!AA56)</f>
        <v>4.5533503451895259</v>
      </c>
      <c r="AB56" s="647">
        <f>IF(LB_stat!V56=0,0,LB_stat!J56/LB_stat!V56)+IF(LB_stat!Y56=0,0,LB_stat!M56/LB_stat!Y56)+IF(LB_stat!AB56=0,0,LB_stat!P56/LB_stat!AB56)</f>
        <v>1.5647252045324831E-2</v>
      </c>
      <c r="AC56" s="130">
        <f t="shared" si="4"/>
        <v>4.5689975972348504</v>
      </c>
    </row>
    <row r="57" spans="1:29" ht="20.100000000000001" customHeight="1" x14ac:dyDescent="0.2">
      <c r="A57" s="328">
        <f>LB_stat!A57</f>
        <v>48</v>
      </c>
      <c r="B57" s="81">
        <f>LB_stat!B57</f>
        <v>600080188</v>
      </c>
      <c r="C57" s="81">
        <f>LB_stat!C57</f>
        <v>2489</v>
      </c>
      <c r="D57" s="557" t="str">
        <f>LB_stat!D57</f>
        <v>ZŠ Liberec, U Školy 222/6</v>
      </c>
      <c r="E57" s="71">
        <f>LB_stat!E57</f>
        <v>3141</v>
      </c>
      <c r="F57" s="553" t="str">
        <f>LB_stat!F57</f>
        <v>ZŠ Liberec, U Školy 222/6</v>
      </c>
      <c r="G57" s="128">
        <f>ROUND(LB_rozp!R57,0)</f>
        <v>2722115</v>
      </c>
      <c r="H57" s="37">
        <f t="shared" si="0"/>
        <v>2002091</v>
      </c>
      <c r="I57" s="29">
        <f t="shared" si="1"/>
        <v>676707</v>
      </c>
      <c r="J57" s="37">
        <f t="shared" si="2"/>
        <v>20021</v>
      </c>
      <c r="K57" s="37">
        <f>LB_stat!H57*LB_stat!AC57+LB_stat!I57*LB_stat!AD57+LB_stat!J57*LB_stat!AE57+LB_stat!K57*LB_stat!AF57+LB_stat!L57*LB_stat!AG57+LB_stat!M57*LB_stat!AH57+LB_stat!N57*LB_stat!AI57+LB_stat!O57*LB_stat!AJ57+LB_stat!P57*LB_stat!AK57</f>
        <v>23296</v>
      </c>
      <c r="L57" s="644">
        <f>ROUND(Y57/LB_rozp!E57/12,2)</f>
        <v>6.43</v>
      </c>
      <c r="M57" s="645">
        <f>IF(LB_stat!H57=0,0,12*1.348*1/LB_stat!T57*LB_rozp!$E57)</f>
        <v>0</v>
      </c>
      <c r="N57" s="646">
        <f>IF(LB_stat!I57=0,0,12*1.348*1/LB_stat!U57*LB_rozp!$E57)</f>
        <v>6024.1501898670222</v>
      </c>
      <c r="O57" s="646">
        <f>IF(LB_stat!J57=0,0,12*1.348*1/LB_stat!V57*LB_rozp!$E57)</f>
        <v>0</v>
      </c>
      <c r="P57" s="646">
        <f>IF(LB_stat!K57=0,0,12*1.348*1/LB_stat!W57*LB_rozp!$E57)</f>
        <v>0</v>
      </c>
      <c r="Q57" s="646">
        <f>IF(LB_stat!L57=0,0,12*1.348*1/LB_stat!X57*LB_rozp!$E57)</f>
        <v>0</v>
      </c>
      <c r="R57" s="646">
        <f>IF(LB_stat!M57=0,0,12*1.348*1/LB_stat!Y57*LB_rozp!$E57)</f>
        <v>0</v>
      </c>
      <c r="S57" s="646">
        <f>IF(LB_stat!N57=0,0,12*1.348*1/LB_stat!Z57*LB_rozp!$E57)</f>
        <v>0</v>
      </c>
      <c r="T57" s="646">
        <f>IF(LB_stat!O57=0,0,12*1.348*1/LB_stat!AA57*LB_rozp!$E57)</f>
        <v>0</v>
      </c>
      <c r="U57" s="646">
        <f>IF(LB_stat!P57=0,0,12*1.348*1/LB_stat!AB57*LB_rozp!$E57)</f>
        <v>0</v>
      </c>
      <c r="V57" s="37">
        <f>ROUND((M57*LB_stat!H57+P57*LB_stat!K57+S57*LB_stat!N57)/1.348,0)</f>
        <v>0</v>
      </c>
      <c r="W57" s="37">
        <f>ROUND((N57*LB_stat!I57+Q57*LB_stat!L57+T57*LB_stat!O57)/1.348,0)</f>
        <v>2002091</v>
      </c>
      <c r="X57" s="37">
        <f>ROUND((O57*LB_stat!J57+R57*LB_stat!M57+U57*LB_stat!P57)/1.348,0)</f>
        <v>0</v>
      </c>
      <c r="Y57" s="37">
        <f t="shared" si="3"/>
        <v>2002091</v>
      </c>
      <c r="Z57" s="647">
        <f>IF(LB_stat!T57=0,0,LB_stat!H57/LB_stat!T57)+IF(LB_stat!W57=0,0,LB_stat!K57/LB_stat!W57)+IF(LB_stat!Z57=0,0,LB_stat!N57/LB_stat!Z57)</f>
        <v>0</v>
      </c>
      <c r="AA57" s="647">
        <f>IF(LB_stat!U57=0,0,LB_stat!I57/LB_stat!U57)+IF(LB_stat!X57=0,0,LB_stat!L57/LB_stat!X57)+IF(LB_stat!AA57=0,0,LB_stat!O57/LB_stat!AA57)</f>
        <v>6.4340347388581227</v>
      </c>
      <c r="AB57" s="647">
        <f>IF(LB_stat!V57=0,0,LB_stat!J57/LB_stat!V57)+IF(LB_stat!Y57=0,0,LB_stat!M57/LB_stat!Y57)+IF(LB_stat!AB57=0,0,LB_stat!P57/LB_stat!AB57)</f>
        <v>0</v>
      </c>
      <c r="AC57" s="130">
        <f t="shared" si="4"/>
        <v>6.4340347388581227</v>
      </c>
    </row>
    <row r="58" spans="1:29" ht="20.100000000000001" customHeight="1" x14ac:dyDescent="0.2">
      <c r="A58" s="328">
        <f>LB_stat!A58</f>
        <v>49</v>
      </c>
      <c r="B58" s="81">
        <f>LB_stat!B58</f>
        <v>600080285</v>
      </c>
      <c r="C58" s="81">
        <f>LB_stat!C58</f>
        <v>2473</v>
      </c>
      <c r="D58" s="557" t="str">
        <f>LB_stat!D58</f>
        <v>ZŠ Liberec, ul. 5. května 64/49</v>
      </c>
      <c r="E58" s="71">
        <f>LB_stat!E58</f>
        <v>3141</v>
      </c>
      <c r="F58" s="559" t="str">
        <f>LB_stat!F58</f>
        <v>ZŠ Liberec, Masarykova 400/1 - výdejna</v>
      </c>
      <c r="G58" s="128">
        <f>ROUND(LB_rozp!R58,0)</f>
        <v>1211295</v>
      </c>
      <c r="H58" s="37">
        <f t="shared" si="0"/>
        <v>885774</v>
      </c>
      <c r="I58" s="29">
        <f t="shared" si="1"/>
        <v>299391</v>
      </c>
      <c r="J58" s="37">
        <f t="shared" si="2"/>
        <v>8858</v>
      </c>
      <c r="K58" s="37">
        <f>LB_stat!H58*LB_stat!AC58+LB_stat!I58*LB_stat!AD58+LB_stat!J58*LB_stat!AE58+LB_stat!K58*LB_stat!AF58+LB_stat!L58*LB_stat!AG58+LB_stat!M58*LB_stat!AH58+LB_stat!N58*LB_stat!AI58+LB_stat!O58*LB_stat!AJ58+LB_stat!P58*LB_stat!AK58</f>
        <v>17272</v>
      </c>
      <c r="L58" s="644">
        <f>ROUND(Y58/LB_rozp!E58/12,2)</f>
        <v>2.85</v>
      </c>
      <c r="M58" s="645">
        <f>IF(LB_stat!H58=0,0,12*1.348*1/LB_stat!T58*LB_rozp!$E58)</f>
        <v>0</v>
      </c>
      <c r="N58" s="646">
        <f>IF(LB_stat!I58=0,0,12*1.348*1/LB_stat!U58*LB_rozp!$E58)</f>
        <v>0</v>
      </c>
      <c r="O58" s="646">
        <f>IF(LB_stat!J58=0,0,12*1.348*1/LB_stat!V58*LB_rozp!$E58)</f>
        <v>0</v>
      </c>
      <c r="P58" s="646">
        <f>IF(LB_stat!K58=0,0,12*1.348*1/LB_stat!W58*LB_rozp!$E58)</f>
        <v>0</v>
      </c>
      <c r="Q58" s="646">
        <f>IF(LB_stat!L58=0,0,12*1.348*1/LB_stat!X58*LB_rozp!$E58)</f>
        <v>0</v>
      </c>
      <c r="R58" s="646">
        <f>IF(LB_stat!M58=0,0,12*1.348*1/LB_stat!Y58*LB_rozp!$E58)</f>
        <v>0</v>
      </c>
      <c r="S58" s="646">
        <f>IF(LB_stat!N58=0,0,12*1.348*1/LB_stat!Z58*LB_rozp!$E58)</f>
        <v>0</v>
      </c>
      <c r="T58" s="646">
        <f>IF(LB_stat!O58=0,0,12*1.348*1/LB_stat!AA58*LB_rozp!$E58)</f>
        <v>2350.4390451251829</v>
      </c>
      <c r="U58" s="646">
        <f>IF(LB_stat!P58=0,0,12*1.348*1/LB_stat!AB58*LB_rozp!$E58)</f>
        <v>0</v>
      </c>
      <c r="V58" s="37">
        <f>ROUND((M58*LB_stat!H58+P58*LB_stat!K58+S58*LB_stat!N58)/1.348,0)</f>
        <v>0</v>
      </c>
      <c r="W58" s="37">
        <f>ROUND((N58*LB_stat!I58+Q58*LB_stat!L58+T58*LB_stat!O58)/1.348,0)</f>
        <v>885774</v>
      </c>
      <c r="X58" s="37">
        <f>ROUND((O58*LB_stat!J58+R58*LB_stat!M58+U58*LB_stat!P58)/1.348,0)</f>
        <v>0</v>
      </c>
      <c r="Y58" s="37">
        <f t="shared" si="3"/>
        <v>885774</v>
      </c>
      <c r="Z58" s="647">
        <f>IF(LB_stat!T58=0,0,LB_stat!H58/LB_stat!T58)+IF(LB_stat!W58=0,0,LB_stat!K58/LB_stat!W58)+IF(LB_stat!Z58=0,0,LB_stat!N58/LB_stat!Z58)</f>
        <v>0</v>
      </c>
      <c r="AA58" s="647">
        <f>IF(LB_stat!U58=0,0,LB_stat!I58/LB_stat!U58)+IF(LB_stat!X58=0,0,LB_stat!L58/LB_stat!X58)+IF(LB_stat!AA58=0,0,LB_stat!O58/LB_stat!AA58)</f>
        <v>2.846572843251042</v>
      </c>
      <c r="AB58" s="647">
        <f>IF(LB_stat!V58=0,0,LB_stat!J58/LB_stat!V58)+IF(LB_stat!Y58=0,0,LB_stat!M58/LB_stat!Y58)+IF(LB_stat!AB58=0,0,LB_stat!P58/LB_stat!AB58)</f>
        <v>0</v>
      </c>
      <c r="AC58" s="130">
        <f t="shared" si="4"/>
        <v>2.846572843251042</v>
      </c>
    </row>
    <row r="59" spans="1:29" ht="20.100000000000001" customHeight="1" x14ac:dyDescent="0.2">
      <c r="A59" s="328">
        <f>LB_stat!A59</f>
        <v>50</v>
      </c>
      <c r="B59" s="81">
        <f>LB_stat!B59</f>
        <v>600080005</v>
      </c>
      <c r="C59" s="81">
        <f>LB_stat!C59</f>
        <v>2490</v>
      </c>
      <c r="D59" s="557" t="str">
        <f>LB_stat!D59</f>
        <v>ZŠ Liberec, Vrchlického 262/17</v>
      </c>
      <c r="E59" s="71">
        <f>LB_stat!E59</f>
        <v>3141</v>
      </c>
      <c r="F59" s="553" t="str">
        <f>LB_stat!F59</f>
        <v>ZŠ Liberec, Vrchlického 262/17</v>
      </c>
      <c r="G59" s="128">
        <f>ROUND(LB_rozp!R59,0)</f>
        <v>1894641</v>
      </c>
      <c r="H59" s="37">
        <f t="shared" si="0"/>
        <v>1394526</v>
      </c>
      <c r="I59" s="29">
        <f t="shared" si="1"/>
        <v>471350</v>
      </c>
      <c r="J59" s="37">
        <f t="shared" si="2"/>
        <v>13945</v>
      </c>
      <c r="K59" s="37">
        <f>LB_stat!H59*LB_stat!AC59+LB_stat!I59*LB_stat!AD59+LB_stat!J59*LB_stat!AE59+LB_stat!K59*LB_stat!AF59+LB_stat!L59*LB_stat!AG59+LB_stat!M59*LB_stat!AH59+LB_stat!N59*LB_stat!AI59+LB_stat!O59*LB_stat!AJ59+LB_stat!P59*LB_stat!AK59</f>
        <v>14820</v>
      </c>
      <c r="L59" s="644">
        <f>ROUND(Y59/LB_rozp!E59/12,2)</f>
        <v>4.4800000000000004</v>
      </c>
      <c r="M59" s="645">
        <f>IF(LB_stat!H59=0,0,12*1.348*1/LB_stat!T59*LB_rozp!$E59)</f>
        <v>0</v>
      </c>
      <c r="N59" s="646">
        <f>IF(LB_stat!I59=0,0,12*1.348*1/LB_stat!U59*LB_rozp!$E59)</f>
        <v>6595.8643806212203</v>
      </c>
      <c r="O59" s="646">
        <f>IF(LB_stat!J59=0,0,12*1.348*1/LB_stat!V59*LB_rozp!$E59)</f>
        <v>0</v>
      </c>
      <c r="P59" s="646">
        <f>IF(LB_stat!K59=0,0,12*1.348*1/LB_stat!W59*LB_rozp!$E59)</f>
        <v>0</v>
      </c>
      <c r="Q59" s="646">
        <f>IF(LB_stat!L59=0,0,12*1.348*1/LB_stat!X59*LB_rozp!$E59)</f>
        <v>0</v>
      </c>
      <c r="R59" s="646">
        <f>IF(LB_stat!M59=0,0,12*1.348*1/LB_stat!Y59*LB_rozp!$E59)</f>
        <v>0</v>
      </c>
      <c r="S59" s="646">
        <f>IF(LB_stat!N59=0,0,12*1.348*1/LB_stat!Z59*LB_rozp!$E59)</f>
        <v>0</v>
      </c>
      <c r="T59" s="646">
        <f>IF(LB_stat!O59=0,0,12*1.348*1/LB_stat!AA59*LB_rozp!$E59)</f>
        <v>0</v>
      </c>
      <c r="U59" s="646">
        <f>IF(LB_stat!P59=0,0,12*1.348*1/LB_stat!AB59*LB_rozp!$E59)</f>
        <v>0</v>
      </c>
      <c r="V59" s="37">
        <f>ROUND((M59*LB_stat!H59+P59*LB_stat!K59+S59*LB_stat!N59)/1.348,0)</f>
        <v>0</v>
      </c>
      <c r="W59" s="37">
        <f>ROUND((N59*LB_stat!I59+Q59*LB_stat!L59+T59*LB_stat!O59)/1.348,0)</f>
        <v>1394526</v>
      </c>
      <c r="X59" s="37">
        <f>ROUND((O59*LB_stat!J59+R59*LB_stat!M59+U59*LB_stat!P59)/1.348,0)</f>
        <v>0</v>
      </c>
      <c r="Y59" s="37">
        <f t="shared" si="3"/>
        <v>1394526</v>
      </c>
      <c r="Z59" s="647">
        <f>IF(LB_stat!T59=0,0,LB_stat!H59/LB_stat!T59)+IF(LB_stat!W59=0,0,LB_stat!K59/LB_stat!W59)+IF(LB_stat!Z59=0,0,LB_stat!N59/LB_stat!Z59)</f>
        <v>0</v>
      </c>
      <c r="AA59" s="647">
        <f>IF(LB_stat!U59=0,0,LB_stat!I59/LB_stat!U59)+IF(LB_stat!X59=0,0,LB_stat!L59/LB_stat!X59)+IF(LB_stat!AA59=0,0,LB_stat!O59/LB_stat!AA59)</f>
        <v>4.4815286173107527</v>
      </c>
      <c r="AB59" s="647">
        <f>IF(LB_stat!V59=0,0,LB_stat!J59/LB_stat!V59)+IF(LB_stat!Y59=0,0,LB_stat!M59/LB_stat!Y59)+IF(LB_stat!AB59=0,0,LB_stat!P59/LB_stat!AB59)</f>
        <v>0</v>
      </c>
      <c r="AC59" s="130">
        <f t="shared" si="4"/>
        <v>4.4815286173107527</v>
      </c>
    </row>
    <row r="60" spans="1:29" ht="20.100000000000001" customHeight="1" x14ac:dyDescent="0.2">
      <c r="A60" s="328">
        <f>LB_stat!A60</f>
        <v>51</v>
      </c>
      <c r="B60" s="81">
        <f>LB_stat!B60</f>
        <v>600080412</v>
      </c>
      <c r="C60" s="81">
        <f>LB_stat!C60</f>
        <v>2310</v>
      </c>
      <c r="D60" s="557" t="str">
        <f>LB_stat!D60</f>
        <v>ZŠ, Liberec, Orlí 140/7</v>
      </c>
      <c r="E60" s="71">
        <f>LB_stat!E60</f>
        <v>3141</v>
      </c>
      <c r="F60" s="559" t="str">
        <f>LB_stat!F60</f>
        <v>ZŠ Liberec Gollova 394/4 - výdejna</v>
      </c>
      <c r="G60" s="128">
        <f>ROUND(LB_rozp!R60,0)</f>
        <v>77966</v>
      </c>
      <c r="H60" s="37">
        <f t="shared" si="0"/>
        <v>57409</v>
      </c>
      <c r="I60" s="29">
        <f t="shared" si="1"/>
        <v>19405</v>
      </c>
      <c r="J60" s="37">
        <f t="shared" si="2"/>
        <v>574</v>
      </c>
      <c r="K60" s="37">
        <f>LB_stat!H60*LB_stat!AC60+LB_stat!I60*LB_stat!AD60+LB_stat!J60*LB_stat!AE60+LB_stat!K60*LB_stat!AF60+LB_stat!L60*LB_stat!AG60+LB_stat!M60*LB_stat!AH60+LB_stat!N60*LB_stat!AI60+LB_stat!O60*LB_stat!AJ60+LB_stat!P60*LB_stat!AK60</f>
        <v>578</v>
      </c>
      <c r="L60" s="644">
        <f>ROUND(Y60/LB_rozp!E60/12,2)</f>
        <v>0.18</v>
      </c>
      <c r="M60" s="645">
        <f>IF(LB_stat!H60=0,0,12*1.348*1/LB_stat!T60*LB_rozp!$E60)</f>
        <v>0</v>
      </c>
      <c r="N60" s="646">
        <f>IF(LB_stat!I60=0,0,12*1.348*1/LB_stat!U60*LB_rozp!$E60)</f>
        <v>0</v>
      </c>
      <c r="O60" s="646">
        <f>IF(LB_stat!J60=0,0,12*1.348*1/LB_stat!V60*LB_rozp!$E60)</f>
        <v>0</v>
      </c>
      <c r="P60" s="646">
        <f>IF(LB_stat!K60=0,0,12*1.348*1/LB_stat!W60*LB_rozp!$E60)</f>
        <v>0</v>
      </c>
      <c r="Q60" s="646">
        <f>IF(LB_stat!L60=0,0,12*1.348*1/LB_stat!X60*LB_rozp!$E60)</f>
        <v>0</v>
      </c>
      <c r="R60" s="646">
        <f>IF(LB_stat!M60=0,0,12*1.348*1/LB_stat!Y60*LB_rozp!$E60)</f>
        <v>0</v>
      </c>
      <c r="S60" s="646">
        <f>IF(LB_stat!N60=0,0,12*1.348*1/LB_stat!Z60*LB_rozp!$E60)</f>
        <v>0</v>
      </c>
      <c r="T60" s="646">
        <f>IF(LB_stat!O60=0,0,12*1.348*1/LB_stat!AA60*LB_rozp!$E60)</f>
        <v>4552.2464242317119</v>
      </c>
      <c r="U60" s="646">
        <f>IF(LB_stat!P60=0,0,12*1.348*1/LB_stat!AB60*LB_rozp!$E60)</f>
        <v>0</v>
      </c>
      <c r="V60" s="37">
        <f>ROUND((M60*LB_stat!H60+P60*LB_stat!K60+S60*LB_stat!N60)/1.348,0)</f>
        <v>0</v>
      </c>
      <c r="W60" s="37">
        <f>ROUND((N60*LB_stat!I60+Q60*LB_stat!L60+T60*LB_stat!O60)/1.348,0)</f>
        <v>57410</v>
      </c>
      <c r="X60" s="37">
        <f>ROUND((O60*LB_stat!J60+R60*LB_stat!M60+U60*LB_stat!P60)/1.348,0)</f>
        <v>0</v>
      </c>
      <c r="Y60" s="37">
        <f t="shared" si="3"/>
        <v>57410</v>
      </c>
      <c r="Z60" s="647">
        <f>IF(LB_stat!T60=0,0,LB_stat!H60/LB_stat!T60)+IF(LB_stat!W60=0,0,LB_stat!K60/LB_stat!W60)+IF(LB_stat!Z60=0,0,LB_stat!N60/LB_stat!Z60)</f>
        <v>0</v>
      </c>
      <c r="AA60" s="647">
        <f>IF(LB_stat!U60=0,0,LB_stat!I60/LB_stat!U60)+IF(LB_stat!X60=0,0,LB_stat!L60/LB_stat!X60)+IF(LB_stat!AA60=0,0,LB_stat!O60/LB_stat!AA60)</f>
        <v>0.18449486429981299</v>
      </c>
      <c r="AB60" s="647">
        <f>IF(LB_stat!V60=0,0,LB_stat!J60/LB_stat!V60)+IF(LB_stat!Y60=0,0,LB_stat!M60/LB_stat!Y60)+IF(LB_stat!AB60=0,0,LB_stat!P60/LB_stat!AB60)</f>
        <v>0</v>
      </c>
      <c r="AC60" s="130">
        <f t="shared" si="4"/>
        <v>0.18449486429981299</v>
      </c>
    </row>
    <row r="61" spans="1:29" ht="20.100000000000001" customHeight="1" x14ac:dyDescent="0.2">
      <c r="A61" s="328">
        <f>LB_stat!A61</f>
        <v>51</v>
      </c>
      <c r="B61" s="81">
        <f>LB_stat!B61</f>
        <v>600080412</v>
      </c>
      <c r="C61" s="81">
        <f>LB_stat!C61</f>
        <v>2310</v>
      </c>
      <c r="D61" s="557" t="str">
        <f>LB_stat!D61</f>
        <v>ZŠ, Liberec, Orlí 140/7</v>
      </c>
      <c r="E61" s="71">
        <f>LB_stat!E61</f>
        <v>3141</v>
      </c>
      <c r="F61" s="553" t="str">
        <f>LB_stat!F61</f>
        <v>ZŠ, Liberec, Orlí 140/7 - výdejna - nově od 1. 11. 2023</v>
      </c>
      <c r="G61" s="128">
        <f>ROUND(LB_rozp!R61,0)</f>
        <v>306303</v>
      </c>
      <c r="H61" s="37">
        <f t="shared" si="0"/>
        <v>224983</v>
      </c>
      <c r="I61" s="29">
        <f t="shared" si="1"/>
        <v>76044</v>
      </c>
      <c r="J61" s="37">
        <f t="shared" si="2"/>
        <v>2250</v>
      </c>
      <c r="K61" s="37">
        <f>LB_stat!H61*LB_stat!AC61+LB_stat!I61*LB_stat!AD61+LB_stat!J61*LB_stat!AE61+LB_stat!K61*LB_stat!AF61+LB_stat!L61*LB_stat!AG61+LB_stat!M61*LB_stat!AH61+LB_stat!N61*LB_stat!AI61+LB_stat!O61*LB_stat!AJ61+LB_stat!P61*LB_stat!AK61</f>
        <v>3026</v>
      </c>
      <c r="L61" s="644">
        <f>ROUND(Y61/LB_rozp!E61/12,2)</f>
        <v>0.72</v>
      </c>
      <c r="M61" s="645">
        <f>IF(LB_stat!H61=0,0,12*1.348*1/LB_stat!T61*LB_rozp!$E61)</f>
        <v>0</v>
      </c>
      <c r="N61" s="646">
        <f>IF(LB_stat!I61=0,0,12*1.348*1/LB_stat!U61*LB_rozp!$E61)</f>
        <v>0</v>
      </c>
      <c r="O61" s="646">
        <f>IF(LB_stat!J61=0,0,12*1.348*1/LB_stat!V61*LB_rozp!$E61)</f>
        <v>0</v>
      </c>
      <c r="P61" s="646">
        <f>IF(LB_stat!K61=0,0,12*1.348*1/LB_stat!W61*LB_rozp!$E61)</f>
        <v>0</v>
      </c>
      <c r="Q61" s="646">
        <f>IF(LB_stat!L61=0,0,12*1.348*1/LB_stat!X61*LB_rozp!$E61)</f>
        <v>0</v>
      </c>
      <c r="R61" s="646">
        <f>IF(LB_stat!M61=0,0,12*1.348*1/LB_stat!Y61*LB_rozp!$E61)</f>
        <v>0</v>
      </c>
      <c r="S61" s="646">
        <f>IF(LB_stat!N61=0,0,12*1.348*1/LB_stat!Z61*LB_rozp!$E61)</f>
        <v>0</v>
      </c>
      <c r="T61" s="646">
        <f>IF(LB_stat!O61=0,0,12*1.348*1/LB_stat!AA61*LB_rozp!$E61)</f>
        <v>3407.6039045707621</v>
      </c>
      <c r="U61" s="646">
        <f>IF(LB_stat!P61=0,0,12*1.348*1/LB_stat!AB61*LB_rozp!$E61)</f>
        <v>0</v>
      </c>
      <c r="V61" s="37">
        <f>ROUND((M61*LB_stat!H61+P61*LB_stat!K61+S61*LB_stat!N61)/1.348,0)</f>
        <v>0</v>
      </c>
      <c r="W61" s="37">
        <f>ROUND((N61*LB_stat!I61+Q61*LB_stat!L61+T61*LB_stat!O61)/1.348,0)</f>
        <v>224983</v>
      </c>
      <c r="X61" s="37">
        <f>ROUND((O61*LB_stat!J61+R61*LB_stat!M61+U61*LB_stat!P61)/1.348,0)</f>
        <v>0</v>
      </c>
      <c r="Y61" s="37">
        <f t="shared" si="3"/>
        <v>224983</v>
      </c>
      <c r="Z61" s="647">
        <f>IF(LB_stat!T61=0,0,LB_stat!H61/LB_stat!T61)+IF(LB_stat!W61=0,0,LB_stat!K61/LB_stat!W61)+IF(LB_stat!Z61=0,0,LB_stat!N61/LB_stat!Z61)</f>
        <v>0</v>
      </c>
      <c r="AA61" s="647">
        <f>IF(LB_stat!U61=0,0,LB_stat!I61/LB_stat!U61)+IF(LB_stat!X61=0,0,LB_stat!L61/LB_stat!X61)+IF(LB_stat!AA61=0,0,LB_stat!O61/LB_stat!AA61)</f>
        <v>0.72301733567275572</v>
      </c>
      <c r="AB61" s="647">
        <f>IF(LB_stat!V61=0,0,LB_stat!J61/LB_stat!V61)+IF(LB_stat!Y61=0,0,LB_stat!M61/LB_stat!Y61)+IF(LB_stat!AB61=0,0,LB_stat!P61/LB_stat!AB61)</f>
        <v>0</v>
      </c>
      <c r="AC61" s="130">
        <f t="shared" si="4"/>
        <v>0.72301733567275572</v>
      </c>
    </row>
    <row r="62" spans="1:29" ht="20.100000000000001" customHeight="1" x14ac:dyDescent="0.2">
      <c r="A62" s="328">
        <f>LB_stat!A62</f>
        <v>53</v>
      </c>
      <c r="B62" s="81">
        <f>LB_stat!B62</f>
        <v>600079228</v>
      </c>
      <c r="C62" s="81">
        <f>LB_stat!C62</f>
        <v>2431</v>
      </c>
      <c r="D62" s="557" t="str">
        <f>LB_stat!D62</f>
        <v>MŠ Liberec, Skloněná 1414</v>
      </c>
      <c r="E62" s="71">
        <f>LB_stat!E62</f>
        <v>3141</v>
      </c>
      <c r="F62" s="553" t="str">
        <f>LB_stat!F62</f>
        <v>MŠ Liberec, Skloněná 1414</v>
      </c>
      <c r="G62" s="128">
        <f>ROUND(LB_rozp!R62,0)</f>
        <v>923237</v>
      </c>
      <c r="H62" s="37">
        <f t="shared" si="0"/>
        <v>681654</v>
      </c>
      <c r="I62" s="29">
        <f t="shared" si="1"/>
        <v>230398</v>
      </c>
      <c r="J62" s="37">
        <f t="shared" si="2"/>
        <v>6817</v>
      </c>
      <c r="K62" s="37">
        <f>LB_stat!H62*LB_stat!AC62+LB_stat!I62*LB_stat!AD62+LB_stat!J62*LB_stat!AE62+LB_stat!K62*LB_stat!AF62+LB_stat!L62*LB_stat!AG62+LB_stat!M62*LB_stat!AH62+LB_stat!N62*LB_stat!AI62+LB_stat!O62*LB_stat!AJ62+LB_stat!P62*LB_stat!AK62</f>
        <v>4368</v>
      </c>
      <c r="L62" s="644">
        <f>ROUND(Y62/LB_rozp!E62/12,2)</f>
        <v>2.19</v>
      </c>
      <c r="M62" s="645">
        <f>IF(LB_stat!H62=0,0,12*1.348*1/LB_stat!T62*LB_rozp!$E62)</f>
        <v>10938.919362827739</v>
      </c>
      <c r="N62" s="646">
        <f>IF(LB_stat!I62=0,0,12*1.348*1/LB_stat!U62*LB_rozp!$E62)</f>
        <v>0</v>
      </c>
      <c r="O62" s="646">
        <f>IF(LB_stat!J62=0,0,12*1.348*1/LB_stat!V62*LB_rozp!$E62)</f>
        <v>0</v>
      </c>
      <c r="P62" s="646">
        <f>IF(LB_stat!K62=0,0,12*1.348*1/LB_stat!W62*LB_rozp!$E62)</f>
        <v>0</v>
      </c>
      <c r="Q62" s="646">
        <f>IF(LB_stat!L62=0,0,12*1.348*1/LB_stat!X62*LB_rozp!$E62)</f>
        <v>0</v>
      </c>
      <c r="R62" s="646">
        <f>IF(LB_stat!M62=0,0,12*1.348*1/LB_stat!Y62*LB_rozp!$E62)</f>
        <v>0</v>
      </c>
      <c r="S62" s="646">
        <f>IF(LB_stat!N62=0,0,12*1.348*1/LB_stat!Z62*LB_rozp!$E62)</f>
        <v>0</v>
      </c>
      <c r="T62" s="646">
        <f>IF(LB_stat!O62=0,0,12*1.348*1/LB_stat!AA62*LB_rozp!$E62)</f>
        <v>0</v>
      </c>
      <c r="U62" s="646">
        <f>IF(LB_stat!P62=0,0,12*1.348*1/LB_stat!AB62*LB_rozp!$E62)</f>
        <v>0</v>
      </c>
      <c r="V62" s="37">
        <f>ROUND((M62*LB_stat!H62+P62*LB_stat!K62+S62*LB_stat!N62)/1.348,0)</f>
        <v>681654</v>
      </c>
      <c r="W62" s="37">
        <f>ROUND((N62*LB_stat!I62+Q62*LB_stat!L62+T62*LB_stat!O62)/1.348,0)</f>
        <v>0</v>
      </c>
      <c r="X62" s="37">
        <f>ROUND((O62*LB_stat!J62+R62*LB_stat!M62+U62*LB_stat!P62)/1.348,0)</f>
        <v>0</v>
      </c>
      <c r="Y62" s="37">
        <f t="shared" si="3"/>
        <v>681654</v>
      </c>
      <c r="Z62" s="647">
        <f>IF(LB_stat!T62=0,0,LB_stat!H62/LB_stat!T62)+IF(LB_stat!W62=0,0,LB_stat!K62/LB_stat!W62)+IF(LB_stat!Z62=0,0,LB_stat!N62/LB_stat!Z62)</f>
        <v>2.190601110771206</v>
      </c>
      <c r="AA62" s="647">
        <f>IF(LB_stat!U62=0,0,LB_stat!I62/LB_stat!U62)+IF(LB_stat!X62=0,0,LB_stat!L62/LB_stat!X62)+IF(LB_stat!AA62=0,0,LB_stat!O62/LB_stat!AA62)</f>
        <v>0</v>
      </c>
      <c r="AB62" s="647">
        <f>IF(LB_stat!V62=0,0,LB_stat!J62/LB_stat!V62)+IF(LB_stat!Y62=0,0,LB_stat!M62/LB_stat!Y62)+IF(LB_stat!AB62=0,0,LB_stat!P62/LB_stat!AB62)</f>
        <v>0</v>
      </c>
      <c r="AC62" s="130">
        <f t="shared" si="4"/>
        <v>2.190601110771206</v>
      </c>
    </row>
    <row r="63" spans="1:29" ht="20.100000000000001" customHeight="1" x14ac:dyDescent="0.2">
      <c r="A63" s="328">
        <f>LB_stat!A63</f>
        <v>54</v>
      </c>
      <c r="B63" s="81">
        <f>LB_stat!B63</f>
        <v>600079317</v>
      </c>
      <c r="C63" s="81">
        <f>LB_stat!C63</f>
        <v>2434</v>
      </c>
      <c r="D63" s="557" t="str">
        <f>LB_stat!D63</f>
        <v>MŠ Liberec, Východní 270</v>
      </c>
      <c r="E63" s="71">
        <f>LB_stat!E63</f>
        <v>3141</v>
      </c>
      <c r="F63" s="553" t="str">
        <f>LB_stat!F63</f>
        <v>MŠ Liberec, Tanvaldská 282</v>
      </c>
      <c r="G63" s="128">
        <f>ROUND(LB_rozp!R63,0)</f>
        <v>594682</v>
      </c>
      <c r="H63" s="37">
        <f t="shared" si="0"/>
        <v>439461</v>
      </c>
      <c r="I63" s="29">
        <f t="shared" si="1"/>
        <v>148538</v>
      </c>
      <c r="J63" s="37">
        <f t="shared" si="2"/>
        <v>4395</v>
      </c>
      <c r="K63" s="37">
        <f>LB_stat!H63*LB_stat!AC63+LB_stat!I63*LB_stat!AD63+LB_stat!J63*LB_stat!AE63+LB_stat!K63*LB_stat!AF63+LB_stat!L63*LB_stat!AG63+LB_stat!M63*LB_stat!AH63+LB_stat!N63*LB_stat!AI63+LB_stat!O63*LB_stat!AJ63+LB_stat!P63*LB_stat!AK63</f>
        <v>2288</v>
      </c>
      <c r="L63" s="644">
        <f>ROUND(Y63/LB_rozp!E63/12,2)</f>
        <v>1.41</v>
      </c>
      <c r="M63" s="645">
        <f>IF(LB_stat!H63=0,0,12*1.348*1/LB_stat!T63*LB_rozp!$E63)</f>
        <v>13463.501019732967</v>
      </c>
      <c r="N63" s="646">
        <f>IF(LB_stat!I63=0,0,12*1.348*1/LB_stat!U63*LB_rozp!$E63)</f>
        <v>0</v>
      </c>
      <c r="O63" s="646">
        <f>IF(LB_stat!J63=0,0,12*1.348*1/LB_stat!V63*LB_rozp!$E63)</f>
        <v>0</v>
      </c>
      <c r="P63" s="646">
        <f>IF(LB_stat!K63=0,0,12*1.348*1/LB_stat!W63*LB_rozp!$E63)</f>
        <v>0</v>
      </c>
      <c r="Q63" s="646">
        <f>IF(LB_stat!L63=0,0,12*1.348*1/LB_stat!X63*LB_rozp!$E63)</f>
        <v>0</v>
      </c>
      <c r="R63" s="646">
        <f>IF(LB_stat!M63=0,0,12*1.348*1/LB_stat!Y63*LB_rozp!$E63)</f>
        <v>0</v>
      </c>
      <c r="S63" s="646">
        <f>IF(LB_stat!N63=0,0,12*1.348*1/LB_stat!Z63*LB_rozp!$E63)</f>
        <v>0</v>
      </c>
      <c r="T63" s="646">
        <f>IF(LB_stat!O63=0,0,12*1.348*1/LB_stat!AA63*LB_rozp!$E63)</f>
        <v>0</v>
      </c>
      <c r="U63" s="646">
        <f>IF(LB_stat!P63=0,0,12*1.348*1/LB_stat!AB63*LB_rozp!$E63)</f>
        <v>0</v>
      </c>
      <c r="V63" s="37">
        <f>ROUND((M63*LB_stat!H63+P63*LB_stat!K63+S63*LB_stat!N63)/1.348,0)</f>
        <v>439461</v>
      </c>
      <c r="W63" s="37">
        <f>ROUND((N63*LB_stat!I63+Q63*LB_stat!L63+T63*LB_stat!O63)/1.348,0)</f>
        <v>0</v>
      </c>
      <c r="X63" s="37">
        <f>ROUND((O63*LB_stat!J63+R63*LB_stat!M63+U63*LB_stat!P63)/1.348,0)</f>
        <v>0</v>
      </c>
      <c r="Y63" s="37">
        <f t="shared" si="3"/>
        <v>439461</v>
      </c>
      <c r="Z63" s="647">
        <f>IF(LB_stat!T63=0,0,LB_stat!H63/LB_stat!T63)+IF(LB_stat!W63=0,0,LB_stat!K63/LB_stat!W63)+IF(LB_stat!Z63=0,0,LB_stat!N63/LB_stat!Z63)</f>
        <v>1.4122782821635509</v>
      </c>
      <c r="AA63" s="647">
        <f>IF(LB_stat!U63=0,0,LB_stat!I63/LB_stat!U63)+IF(LB_stat!X63=0,0,LB_stat!L63/LB_stat!X63)+IF(LB_stat!AA63=0,0,LB_stat!O63/LB_stat!AA63)</f>
        <v>0</v>
      </c>
      <c r="AB63" s="647">
        <f>IF(LB_stat!V63=0,0,LB_stat!J63/LB_stat!V63)+IF(LB_stat!Y63=0,0,LB_stat!M63/LB_stat!Y63)+IF(LB_stat!AB63=0,0,LB_stat!P63/LB_stat!AB63)</f>
        <v>0</v>
      </c>
      <c r="AC63" s="130">
        <f t="shared" si="4"/>
        <v>1.4122782821635509</v>
      </c>
    </row>
    <row r="64" spans="1:29" ht="20.100000000000001" customHeight="1" x14ac:dyDescent="0.2">
      <c r="A64" s="328">
        <f>LB_stat!A64</f>
        <v>54</v>
      </c>
      <c r="B64" s="81">
        <f>LB_stat!B64</f>
        <v>600079317</v>
      </c>
      <c r="C64" s="81">
        <f>LB_stat!C64</f>
        <v>2434</v>
      </c>
      <c r="D64" s="557" t="str">
        <f>LB_stat!D64</f>
        <v>MŠ Liberec, Východní 270</v>
      </c>
      <c r="E64" s="71">
        <f>LB_stat!E64</f>
        <v>3141</v>
      </c>
      <c r="F64" s="553" t="str">
        <f>LB_stat!F64</f>
        <v>MŠ Liberec, Tanvaldská 1122</v>
      </c>
      <c r="G64" s="128">
        <f>ROUND(LB_rozp!R64,0)</f>
        <v>369858</v>
      </c>
      <c r="H64" s="37">
        <f t="shared" si="0"/>
        <v>273488</v>
      </c>
      <c r="I64" s="29">
        <f t="shared" si="1"/>
        <v>92439</v>
      </c>
      <c r="J64" s="37">
        <f t="shared" si="2"/>
        <v>2735</v>
      </c>
      <c r="K64" s="37">
        <f>LB_stat!H64*LB_stat!AC64+LB_stat!I64*LB_stat!AD64+LB_stat!J64*LB_stat!AE64+LB_stat!K64*LB_stat!AF64+LB_stat!L64*LB_stat!AG64+LB_stat!M64*LB_stat!AH64+LB_stat!N64*LB_stat!AI64+LB_stat!O64*LB_stat!AJ64+LB_stat!P64*LB_stat!AK64</f>
        <v>1196</v>
      </c>
      <c r="L64" s="644">
        <f>ROUND(Y64/LB_rozp!E64/12,2)</f>
        <v>0.88</v>
      </c>
      <c r="M64" s="645">
        <f>IF(LB_stat!H64=0,0,12*1.348*1/LB_stat!T64*LB_rozp!$E64)</f>
        <v>16028.770155124985</v>
      </c>
      <c r="N64" s="646">
        <f>IF(LB_stat!I64=0,0,12*1.348*1/LB_stat!U64*LB_rozp!$E64)</f>
        <v>0</v>
      </c>
      <c r="O64" s="646">
        <f>IF(LB_stat!J64=0,0,12*1.348*1/LB_stat!V64*LB_rozp!$E64)</f>
        <v>0</v>
      </c>
      <c r="P64" s="646">
        <f>IF(LB_stat!K64=0,0,12*1.348*1/LB_stat!W64*LB_rozp!$E64)</f>
        <v>0</v>
      </c>
      <c r="Q64" s="646">
        <f>IF(LB_stat!L64=0,0,12*1.348*1/LB_stat!X64*LB_rozp!$E64)</f>
        <v>0</v>
      </c>
      <c r="R64" s="646">
        <f>IF(LB_stat!M64=0,0,12*1.348*1/LB_stat!Y64*LB_rozp!$E64)</f>
        <v>0</v>
      </c>
      <c r="S64" s="646">
        <f>IF(LB_stat!N64=0,0,12*1.348*1/LB_stat!Z64*LB_rozp!$E64)</f>
        <v>0</v>
      </c>
      <c r="T64" s="646">
        <f>IF(LB_stat!O64=0,0,12*1.348*1/LB_stat!AA64*LB_rozp!$E64)</f>
        <v>0</v>
      </c>
      <c r="U64" s="646">
        <f>IF(LB_stat!P64=0,0,12*1.348*1/LB_stat!AB64*LB_rozp!$E64)</f>
        <v>0</v>
      </c>
      <c r="V64" s="37">
        <f>ROUND((M64*LB_stat!H64+P64*LB_stat!K64+S64*LB_stat!N64)/1.348,0)</f>
        <v>273488</v>
      </c>
      <c r="W64" s="37">
        <f>ROUND((N64*LB_stat!I64+Q64*LB_stat!L64+T64*LB_stat!O64)/1.348,0)</f>
        <v>0</v>
      </c>
      <c r="X64" s="37">
        <f>ROUND((O64*LB_stat!J64+R64*LB_stat!M64+U64*LB_stat!P64)/1.348,0)</f>
        <v>0</v>
      </c>
      <c r="Y64" s="37">
        <f t="shared" si="3"/>
        <v>273488</v>
      </c>
      <c r="Z64" s="647">
        <f>IF(LB_stat!T64=0,0,LB_stat!H64/LB_stat!T64)+IF(LB_stat!W64=0,0,LB_stat!K64/LB_stat!W64)+IF(LB_stat!Z64=0,0,LB_stat!N64/LB_stat!Z64)</f>
        <v>0.87889629554413085</v>
      </c>
      <c r="AA64" s="647">
        <f>IF(LB_stat!U64=0,0,LB_stat!I64/LB_stat!U64)+IF(LB_stat!X64=0,0,LB_stat!L64/LB_stat!X64)+IF(LB_stat!AA64=0,0,LB_stat!O64/LB_stat!AA64)</f>
        <v>0</v>
      </c>
      <c r="AB64" s="647">
        <f>IF(LB_stat!V64=0,0,LB_stat!J64/LB_stat!V64)+IF(LB_stat!Y64=0,0,LB_stat!M64/LB_stat!Y64)+IF(LB_stat!AB64=0,0,LB_stat!P64/LB_stat!AB64)</f>
        <v>0</v>
      </c>
      <c r="AC64" s="130">
        <f t="shared" si="4"/>
        <v>0.87889629554413085</v>
      </c>
    </row>
    <row r="65" spans="1:29" ht="20.100000000000001" customHeight="1" x14ac:dyDescent="0.2">
      <c r="A65" s="328">
        <f>LB_stat!A65</f>
        <v>54</v>
      </c>
      <c r="B65" s="81">
        <f>LB_stat!B65</f>
        <v>600079317</v>
      </c>
      <c r="C65" s="81">
        <f>LB_stat!C65</f>
        <v>2434</v>
      </c>
      <c r="D65" s="557" t="str">
        <f>LB_stat!D65</f>
        <v>MŠ Liberec, Východní 270</v>
      </c>
      <c r="E65" s="71">
        <f>LB_stat!E65</f>
        <v>3141</v>
      </c>
      <c r="F65" s="553" t="str">
        <f>LB_stat!F65</f>
        <v>MŠ Liberec, Východní 270</v>
      </c>
      <c r="G65" s="128">
        <f>ROUND(LB_rozp!R65,0)</f>
        <v>799550</v>
      </c>
      <c r="H65" s="37">
        <f t="shared" si="0"/>
        <v>590515</v>
      </c>
      <c r="I65" s="29">
        <f t="shared" si="1"/>
        <v>199594</v>
      </c>
      <c r="J65" s="37">
        <f t="shared" si="2"/>
        <v>5905</v>
      </c>
      <c r="K65" s="37">
        <f>LB_stat!H65*LB_stat!AC65+LB_stat!I65*LB_stat!AD65+LB_stat!J65*LB_stat!AE65+LB_stat!K65*LB_stat!AF65+LB_stat!L65*LB_stat!AG65+LB_stat!M65*LB_stat!AH65+LB_stat!N65*LB_stat!AI65+LB_stat!O65*LB_stat!AJ65+LB_stat!P65*LB_stat!AK65</f>
        <v>3536</v>
      </c>
      <c r="L65" s="644">
        <f>ROUND(Y65/LB_rozp!E65/12,2)</f>
        <v>1.9</v>
      </c>
      <c r="M65" s="645">
        <f>IF(LB_stat!H65=0,0,12*1.348*1/LB_stat!T65*LB_rozp!$E65)</f>
        <v>11706.094680239048</v>
      </c>
      <c r="N65" s="646">
        <f>IF(LB_stat!I65=0,0,12*1.348*1/LB_stat!U65*LB_rozp!$E65)</f>
        <v>0</v>
      </c>
      <c r="O65" s="646">
        <f>IF(LB_stat!J65=0,0,12*1.348*1/LB_stat!V65*LB_rozp!$E65)</f>
        <v>0</v>
      </c>
      <c r="P65" s="646">
        <f>IF(LB_stat!K65=0,0,12*1.348*1/LB_stat!W65*LB_rozp!$E65)</f>
        <v>0</v>
      </c>
      <c r="Q65" s="646">
        <f>IF(LB_stat!L65=0,0,12*1.348*1/LB_stat!X65*LB_rozp!$E65)</f>
        <v>0</v>
      </c>
      <c r="R65" s="646">
        <f>IF(LB_stat!M65=0,0,12*1.348*1/LB_stat!Y65*LB_rozp!$E65)</f>
        <v>0</v>
      </c>
      <c r="S65" s="646">
        <f>IF(LB_stat!N65=0,0,12*1.348*1/LB_stat!Z65*LB_rozp!$E65)</f>
        <v>0</v>
      </c>
      <c r="T65" s="646">
        <f>IF(LB_stat!O65=0,0,12*1.348*1/LB_stat!AA65*LB_rozp!$E65)</f>
        <v>0</v>
      </c>
      <c r="U65" s="646">
        <f>IF(LB_stat!P65=0,0,12*1.348*1/LB_stat!AB65*LB_rozp!$E65)</f>
        <v>0</v>
      </c>
      <c r="V65" s="37">
        <f>ROUND((M65*LB_stat!H65+P65*LB_stat!K65+S65*LB_stat!N65)/1.348,0)</f>
        <v>590515</v>
      </c>
      <c r="W65" s="37">
        <f>ROUND((N65*LB_stat!I65+Q65*LB_stat!L65+T65*LB_stat!O65)/1.348,0)</f>
        <v>0</v>
      </c>
      <c r="X65" s="37">
        <f>ROUND((O65*LB_stat!J65+R65*LB_stat!M65+U65*LB_stat!P65)/1.348,0)</f>
        <v>0</v>
      </c>
      <c r="Y65" s="37">
        <f t="shared" si="3"/>
        <v>590515</v>
      </c>
      <c r="Z65" s="647">
        <f>IF(LB_stat!T65=0,0,LB_stat!H65/LB_stat!T65)+IF(LB_stat!W65=0,0,LB_stat!K65/LB_stat!W65)+IF(LB_stat!Z65=0,0,LB_stat!N65/LB_stat!Z65)</f>
        <v>1.8977130394481783</v>
      </c>
      <c r="AA65" s="647">
        <f>IF(LB_stat!U65=0,0,LB_stat!I65/LB_stat!U65)+IF(LB_stat!X65=0,0,LB_stat!L65/LB_stat!X65)+IF(LB_stat!AA65=0,0,LB_stat!O65/LB_stat!AA65)</f>
        <v>0</v>
      </c>
      <c r="AB65" s="647">
        <f>IF(LB_stat!V65=0,0,LB_stat!J65/LB_stat!V65)+IF(LB_stat!Y65=0,0,LB_stat!M65/LB_stat!Y65)+IF(LB_stat!AB65=0,0,LB_stat!P65/LB_stat!AB65)</f>
        <v>0</v>
      </c>
      <c r="AC65" s="130">
        <f t="shared" si="4"/>
        <v>1.8977130394481783</v>
      </c>
    </row>
    <row r="66" spans="1:29" ht="20.100000000000001" customHeight="1" x14ac:dyDescent="0.2">
      <c r="A66" s="328">
        <f>LB_stat!A66</f>
        <v>54</v>
      </c>
      <c r="B66" s="81">
        <f>LB_stat!B66</f>
        <v>600079317</v>
      </c>
      <c r="C66" s="81">
        <f>LB_stat!C66</f>
        <v>2434</v>
      </c>
      <c r="D66" s="557" t="str">
        <f>LB_stat!D66</f>
        <v>MŠ Liberec, Východní 270</v>
      </c>
      <c r="E66" s="71">
        <f>LB_stat!E66</f>
        <v>3141</v>
      </c>
      <c r="F66" s="559" t="str">
        <f>LB_stat!F66</f>
        <v>MŠ Liberec, Donská 1835 - výdejna</v>
      </c>
      <c r="G66" s="128">
        <f>ROUND(LB_rozp!R66,0)</f>
        <v>242200</v>
      </c>
      <c r="H66" s="37">
        <f t="shared" si="0"/>
        <v>178539</v>
      </c>
      <c r="I66" s="29">
        <f t="shared" si="1"/>
        <v>60346</v>
      </c>
      <c r="J66" s="37">
        <f t="shared" si="2"/>
        <v>1785</v>
      </c>
      <c r="K66" s="37">
        <f>LB_stat!H66*LB_stat!AC66+LB_stat!I66*LB_stat!AD66+LB_stat!J66*LB_stat!AE66+LB_stat!K66*LB_stat!AF66+LB_stat!L66*LB_stat!AG66+LB_stat!M66*LB_stat!AH66+LB_stat!N66*LB_stat!AI66+LB_stat!O66*LB_stat!AJ66+LB_stat!P66*LB_stat!AK66</f>
        <v>1530</v>
      </c>
      <c r="L66" s="644">
        <f>ROUND(Y66/LB_rozp!E66/12,2)</f>
        <v>0.56999999999999995</v>
      </c>
      <c r="M66" s="645">
        <f>IF(LB_stat!H66=0,0,12*1.348*1/LB_stat!T66*LB_rozp!$E66)</f>
        <v>0</v>
      </c>
      <c r="N66" s="646">
        <f>IF(LB_stat!I66=0,0,12*1.348*1/LB_stat!U66*LB_rozp!$E66)</f>
        <v>0</v>
      </c>
      <c r="O66" s="646">
        <f>IF(LB_stat!J66=0,0,12*1.348*1/LB_stat!V66*LB_rozp!$E66)</f>
        <v>0</v>
      </c>
      <c r="P66" s="646">
        <f>IF(LB_stat!K66=0,0,12*1.348*1/LB_stat!W66*LB_rozp!$E66)</f>
        <v>0</v>
      </c>
      <c r="Q66" s="646">
        <f>IF(LB_stat!L66=0,0,12*1.348*1/LB_stat!X66*LB_rozp!$E66)</f>
        <v>0</v>
      </c>
      <c r="R66" s="646">
        <f>IF(LB_stat!M66=0,0,12*1.348*1/LB_stat!Y66*LB_rozp!$E66)</f>
        <v>0</v>
      </c>
      <c r="S66" s="646">
        <f>IF(LB_stat!N66=0,0,12*1.348*1/LB_stat!Z66*LB_rozp!$E66)</f>
        <v>5348.2124515585847</v>
      </c>
      <c r="T66" s="646">
        <f>IF(LB_stat!O66=0,0,12*1.348*1/LB_stat!AA66*LB_rozp!$E66)</f>
        <v>0</v>
      </c>
      <c r="U66" s="646">
        <f>IF(LB_stat!P66=0,0,12*1.348*1/LB_stat!AB66*LB_rozp!$E66)</f>
        <v>0</v>
      </c>
      <c r="V66" s="37">
        <f>ROUND((M66*LB_stat!H66+P66*LB_stat!K66+S66*LB_stat!N66)/1.348,0)</f>
        <v>178538</v>
      </c>
      <c r="W66" s="37">
        <f>ROUND((N66*LB_stat!I66+Q66*LB_stat!L66+T66*LB_stat!O66)/1.348,0)</f>
        <v>0</v>
      </c>
      <c r="X66" s="37">
        <f>ROUND((O66*LB_stat!J66+R66*LB_stat!M66+U66*LB_stat!P66)/1.348,0)</f>
        <v>0</v>
      </c>
      <c r="Y66" s="37">
        <f t="shared" si="3"/>
        <v>178538</v>
      </c>
      <c r="Z66" s="647">
        <f>IF(LB_stat!T66=0,0,LB_stat!H66/LB_stat!T66)+IF(LB_stat!W66=0,0,LB_stat!K66/LB_stat!W66)+IF(LB_stat!Z66=0,0,LB_stat!N66/LB_stat!Z66)</f>
        <v>0.57376065165133772</v>
      </c>
      <c r="AA66" s="647">
        <f>IF(LB_stat!U66=0,0,LB_stat!I66/LB_stat!U66)+IF(LB_stat!X66=0,0,LB_stat!L66/LB_stat!X66)+IF(LB_stat!AA66=0,0,LB_stat!O66/LB_stat!AA66)</f>
        <v>0</v>
      </c>
      <c r="AB66" s="647">
        <f>IF(LB_stat!V66=0,0,LB_stat!J66/LB_stat!V66)+IF(LB_stat!Y66=0,0,LB_stat!M66/LB_stat!Y66)+IF(LB_stat!AB66=0,0,LB_stat!P66/LB_stat!AB66)</f>
        <v>0</v>
      </c>
      <c r="AC66" s="130">
        <f t="shared" si="4"/>
        <v>0.57376065165133772</v>
      </c>
    </row>
    <row r="67" spans="1:29" ht="20.100000000000001" customHeight="1" x14ac:dyDescent="0.2">
      <c r="A67" s="328">
        <f>LB_stat!A67</f>
        <v>55</v>
      </c>
      <c r="B67" s="81">
        <f>LB_stat!B67</f>
        <v>600079864</v>
      </c>
      <c r="C67" s="81">
        <f>LB_stat!C67</f>
        <v>2484</v>
      </c>
      <c r="D67" s="557" t="str">
        <f>LB_stat!D67</f>
        <v>ZŠ Liberec, Nad Školou 278</v>
      </c>
      <c r="E67" s="71">
        <f>LB_stat!E67</f>
        <v>3141</v>
      </c>
      <c r="F67" s="553" t="str">
        <f>LB_stat!F67</f>
        <v>ZŠ Liberec, Nad Školou 278</v>
      </c>
      <c r="G67" s="128">
        <f>ROUND(LB_rozp!R67,0)</f>
        <v>3689567</v>
      </c>
      <c r="H67" s="37">
        <f t="shared" si="0"/>
        <v>2711839</v>
      </c>
      <c r="I67" s="29">
        <f t="shared" si="1"/>
        <v>916602</v>
      </c>
      <c r="J67" s="37">
        <f t="shared" si="2"/>
        <v>27118</v>
      </c>
      <c r="K67" s="37">
        <f>LB_stat!H67*LB_stat!AC67+LB_stat!I67*LB_stat!AD67+LB_stat!J67*LB_stat!AE67+LB_stat!K67*LB_stat!AF67+LB_stat!L67*LB_stat!AG67+LB_stat!M67*LB_stat!AH67+LB_stat!N67*LB_stat!AI67+LB_stat!O67*LB_stat!AJ67+LB_stat!P67*LB_stat!AK67</f>
        <v>34008</v>
      </c>
      <c r="L67" s="644">
        <f>ROUND(Y67/LB_rozp!E67/12,2)</f>
        <v>8.7100000000000009</v>
      </c>
      <c r="M67" s="645">
        <f>IF(LB_stat!H67=0,0,12*1.348*1/LB_stat!T67*LB_rozp!$E67)</f>
        <v>0</v>
      </c>
      <c r="N67" s="646">
        <f>IF(LB_stat!I67=0,0,12*1.348*1/LB_stat!U67*LB_rozp!$E67)</f>
        <v>5589.540197348244</v>
      </c>
      <c r="O67" s="646">
        <f>IF(LB_stat!J67=0,0,12*1.348*1/LB_stat!V67*LB_rozp!$E67)</f>
        <v>0</v>
      </c>
      <c r="P67" s="646">
        <f>IF(LB_stat!K67=0,0,12*1.348*1/LB_stat!W67*LB_rozp!$E67)</f>
        <v>0</v>
      </c>
      <c r="Q67" s="646">
        <f>IF(LB_stat!L67=0,0,12*1.348*1/LB_stat!X67*LB_rozp!$E67)</f>
        <v>0</v>
      </c>
      <c r="R67" s="646">
        <f>IF(LB_stat!M67=0,0,12*1.348*1/LB_stat!Y67*LB_rozp!$E67)</f>
        <v>0</v>
      </c>
      <c r="S67" s="646">
        <f>IF(LB_stat!N67=0,0,12*1.348*1/LB_stat!Z67*LB_rozp!$E67)</f>
        <v>0</v>
      </c>
      <c r="T67" s="646">
        <f>IF(LB_stat!O67=0,0,12*1.348*1/LB_stat!AA67*LB_rozp!$E67)</f>
        <v>0</v>
      </c>
      <c r="U67" s="646">
        <f>IF(LB_stat!P67=0,0,12*1.348*1/LB_stat!AB67*LB_rozp!$E67)</f>
        <v>0</v>
      </c>
      <c r="V67" s="37">
        <f>ROUND((M67*LB_stat!H67+P67*LB_stat!K67+S67*LB_stat!N67)/1.348,0)</f>
        <v>0</v>
      </c>
      <c r="W67" s="37">
        <f>ROUND((N67*LB_stat!I67+Q67*LB_stat!L67+T67*LB_stat!O67)/1.348,0)</f>
        <v>2711839</v>
      </c>
      <c r="X67" s="37">
        <f>ROUND((O67*LB_stat!J67+R67*LB_stat!M67+U67*LB_stat!P67)/1.348,0)</f>
        <v>0</v>
      </c>
      <c r="Y67" s="37">
        <f t="shared" si="3"/>
        <v>2711839</v>
      </c>
      <c r="Z67" s="647">
        <f>IF(LB_stat!T67=0,0,LB_stat!H67/LB_stat!T67)+IF(LB_stat!W67=0,0,LB_stat!K67/LB_stat!W67)+IF(LB_stat!Z67=0,0,LB_stat!N67/LB_stat!Z67)</f>
        <v>0</v>
      </c>
      <c r="AA67" s="647">
        <f>IF(LB_stat!U67=0,0,LB_stat!I67/LB_stat!U67)+IF(LB_stat!X67=0,0,LB_stat!L67/LB_stat!X67)+IF(LB_stat!AA67=0,0,LB_stat!O67/LB_stat!AA67)</f>
        <v>8.7149204787448156</v>
      </c>
      <c r="AB67" s="647">
        <f>IF(LB_stat!V67=0,0,LB_stat!J67/LB_stat!V67)+IF(LB_stat!Y67=0,0,LB_stat!M67/LB_stat!Y67)+IF(LB_stat!AB67=0,0,LB_stat!P67/LB_stat!AB67)</f>
        <v>0</v>
      </c>
      <c r="AC67" s="130">
        <f t="shared" si="4"/>
        <v>8.7149204787448156</v>
      </c>
    </row>
    <row r="68" spans="1:29" ht="20.100000000000001" customHeight="1" x14ac:dyDescent="0.2">
      <c r="A68" s="328">
        <f>LB_stat!A68</f>
        <v>56</v>
      </c>
      <c r="B68" s="81">
        <f>LB_stat!B68</f>
        <v>600079597</v>
      </c>
      <c r="C68" s="81">
        <f>LB_stat!C68</f>
        <v>2401</v>
      </c>
      <c r="D68" s="557" t="str">
        <f>LB_stat!D68</f>
        <v>MŠ Bílá 76</v>
      </c>
      <c r="E68" s="71">
        <f>LB_stat!E68</f>
        <v>3141</v>
      </c>
      <c r="F68" s="553" t="str">
        <f>LB_stat!F68</f>
        <v>MŠ Bílá 76</v>
      </c>
      <c r="G68" s="128">
        <f>ROUND(LB_rozp!R68,0)</f>
        <v>546531</v>
      </c>
      <c r="H68" s="37">
        <f t="shared" si="0"/>
        <v>403934</v>
      </c>
      <c r="I68" s="29">
        <f t="shared" si="1"/>
        <v>136530</v>
      </c>
      <c r="J68" s="37">
        <f t="shared" si="2"/>
        <v>4039</v>
      </c>
      <c r="K68" s="37">
        <f>LB_stat!H68*LB_stat!AC68+LB_stat!I68*LB_stat!AD68+LB_stat!J68*LB_stat!AE68+LB_stat!K68*LB_stat!AF68+LB_stat!L68*LB_stat!AG68+LB_stat!M68*LB_stat!AH68+LB_stat!N68*LB_stat!AI68+LB_stat!O68*LB_stat!AJ68+LB_stat!P68*LB_stat!AK68</f>
        <v>2028</v>
      </c>
      <c r="L68" s="644">
        <f>ROUND(Y68/LB_rozp!E68/12,2)</f>
        <v>1.3</v>
      </c>
      <c r="M68" s="645">
        <f>IF(LB_stat!H68=0,0,12*1.348*1/LB_stat!T68*LB_rozp!$E68)</f>
        <v>13961.612139819043</v>
      </c>
      <c r="N68" s="646">
        <f>IF(LB_stat!I68=0,0,12*1.348*1/LB_stat!U68*LB_rozp!$E68)</f>
        <v>0</v>
      </c>
      <c r="O68" s="646">
        <f>IF(LB_stat!J68=0,0,12*1.348*1/LB_stat!V68*LB_rozp!$E68)</f>
        <v>0</v>
      </c>
      <c r="P68" s="646">
        <f>IF(LB_stat!K68=0,0,12*1.348*1/LB_stat!W68*LB_rozp!$E68)</f>
        <v>0</v>
      </c>
      <c r="Q68" s="646">
        <f>IF(LB_stat!L68=0,0,12*1.348*1/LB_stat!X68*LB_rozp!$E68)</f>
        <v>0</v>
      </c>
      <c r="R68" s="646">
        <f>IF(LB_stat!M68=0,0,12*1.348*1/LB_stat!Y68*LB_rozp!$E68)</f>
        <v>0</v>
      </c>
      <c r="S68" s="646">
        <f>IF(LB_stat!N68=0,0,12*1.348*1/LB_stat!Z68*LB_rozp!$E68)</f>
        <v>0</v>
      </c>
      <c r="T68" s="646">
        <f>IF(LB_stat!O68=0,0,12*1.348*1/LB_stat!AA68*LB_rozp!$E68)</f>
        <v>0</v>
      </c>
      <c r="U68" s="646">
        <f>IF(LB_stat!P68=0,0,12*1.348*1/LB_stat!AB68*LB_rozp!$E68)</f>
        <v>0</v>
      </c>
      <c r="V68" s="37">
        <f>ROUND((M68*LB_stat!H68+P68*LB_stat!K68+S68*LB_stat!N68)/1.348,0)</f>
        <v>403934</v>
      </c>
      <c r="W68" s="37">
        <f>ROUND((N68*LB_stat!I68+Q68*LB_stat!L68+T68*LB_stat!O68)/1.348,0)</f>
        <v>0</v>
      </c>
      <c r="X68" s="37">
        <f>ROUND((O68*LB_stat!J68+R68*LB_stat!M68+U68*LB_stat!P68)/1.348,0)</f>
        <v>0</v>
      </c>
      <c r="Y68" s="37">
        <f t="shared" si="3"/>
        <v>403934</v>
      </c>
      <c r="Z68" s="647">
        <f>IF(LB_stat!T68=0,0,LB_stat!H68/LB_stat!T68)+IF(LB_stat!W68=0,0,LB_stat!K68/LB_stat!W68)+IF(LB_stat!Z68=0,0,LB_stat!N68/LB_stat!Z68)</f>
        <v>1.2981048499977139</v>
      </c>
      <c r="AA68" s="647">
        <f>IF(LB_stat!U68=0,0,LB_stat!I68/LB_stat!U68)+IF(LB_stat!X68=0,0,LB_stat!L68/LB_stat!X68)+IF(LB_stat!AA68=0,0,LB_stat!O68/LB_stat!AA68)</f>
        <v>0</v>
      </c>
      <c r="AB68" s="647">
        <f>IF(LB_stat!V68=0,0,LB_stat!J68/LB_stat!V68)+IF(LB_stat!Y68=0,0,LB_stat!M68/LB_stat!Y68)+IF(LB_stat!AB68=0,0,LB_stat!P68/LB_stat!AB68)</f>
        <v>0</v>
      </c>
      <c r="AC68" s="130">
        <f t="shared" si="4"/>
        <v>1.2981048499977139</v>
      </c>
    </row>
    <row r="69" spans="1:29" ht="20.100000000000001" customHeight="1" x14ac:dyDescent="0.2">
      <c r="A69" s="328">
        <f>LB_stat!A69</f>
        <v>57</v>
      </c>
      <c r="B69" s="81">
        <f>LB_stat!B69</f>
        <v>650029348</v>
      </c>
      <c r="C69" s="81">
        <f>LB_stat!C69</f>
        <v>2449</v>
      </c>
      <c r="D69" s="557" t="str">
        <f>LB_stat!D69</f>
        <v>ZŠ a MŠ Bílý Kostel n. N. 227</v>
      </c>
      <c r="E69" s="71">
        <f>LB_stat!E69</f>
        <v>3141</v>
      </c>
      <c r="F69" s="559" t="str">
        <f>LB_stat!F69</f>
        <v xml:space="preserve">MŠ Bílý Kostel n. N. 11 </v>
      </c>
      <c r="G69" s="128">
        <f>ROUND(LB_rozp!R69,0)</f>
        <v>1058150</v>
      </c>
      <c r="H69" s="37">
        <f t="shared" si="0"/>
        <v>781506</v>
      </c>
      <c r="I69" s="29">
        <f t="shared" si="1"/>
        <v>264149</v>
      </c>
      <c r="J69" s="37">
        <f t="shared" si="2"/>
        <v>7815</v>
      </c>
      <c r="K69" s="37">
        <f>LB_stat!H69*LB_stat!AC69+LB_stat!I69*LB_stat!AD69+LB_stat!J69*LB_stat!AE69+LB_stat!K69*LB_stat!AF69+LB_stat!L69*LB_stat!AG69+LB_stat!M69*LB_stat!AH69+LB_stat!N69*LB_stat!AI69+LB_stat!O69*LB_stat!AJ69+LB_stat!P69*LB_stat!AK69</f>
        <v>4680</v>
      </c>
      <c r="L69" s="644">
        <f>ROUND(Y69/LB_rozp!E69/12,2)</f>
        <v>2.5099999999999998</v>
      </c>
      <c r="M69" s="645">
        <f>IF(LB_stat!H69=0,0,12*1.348*1/LB_stat!T69*LB_rozp!$E69)</f>
        <v>13655.895955124575</v>
      </c>
      <c r="N69" s="646">
        <f>IF(LB_stat!I69=0,0,12*1.348*1/LB_stat!U69*LB_rozp!$E69)</f>
        <v>9998.3780481233152</v>
      </c>
      <c r="O69" s="646">
        <f>IF(LB_stat!J69=0,0,12*1.348*1/LB_stat!V69*LB_rozp!$E69)</f>
        <v>0</v>
      </c>
      <c r="P69" s="646">
        <f>IF(LB_stat!K69=0,0,12*1.348*1/LB_stat!W69*LB_rozp!$E69)</f>
        <v>0</v>
      </c>
      <c r="Q69" s="646">
        <f>IF(LB_stat!L69=0,0,12*1.348*1/LB_stat!X69*LB_rozp!$E69)</f>
        <v>0</v>
      </c>
      <c r="R69" s="646">
        <f>IF(LB_stat!M69=0,0,12*1.348*1/LB_stat!Y69*LB_rozp!$E69)</f>
        <v>0</v>
      </c>
      <c r="S69" s="646">
        <f>IF(LB_stat!N69=0,0,12*1.348*1/LB_stat!Z69*LB_rozp!$E69)</f>
        <v>0</v>
      </c>
      <c r="T69" s="646">
        <f>IF(LB_stat!O69=0,0,12*1.348*1/LB_stat!AA69*LB_rozp!$E69)</f>
        <v>0</v>
      </c>
      <c r="U69" s="646">
        <f>IF(LB_stat!P69=0,0,12*1.348*1/LB_stat!AB69*LB_rozp!$E69)</f>
        <v>0</v>
      </c>
      <c r="V69" s="37">
        <f>ROUND((M69*LB_stat!H69+P69*LB_stat!K69+S69*LB_stat!N69)/1.348,0)</f>
        <v>425480</v>
      </c>
      <c r="W69" s="37">
        <f>ROUND((N69*LB_stat!I69+Q69*LB_stat!L69+T69*LB_stat!O69)/1.348,0)</f>
        <v>356025</v>
      </c>
      <c r="X69" s="37">
        <f>ROUND((O69*LB_stat!J69+R69*LB_stat!M69+U69*LB_stat!P69)/1.348,0)</f>
        <v>0</v>
      </c>
      <c r="Y69" s="37">
        <f t="shared" si="3"/>
        <v>781505</v>
      </c>
      <c r="Z69" s="647">
        <f>IF(LB_stat!T69=0,0,LB_stat!H69/LB_stat!T69)+IF(LB_stat!W69=0,0,LB_stat!K69/LB_stat!W69)+IF(LB_stat!Z69=0,0,LB_stat!N69/LB_stat!Z69)</f>
        <v>1.3673480832817337</v>
      </c>
      <c r="AA69" s="647">
        <f>IF(LB_stat!U69=0,0,LB_stat!I69/LB_stat!U69)+IF(LB_stat!X69=0,0,LB_stat!L69/LB_stat!X69)+IF(LB_stat!AA69=0,0,LB_stat!O69/LB_stat!AA69)</f>
        <v>1.1441432104766638</v>
      </c>
      <c r="AB69" s="647">
        <f>IF(LB_stat!V69=0,0,LB_stat!J69/LB_stat!V69)+IF(LB_stat!Y69=0,0,LB_stat!M69/LB_stat!Y69)+IF(LB_stat!AB69=0,0,LB_stat!P69/LB_stat!AB69)</f>
        <v>0</v>
      </c>
      <c r="AC69" s="130">
        <f t="shared" si="4"/>
        <v>2.5114912937583975</v>
      </c>
    </row>
    <row r="70" spans="1:29" ht="20.100000000000001" customHeight="1" x14ac:dyDescent="0.2">
      <c r="A70" s="328">
        <f>LB_stat!A70</f>
        <v>58</v>
      </c>
      <c r="B70" s="81">
        <f>LB_stat!B70</f>
        <v>600079546</v>
      </c>
      <c r="C70" s="81">
        <f>LB_stat!C70</f>
        <v>2318</v>
      </c>
      <c r="D70" s="557" t="str">
        <f>LB_stat!D70</f>
        <v>MŠ Český Dub, Kostelní 4/IV</v>
      </c>
      <c r="E70" s="71">
        <f>LB_stat!E70</f>
        <v>3141</v>
      </c>
      <c r="F70" s="553" t="str">
        <f>LB_stat!F70</f>
        <v>MŠ Český Dub, Kostelní 4/IV</v>
      </c>
      <c r="G70" s="128">
        <f>ROUND(LB_rozp!R70,0)</f>
        <v>1066860</v>
      </c>
      <c r="H70" s="37">
        <f t="shared" si="0"/>
        <v>787466</v>
      </c>
      <c r="I70" s="29">
        <f t="shared" si="1"/>
        <v>266163</v>
      </c>
      <c r="J70" s="37">
        <f t="shared" si="2"/>
        <v>7875</v>
      </c>
      <c r="K70" s="37">
        <f>LB_stat!H70*LB_stat!AC70+LB_stat!I70*LB_stat!AD70+LB_stat!J70*LB_stat!AE70+LB_stat!K70*LB_stat!AF70+LB_stat!L70*LB_stat!AG70+LB_stat!M70*LB_stat!AH70+LB_stat!N70*LB_stat!AI70+LB_stat!O70*LB_stat!AJ70+LB_stat!P70*LB_stat!AK70</f>
        <v>5356</v>
      </c>
      <c r="L70" s="644">
        <f>ROUND(Y70/LB_rozp!E70/12,2)</f>
        <v>2.5299999999999998</v>
      </c>
      <c r="M70" s="645">
        <f>IF(LB_stat!H70=0,0,12*1.348*1/LB_stat!T70*LB_rozp!$E70)</f>
        <v>10305.864361086427</v>
      </c>
      <c r="N70" s="646">
        <f>IF(LB_stat!I70=0,0,12*1.348*1/LB_stat!U70*LB_rozp!$E70)</f>
        <v>0</v>
      </c>
      <c r="O70" s="646">
        <f>IF(LB_stat!J70=0,0,12*1.348*1/LB_stat!V70*LB_rozp!$E70)</f>
        <v>0</v>
      </c>
      <c r="P70" s="646">
        <f>IF(LB_stat!K70=0,0,12*1.348*1/LB_stat!W70*LB_rozp!$E70)</f>
        <v>0</v>
      </c>
      <c r="Q70" s="646">
        <f>IF(LB_stat!L70=0,0,12*1.348*1/LB_stat!X70*LB_rozp!$E70)</f>
        <v>0</v>
      </c>
      <c r="R70" s="646">
        <f>IF(LB_stat!M70=0,0,12*1.348*1/LB_stat!Y70*LB_rozp!$E70)</f>
        <v>0</v>
      </c>
      <c r="S70" s="646">
        <f>IF(LB_stat!N70=0,0,12*1.348*1/LB_stat!Z70*LB_rozp!$E70)</f>
        <v>0</v>
      </c>
      <c r="T70" s="646">
        <f>IF(LB_stat!O70=0,0,12*1.348*1/LB_stat!AA70*LB_rozp!$E70)</f>
        <v>0</v>
      </c>
      <c r="U70" s="646">
        <f>IF(LB_stat!P70=0,0,12*1.348*1/LB_stat!AB70*LB_rozp!$E70)</f>
        <v>0</v>
      </c>
      <c r="V70" s="37">
        <f>ROUND((M70*LB_stat!H70+P70*LB_stat!K70+S70*LB_stat!N70)/1.348,0)</f>
        <v>787466</v>
      </c>
      <c r="W70" s="37">
        <f>ROUND((N70*LB_stat!I70+Q70*LB_stat!L70+T70*LB_stat!O70)/1.348,0)</f>
        <v>0</v>
      </c>
      <c r="X70" s="37">
        <f>ROUND((O70*LB_stat!J70+R70*LB_stat!M70+U70*LB_stat!P70)/1.348,0)</f>
        <v>0</v>
      </c>
      <c r="Y70" s="37">
        <f t="shared" si="3"/>
        <v>787466</v>
      </c>
      <c r="Z70" s="647">
        <f>IF(LB_stat!T70=0,0,LB_stat!H70/LB_stat!T70)+IF(LB_stat!W70=0,0,LB_stat!K70/LB_stat!W70)+IF(LB_stat!Z70=0,0,LB_stat!N70/LB_stat!Z70)</f>
        <v>2.5306450999017698</v>
      </c>
      <c r="AA70" s="647">
        <f>IF(LB_stat!U70=0,0,LB_stat!I70/LB_stat!U70)+IF(LB_stat!X70=0,0,LB_stat!L70/LB_stat!X70)+IF(LB_stat!AA70=0,0,LB_stat!O70/LB_stat!AA70)</f>
        <v>0</v>
      </c>
      <c r="AB70" s="647">
        <f>IF(LB_stat!V70=0,0,LB_stat!J70/LB_stat!V70)+IF(LB_stat!Y70=0,0,LB_stat!M70/LB_stat!Y70)+IF(LB_stat!AB70=0,0,LB_stat!P70/LB_stat!AB70)</f>
        <v>0</v>
      </c>
      <c r="AC70" s="130">
        <f t="shared" si="4"/>
        <v>2.5306450999017698</v>
      </c>
    </row>
    <row r="71" spans="1:29" ht="20.100000000000001" customHeight="1" x14ac:dyDescent="0.2">
      <c r="A71" s="328">
        <f>LB_stat!A71</f>
        <v>59</v>
      </c>
      <c r="B71" s="81">
        <f>LB_stat!B71</f>
        <v>600079660</v>
      </c>
      <c r="C71" s="81">
        <f>LB_stat!C71</f>
        <v>2452</v>
      </c>
      <c r="D71" s="557" t="str">
        <f>LB_stat!D71</f>
        <v>ZŠ Český Dub, Komenského 46/I</v>
      </c>
      <c r="E71" s="71">
        <f>LB_stat!E71</f>
        <v>3141</v>
      </c>
      <c r="F71" s="559" t="str">
        <f>LB_stat!F71</f>
        <v>ZŠ Český Dub, Komenského 43/I</v>
      </c>
      <c r="G71" s="128">
        <f>ROUND(LB_rozp!R71,0)</f>
        <v>2440339</v>
      </c>
      <c r="H71" s="37">
        <f t="shared" ref="H71:H107" si="5">ROUND((G71-K71)/1.348,0)</f>
        <v>1795257</v>
      </c>
      <c r="I71" s="29">
        <f t="shared" ref="I71:I107" si="6">ROUND(G71-H71-J71-K71,0)</f>
        <v>606797</v>
      </c>
      <c r="J71" s="37">
        <f t="shared" ref="J71:J107" si="7">ROUND(H71*0.01,0)</f>
        <v>17953</v>
      </c>
      <c r="K71" s="37">
        <f>LB_stat!H71*LB_stat!AC71+LB_stat!I71*LB_stat!AD71+LB_stat!J71*LB_stat!AE71+LB_stat!K71*LB_stat!AF71+LB_stat!L71*LB_stat!AG71+LB_stat!M71*LB_stat!AH71+LB_stat!N71*LB_stat!AI71+LB_stat!O71*LB_stat!AJ71+LB_stat!P71*LB_stat!AK71</f>
        <v>20332</v>
      </c>
      <c r="L71" s="644">
        <f>ROUND(Y71/LB_rozp!E71/12,2)</f>
        <v>5.77</v>
      </c>
      <c r="M71" s="645">
        <f>IF(LB_stat!H71=0,0,12*1.348*1/LB_stat!T71*LB_rozp!$E71)</f>
        <v>0</v>
      </c>
      <c r="N71" s="646">
        <f>IF(LB_stat!I71=0,0,12*1.348*1/LB_stat!U71*LB_rozp!$E71)</f>
        <v>6189.2754157500494</v>
      </c>
      <c r="O71" s="646">
        <f>IF(LB_stat!J71=0,0,12*1.348*1/LB_stat!V71*LB_rozp!$E71)</f>
        <v>0</v>
      </c>
      <c r="P71" s="646">
        <f>IF(LB_stat!K71=0,0,12*1.348*1/LB_stat!W71*LB_rozp!$E71)</f>
        <v>0</v>
      </c>
      <c r="Q71" s="646">
        <f>IF(LB_stat!L71=0,0,12*1.348*1/LB_stat!X71*LB_rozp!$E71)</f>
        <v>0</v>
      </c>
      <c r="R71" s="646">
        <f>IF(LB_stat!M71=0,0,12*1.348*1/LB_stat!Y71*LB_rozp!$E71)</f>
        <v>0</v>
      </c>
      <c r="S71" s="646">
        <f>IF(LB_stat!N71=0,0,12*1.348*1/LB_stat!Z71*LB_rozp!$E71)</f>
        <v>0</v>
      </c>
      <c r="T71" s="646">
        <f>IF(LB_stat!O71=0,0,12*1.348*1/LB_stat!AA71*LB_rozp!$E71)</f>
        <v>0</v>
      </c>
      <c r="U71" s="646">
        <f>IF(LB_stat!P71=0,0,12*1.348*1/LB_stat!AB71*LB_rozp!$E71)</f>
        <v>0</v>
      </c>
      <c r="V71" s="37">
        <f>ROUND((M71*LB_stat!H71+P71*LB_stat!K71+S71*LB_stat!N71)/1.348,0)</f>
        <v>0</v>
      </c>
      <c r="W71" s="37">
        <f>ROUND((N71*LB_stat!I71+Q71*LB_stat!L71+T71*LB_stat!O71)/1.348,0)</f>
        <v>1795257</v>
      </c>
      <c r="X71" s="37">
        <f>ROUND((O71*LB_stat!J71+R71*LB_stat!M71+U71*LB_stat!P71)/1.348,0)</f>
        <v>0</v>
      </c>
      <c r="Y71" s="37">
        <f t="shared" ref="Y71:Y107" si="8">SUM(V71:X71)</f>
        <v>1795257</v>
      </c>
      <c r="Z71" s="647">
        <f>IF(LB_stat!T71=0,0,LB_stat!H71/LB_stat!T71)+IF(LB_stat!W71=0,0,LB_stat!K71/LB_stat!W71)+IF(LB_stat!Z71=0,0,LB_stat!N71/LB_stat!Z71)</f>
        <v>0</v>
      </c>
      <c r="AA71" s="647">
        <f>IF(LB_stat!U71=0,0,LB_stat!I71/LB_stat!U71)+IF(LB_stat!X71=0,0,LB_stat!L71/LB_stat!X71)+IF(LB_stat!AA71=0,0,LB_stat!O71/LB_stat!AA71)</f>
        <v>5.7693403860756316</v>
      </c>
      <c r="AB71" s="647">
        <f>IF(LB_stat!V71=0,0,LB_stat!J71/LB_stat!V71)+IF(LB_stat!Y71=0,0,LB_stat!M71/LB_stat!Y71)+IF(LB_stat!AB71=0,0,LB_stat!P71/LB_stat!AB71)</f>
        <v>0</v>
      </c>
      <c r="AC71" s="130">
        <f t="shared" ref="AC71:AC107" si="9">SUM(Z71:AB71)</f>
        <v>5.7693403860756316</v>
      </c>
    </row>
    <row r="72" spans="1:29" ht="20.100000000000001" customHeight="1" x14ac:dyDescent="0.2">
      <c r="A72" s="328">
        <f>LB_stat!A72</f>
        <v>61</v>
      </c>
      <c r="B72" s="81">
        <f>LB_stat!B72</f>
        <v>600079848</v>
      </c>
      <c r="C72" s="81">
        <f>LB_stat!C72</f>
        <v>2444</v>
      </c>
      <c r="D72" s="557" t="str">
        <f>LB_stat!D72</f>
        <v>ZŠ a MŠ Dlouhý Most 102</v>
      </c>
      <c r="E72" s="71">
        <f>LB_stat!E72</f>
        <v>3141</v>
      </c>
      <c r="F72" s="553" t="str">
        <f>LB_stat!F72</f>
        <v>ZŠ a MŠ Dlouhý Most 102</v>
      </c>
      <c r="G72" s="128">
        <f>ROUND(LB_rozp!R72,0)</f>
        <v>1234767</v>
      </c>
      <c r="H72" s="37">
        <f t="shared" si="5"/>
        <v>911679</v>
      </c>
      <c r="I72" s="29">
        <f t="shared" si="6"/>
        <v>308147</v>
      </c>
      <c r="J72" s="37">
        <f t="shared" si="7"/>
        <v>9117</v>
      </c>
      <c r="K72" s="37">
        <f>LB_stat!H72*LB_stat!AC72+LB_stat!I72*LB_stat!AD72+LB_stat!J72*LB_stat!AE72+LB_stat!K72*LB_stat!AF72+LB_stat!L72*LB_stat!AG72+LB_stat!M72*LB_stat!AH72+LB_stat!N72*LB_stat!AI72+LB_stat!O72*LB_stat!AJ72+LB_stat!P72*LB_stat!AK72</f>
        <v>5824</v>
      </c>
      <c r="L72" s="644">
        <f>ROUND(Y72/LB_rozp!E72/12,2)</f>
        <v>2.93</v>
      </c>
      <c r="M72" s="645">
        <f>IF(LB_stat!H72=0,0,12*1.348*1/LB_stat!T72*LB_rozp!$E72)</f>
        <v>12774.602612144916</v>
      </c>
      <c r="N72" s="646">
        <f>IF(LB_stat!I72=0,0,12*1.348*1/LB_stat!U72*LB_rozp!$E72)</f>
        <v>9411.0637879901096</v>
      </c>
      <c r="O72" s="646">
        <f>IF(LB_stat!J72=0,0,12*1.348*1/LB_stat!V72*LB_rozp!$E72)</f>
        <v>0</v>
      </c>
      <c r="P72" s="646">
        <f>IF(LB_stat!K72=0,0,12*1.348*1/LB_stat!W72*LB_rozp!$E72)</f>
        <v>0</v>
      </c>
      <c r="Q72" s="646">
        <f>IF(LB_stat!L72=0,0,12*1.348*1/LB_stat!X72*LB_rozp!$E72)</f>
        <v>0</v>
      </c>
      <c r="R72" s="646">
        <f>IF(LB_stat!M72=0,0,12*1.348*1/LB_stat!Y72*LB_rozp!$E72)</f>
        <v>0</v>
      </c>
      <c r="S72" s="646">
        <f>IF(LB_stat!N72=0,0,12*1.348*1/LB_stat!Z72*LB_rozp!$E72)</f>
        <v>0</v>
      </c>
      <c r="T72" s="646">
        <f>IF(LB_stat!O72=0,0,12*1.348*1/LB_stat!AA72*LB_rozp!$E72)</f>
        <v>0</v>
      </c>
      <c r="U72" s="646">
        <f>IF(LB_stat!P72=0,0,12*1.348*1/LB_stat!AB72*LB_rozp!$E72)</f>
        <v>0</v>
      </c>
      <c r="V72" s="37">
        <f>ROUND((M72*LB_stat!H72+P72*LB_stat!K72+S72*LB_stat!N72)/1.348,0)</f>
        <v>492789</v>
      </c>
      <c r="W72" s="37">
        <f>ROUND((N72*LB_stat!I72+Q72*LB_stat!L72+T72*LB_stat!O72)/1.348,0)</f>
        <v>418890</v>
      </c>
      <c r="X72" s="37">
        <f>ROUND((O72*LB_stat!J72+R72*LB_stat!M72+U72*LB_stat!P72)/1.348,0)</f>
        <v>0</v>
      </c>
      <c r="Y72" s="37">
        <f t="shared" si="8"/>
        <v>911679</v>
      </c>
      <c r="Z72" s="647">
        <f>IF(LB_stat!T72=0,0,LB_stat!H72/LB_stat!T72)+IF(LB_stat!W72=0,0,LB_stat!K72/LB_stat!W72)+IF(LB_stat!Z72=0,0,LB_stat!N72/LB_stat!Z72)</f>
        <v>1.5836541359789518</v>
      </c>
      <c r="AA72" s="647">
        <f>IF(LB_stat!U72=0,0,LB_stat!I72/LB_stat!U72)+IF(LB_stat!X72=0,0,LB_stat!L72/LB_stat!X72)+IF(LB_stat!AA72=0,0,LB_stat!O72/LB_stat!AA72)</f>
        <v>1.3461689341718712</v>
      </c>
      <c r="AB72" s="647">
        <f>IF(LB_stat!V72=0,0,LB_stat!J72/LB_stat!V72)+IF(LB_stat!Y72=0,0,LB_stat!M72/LB_stat!Y72)+IF(LB_stat!AB72=0,0,LB_stat!P72/LB_stat!AB72)</f>
        <v>0</v>
      </c>
      <c r="AC72" s="130">
        <f t="shared" si="9"/>
        <v>2.9298230701508228</v>
      </c>
    </row>
    <row r="73" spans="1:29" ht="20.100000000000001" customHeight="1" x14ac:dyDescent="0.2">
      <c r="A73" s="328">
        <f>LB_stat!A73</f>
        <v>62</v>
      </c>
      <c r="B73" s="81">
        <f>LB_stat!B73</f>
        <v>650021479</v>
      </c>
      <c r="C73" s="81">
        <f>LB_stat!C73</f>
        <v>2457</v>
      </c>
      <c r="D73" s="557" t="str">
        <f>LB_stat!D73</f>
        <v>ZŠ a MŠ Hlavice 3</v>
      </c>
      <c r="E73" s="71">
        <f>LB_stat!E73</f>
        <v>3141</v>
      </c>
      <c r="F73" s="559" t="str">
        <f>LB_stat!F73</f>
        <v>ZŠ a MŠ Hlavice 48</v>
      </c>
      <c r="G73" s="128">
        <f>ROUND(LB_rozp!R73,0)</f>
        <v>455384</v>
      </c>
      <c r="H73" s="37">
        <f t="shared" si="5"/>
        <v>336626</v>
      </c>
      <c r="I73" s="29">
        <f t="shared" si="6"/>
        <v>113780</v>
      </c>
      <c r="J73" s="37">
        <f t="shared" si="7"/>
        <v>3366</v>
      </c>
      <c r="K73" s="37">
        <f>LB_stat!H73*LB_stat!AC73+LB_stat!I73*LB_stat!AD73+LB_stat!J73*LB_stat!AE73+LB_stat!K73*LB_stat!AF73+LB_stat!L73*LB_stat!AG73+LB_stat!M73*LB_stat!AH73+LB_stat!N73*LB_stat!AI73+LB_stat!O73*LB_stat!AJ73+LB_stat!P73*LB_stat!AK73</f>
        <v>1612</v>
      </c>
      <c r="L73" s="644">
        <f>ROUND(Y73/LB_rozp!E73/12,2)</f>
        <v>1.08</v>
      </c>
      <c r="M73" s="645">
        <f>IF(LB_stat!H73=0,0,12*1.348*1/LB_stat!T73*LB_rozp!$E73)</f>
        <v>16694.993478514443</v>
      </c>
      <c r="N73" s="646">
        <f>IF(LB_stat!I73=0,0,12*1.348*1/LB_stat!U73*LB_rozp!$E73)</f>
        <v>11380.616060579279</v>
      </c>
      <c r="O73" s="646">
        <f>IF(LB_stat!J73=0,0,12*1.348*1/LB_stat!V73*LB_rozp!$E73)</f>
        <v>0</v>
      </c>
      <c r="P73" s="646">
        <f>IF(LB_stat!K73=0,0,12*1.348*1/LB_stat!W73*LB_rozp!$E73)</f>
        <v>0</v>
      </c>
      <c r="Q73" s="646">
        <f>IF(LB_stat!L73=0,0,12*1.348*1/LB_stat!X73*LB_rozp!$E73)</f>
        <v>0</v>
      </c>
      <c r="R73" s="646">
        <f>IF(LB_stat!M73=0,0,12*1.348*1/LB_stat!Y73*LB_rozp!$E73)</f>
        <v>0</v>
      </c>
      <c r="S73" s="646">
        <f>IF(LB_stat!N73=0,0,12*1.348*1/LB_stat!Z73*LB_rozp!$E73)</f>
        <v>0</v>
      </c>
      <c r="T73" s="646">
        <f>IF(LB_stat!O73=0,0,12*1.348*1/LB_stat!AA73*LB_rozp!$E73)</f>
        <v>0</v>
      </c>
      <c r="U73" s="646">
        <f>IF(LB_stat!P73=0,0,12*1.348*1/LB_stat!AB73*LB_rozp!$E73)</f>
        <v>0</v>
      </c>
      <c r="V73" s="37">
        <f>ROUND((M73*LB_stat!H73+P73*LB_stat!K73+S73*LB_stat!N73)/1.348,0)</f>
        <v>235315</v>
      </c>
      <c r="W73" s="37">
        <f>ROUND((N73*LB_stat!I73+Q73*LB_stat!L73+T73*LB_stat!O73)/1.348,0)</f>
        <v>101311</v>
      </c>
      <c r="X73" s="37">
        <f>ROUND((O73*LB_stat!J73+R73*LB_stat!M73+U73*LB_stat!P73)/1.348,0)</f>
        <v>0</v>
      </c>
      <c r="Y73" s="37">
        <f t="shared" si="8"/>
        <v>336626</v>
      </c>
      <c r="Z73" s="647">
        <f>IF(LB_stat!T73=0,0,LB_stat!H73/LB_stat!T73)+IF(LB_stat!W73=0,0,LB_stat!K73/LB_stat!W73)+IF(LB_stat!Z73=0,0,LB_stat!N73/LB_stat!Z73)</f>
        <v>0.75622225000662369</v>
      </c>
      <c r="AA73" s="647">
        <f>IF(LB_stat!U73=0,0,LB_stat!I73/LB_stat!U73)+IF(LB_stat!X73=0,0,LB_stat!L73/LB_stat!X73)+IF(LB_stat!AA73=0,0,LB_stat!O73/LB_stat!AA73)</f>
        <v>0.32557917229378758</v>
      </c>
      <c r="AB73" s="647">
        <f>IF(LB_stat!V73=0,0,LB_stat!J73/LB_stat!V73)+IF(LB_stat!Y73=0,0,LB_stat!M73/LB_stat!Y73)+IF(LB_stat!AB73=0,0,LB_stat!P73/LB_stat!AB73)</f>
        <v>0</v>
      </c>
      <c r="AC73" s="130">
        <f t="shared" si="9"/>
        <v>1.0818014223004113</v>
      </c>
    </row>
    <row r="74" spans="1:29" ht="20.100000000000001" customHeight="1" x14ac:dyDescent="0.2">
      <c r="A74" s="328">
        <f>LB_stat!A74</f>
        <v>63</v>
      </c>
      <c r="B74" s="81">
        <f>LB_stat!B74</f>
        <v>600078931</v>
      </c>
      <c r="C74" s="81">
        <f>LB_stat!C74</f>
        <v>2403</v>
      </c>
      <c r="D74" s="557" t="str">
        <f>LB_stat!D74</f>
        <v>MŠ Hodkovice n. M., Podlesí 560</v>
      </c>
      <c r="E74" s="71">
        <f>LB_stat!E74</f>
        <v>3141</v>
      </c>
      <c r="F74" s="553" t="str">
        <f>LB_stat!F74</f>
        <v>MŠ Hodkovice n. M., Podlesí 560</v>
      </c>
      <c r="G74" s="128">
        <f>ROUND(LB_rozp!R74,0)</f>
        <v>976177</v>
      </c>
      <c r="H74" s="37">
        <f t="shared" si="5"/>
        <v>720657</v>
      </c>
      <c r="I74" s="29">
        <f t="shared" si="6"/>
        <v>243581</v>
      </c>
      <c r="J74" s="37">
        <f t="shared" si="7"/>
        <v>7207</v>
      </c>
      <c r="K74" s="37">
        <f>LB_stat!H74*LB_stat!AC74+LB_stat!I74*LB_stat!AD74+LB_stat!J74*LB_stat!AE74+LB_stat!K74*LB_stat!AF74+LB_stat!L74*LB_stat!AG74+LB_stat!M74*LB_stat!AH74+LB_stat!N74*LB_stat!AI74+LB_stat!O74*LB_stat!AJ74+LB_stat!P74*LB_stat!AK74</f>
        <v>4732</v>
      </c>
      <c r="L74" s="644">
        <f>ROUND(Y74/LB_rozp!E74/12,2)</f>
        <v>2.3199999999999998</v>
      </c>
      <c r="M74" s="645">
        <f>IF(LB_stat!H74=0,0,12*1.348*1/LB_stat!T74*LB_rozp!$E74)</f>
        <v>10675.218180553609</v>
      </c>
      <c r="N74" s="646">
        <f>IF(LB_stat!I74=0,0,12*1.348*1/LB_stat!U74*LB_rozp!$E74)</f>
        <v>0</v>
      </c>
      <c r="O74" s="646">
        <f>IF(LB_stat!J74=0,0,12*1.348*1/LB_stat!V74*LB_rozp!$E74)</f>
        <v>0</v>
      </c>
      <c r="P74" s="646">
        <f>IF(LB_stat!K74=0,0,12*1.348*1/LB_stat!W74*LB_rozp!$E74)</f>
        <v>0</v>
      </c>
      <c r="Q74" s="646">
        <f>IF(LB_stat!L74=0,0,12*1.348*1/LB_stat!X74*LB_rozp!$E74)</f>
        <v>0</v>
      </c>
      <c r="R74" s="646">
        <f>IF(LB_stat!M74=0,0,12*1.348*1/LB_stat!Y74*LB_rozp!$E74)</f>
        <v>0</v>
      </c>
      <c r="S74" s="646">
        <f>IF(LB_stat!N74=0,0,12*1.348*1/LB_stat!Z74*LB_rozp!$E74)</f>
        <v>0</v>
      </c>
      <c r="T74" s="646">
        <f>IF(LB_stat!O74=0,0,12*1.348*1/LB_stat!AA74*LB_rozp!$E74)</f>
        <v>0</v>
      </c>
      <c r="U74" s="646">
        <f>IF(LB_stat!P74=0,0,12*1.348*1/LB_stat!AB74*LB_rozp!$E74)</f>
        <v>0</v>
      </c>
      <c r="V74" s="37">
        <f>ROUND((M74*LB_stat!H74+P74*LB_stat!K74+S74*LB_stat!N74)/1.348,0)</f>
        <v>720656</v>
      </c>
      <c r="W74" s="37">
        <f>ROUND((N74*LB_stat!I74+Q74*LB_stat!L74+T74*LB_stat!O74)/1.348,0)</f>
        <v>0</v>
      </c>
      <c r="X74" s="37">
        <f>ROUND((O74*LB_stat!J74+R74*LB_stat!M74+U74*LB_stat!P74)/1.348,0)</f>
        <v>0</v>
      </c>
      <c r="Y74" s="37">
        <f t="shared" si="8"/>
        <v>720656</v>
      </c>
      <c r="Z74" s="647">
        <f>IF(LB_stat!T74=0,0,LB_stat!H74/LB_stat!T74)+IF(LB_stat!W74=0,0,LB_stat!K74/LB_stat!W74)+IF(LB_stat!Z74=0,0,LB_stat!N74/LB_stat!Z74)</f>
        <v>2.3159423733516427</v>
      </c>
      <c r="AA74" s="647">
        <f>IF(LB_stat!U74=0,0,LB_stat!I74/LB_stat!U74)+IF(LB_stat!X74=0,0,LB_stat!L74/LB_stat!X74)+IF(LB_stat!AA74=0,0,LB_stat!O74/LB_stat!AA74)</f>
        <v>0</v>
      </c>
      <c r="AB74" s="647">
        <f>IF(LB_stat!V74=0,0,LB_stat!J74/LB_stat!V74)+IF(LB_stat!Y74=0,0,LB_stat!M74/LB_stat!Y74)+IF(LB_stat!AB74=0,0,LB_stat!P74/LB_stat!AB74)</f>
        <v>0</v>
      </c>
      <c r="AC74" s="130">
        <f t="shared" si="9"/>
        <v>2.3159423733516427</v>
      </c>
    </row>
    <row r="75" spans="1:29" ht="20.100000000000001" customHeight="1" x14ac:dyDescent="0.2">
      <c r="A75" s="328">
        <f>LB_stat!A75</f>
        <v>64</v>
      </c>
      <c r="B75" s="81">
        <f>LB_stat!B75</f>
        <v>600079741</v>
      </c>
      <c r="C75" s="81">
        <f>LB_stat!C75</f>
        <v>2458</v>
      </c>
      <c r="D75" s="557" t="str">
        <f>LB_stat!D75</f>
        <v>ZŠ Hodkovice n. M., J.A. Komenského 467</v>
      </c>
      <c r="E75" s="71">
        <f>LB_stat!E75</f>
        <v>3141</v>
      </c>
      <c r="F75" s="553" t="str">
        <f>LB_stat!F75</f>
        <v>ZŠ Hodkovice n. M., J.A. Komenského 467</v>
      </c>
      <c r="G75" s="128">
        <f>ROUND(LB_rozp!R75,0)</f>
        <v>2117854</v>
      </c>
      <c r="H75" s="37">
        <f t="shared" si="5"/>
        <v>1559365</v>
      </c>
      <c r="I75" s="29">
        <f t="shared" si="6"/>
        <v>527065</v>
      </c>
      <c r="J75" s="37">
        <f t="shared" si="7"/>
        <v>15594</v>
      </c>
      <c r="K75" s="37">
        <f>LB_stat!H75*LB_stat!AC75+LB_stat!I75*LB_stat!AD75+LB_stat!J75*LB_stat!AE75+LB_stat!K75*LB_stat!AF75+LB_stat!L75*LB_stat!AG75+LB_stat!M75*LB_stat!AH75+LB_stat!N75*LB_stat!AI75+LB_stat!O75*LB_stat!AJ75+LB_stat!P75*LB_stat!AK75</f>
        <v>15830</v>
      </c>
      <c r="L75" s="644">
        <f>ROUND(Y75/LB_rozp!E75/12,2)</f>
        <v>5.01</v>
      </c>
      <c r="M75" s="645">
        <f>IF(LB_stat!H75=0,0,12*1.348*1/LB_stat!T75*LB_rozp!$E75)</f>
        <v>0</v>
      </c>
      <c r="N75" s="646">
        <f>IF(LB_stat!I75=0,0,12*1.348*1/LB_stat!U75*LB_rozp!$E75)</f>
        <v>6644.0820686136467</v>
      </c>
      <c r="O75" s="646">
        <f>IF(LB_stat!J75=0,0,12*1.348*1/LB_stat!V75*LB_rozp!$E75)</f>
        <v>0</v>
      </c>
      <c r="P75" s="646">
        <f>IF(LB_stat!K75=0,0,12*1.348*1/LB_stat!W75*LB_rozp!$E75)</f>
        <v>0</v>
      </c>
      <c r="Q75" s="646">
        <f>IF(LB_stat!L75=0,0,12*1.348*1/LB_stat!X75*LB_rozp!$E75)</f>
        <v>6108.9302641180102</v>
      </c>
      <c r="R75" s="646">
        <f>IF(LB_stat!M75=0,0,12*1.348*1/LB_stat!Y75*LB_rozp!$E75)</f>
        <v>0</v>
      </c>
      <c r="S75" s="646">
        <f>IF(LB_stat!N75=0,0,12*1.348*1/LB_stat!Z75*LB_rozp!$E75)</f>
        <v>0</v>
      </c>
      <c r="T75" s="646">
        <f>IF(LB_stat!O75=0,0,12*1.348*1/LB_stat!AA75*LB_rozp!$E75)</f>
        <v>0</v>
      </c>
      <c r="U75" s="646">
        <f>IF(LB_stat!P75=0,0,12*1.348*1/LB_stat!AB75*LB_rozp!$E75)</f>
        <v>0</v>
      </c>
      <c r="V75" s="37">
        <f>ROUND((M75*LB_stat!H75+P75*LB_stat!K75+S75*LB_stat!N75)/1.348,0)</f>
        <v>0</v>
      </c>
      <c r="W75" s="37">
        <f>ROUND((N75*LB_stat!I75+Q75*LB_stat!L75+T75*LB_stat!O75)/1.348,0)</f>
        <v>1559365</v>
      </c>
      <c r="X75" s="37">
        <f>ROUND((O75*LB_stat!J75+R75*LB_stat!M75+U75*LB_stat!P75)/1.348,0)</f>
        <v>0</v>
      </c>
      <c r="Y75" s="37">
        <f t="shared" si="8"/>
        <v>1559365</v>
      </c>
      <c r="Z75" s="647">
        <f>IF(LB_stat!T75=0,0,LB_stat!H75/LB_stat!T75)+IF(LB_stat!W75=0,0,LB_stat!K75/LB_stat!W75)+IF(LB_stat!Z75=0,0,LB_stat!N75/LB_stat!Z75)</f>
        <v>0</v>
      </c>
      <c r="AA75" s="647">
        <f>IF(LB_stat!U75=0,0,LB_stat!I75/LB_stat!U75)+IF(LB_stat!X75=0,0,LB_stat!L75/LB_stat!X75)+IF(LB_stat!AA75=0,0,LB_stat!O75/LB_stat!AA75)</f>
        <v>5.0112648461741305</v>
      </c>
      <c r="AB75" s="647">
        <f>IF(LB_stat!V75=0,0,LB_stat!J75/LB_stat!V75)+IF(LB_stat!Y75=0,0,LB_stat!M75/LB_stat!Y75)+IF(LB_stat!AB75=0,0,LB_stat!P75/LB_stat!AB75)</f>
        <v>0</v>
      </c>
      <c r="AC75" s="130">
        <f t="shared" si="9"/>
        <v>5.0112648461741305</v>
      </c>
    </row>
    <row r="76" spans="1:29" ht="20.100000000000001" customHeight="1" x14ac:dyDescent="0.2">
      <c r="A76" s="328">
        <f>LB_stat!A76</f>
        <v>66</v>
      </c>
      <c r="B76" s="81">
        <f>LB_stat!B76</f>
        <v>600078949</v>
      </c>
      <c r="C76" s="81">
        <f>LB_stat!C76</f>
        <v>2402</v>
      </c>
      <c r="D76" s="557" t="str">
        <f>LB_stat!D76</f>
        <v>MŠ Hrádek n. N. - Donín, Rybářská 36</v>
      </c>
      <c r="E76" s="71">
        <f>LB_stat!E76</f>
        <v>3141</v>
      </c>
      <c r="F76" s="553" t="str">
        <f>LB_stat!F76</f>
        <v>MŠ Hrádek n. N., Donín -  Rybářská 36</v>
      </c>
      <c r="G76" s="128">
        <f>ROUND(LB_rozp!R76,0)</f>
        <v>982350</v>
      </c>
      <c r="H76" s="37">
        <f t="shared" si="5"/>
        <v>725709</v>
      </c>
      <c r="I76" s="29">
        <f t="shared" si="6"/>
        <v>245290</v>
      </c>
      <c r="J76" s="37">
        <f t="shared" si="7"/>
        <v>7257</v>
      </c>
      <c r="K76" s="37">
        <f>LB_stat!H76*LB_stat!AC76+LB_stat!I76*LB_stat!AD76+LB_stat!J76*LB_stat!AE76+LB_stat!K76*LB_stat!AF76+LB_stat!L76*LB_stat!AG76+LB_stat!M76*LB_stat!AH76+LB_stat!N76*LB_stat!AI76+LB_stat!O76*LB_stat!AJ76+LB_stat!P76*LB_stat!AK76</f>
        <v>4094</v>
      </c>
      <c r="L76" s="644">
        <f>ROUND(Y76/LB_rozp!E76/12,2)</f>
        <v>2.33</v>
      </c>
      <c r="M76" s="645">
        <f>IF(LB_stat!H76=0,0,12*1.348*1/LB_stat!T76*LB_rozp!$E76)</f>
        <v>11880.186569464016</v>
      </c>
      <c r="N76" s="646">
        <f>IF(LB_stat!I76=0,0,12*1.348*1/LB_stat!U76*LB_rozp!$E76)</f>
        <v>0</v>
      </c>
      <c r="O76" s="646">
        <f>IF(LB_stat!J76=0,0,12*1.348*1/LB_stat!V76*LB_rozp!$E76)</f>
        <v>0</v>
      </c>
      <c r="P76" s="646">
        <f>IF(LB_stat!K76=0,0,12*1.348*1/LB_stat!W76*LB_rozp!$E76)</f>
        <v>9811.6130812514348</v>
      </c>
      <c r="Q76" s="646">
        <f>IF(LB_stat!L76=0,0,12*1.348*1/LB_stat!X76*LB_rozp!$E76)</f>
        <v>0</v>
      </c>
      <c r="R76" s="646">
        <f>IF(LB_stat!M76=0,0,12*1.348*1/LB_stat!Y76*LB_rozp!$E76)</f>
        <v>0</v>
      </c>
      <c r="S76" s="646">
        <f>IF(LB_stat!N76=0,0,12*1.348*1/LB_stat!Z76*LB_rozp!$E76)</f>
        <v>0</v>
      </c>
      <c r="T76" s="646">
        <f>IF(LB_stat!O76=0,0,12*1.348*1/LB_stat!AA76*LB_rozp!$E76)</f>
        <v>0</v>
      </c>
      <c r="U76" s="646">
        <f>IF(LB_stat!P76=0,0,12*1.348*1/LB_stat!AB76*LB_rozp!$E76)</f>
        <v>0</v>
      </c>
      <c r="V76" s="37">
        <f>ROUND((M76*LB_stat!H76+P76*LB_stat!K76+S76*LB_stat!N76)/1.348,0)</f>
        <v>725709</v>
      </c>
      <c r="W76" s="37">
        <f>ROUND((N76*LB_stat!I76+Q76*LB_stat!L76+T76*LB_stat!O76)/1.348,0)</f>
        <v>0</v>
      </c>
      <c r="X76" s="37">
        <f>ROUND((O76*LB_stat!J76+R76*LB_stat!M76+U76*LB_stat!P76)/1.348,0)</f>
        <v>0</v>
      </c>
      <c r="Y76" s="37">
        <f t="shared" si="8"/>
        <v>725709</v>
      </c>
      <c r="Z76" s="647">
        <f>IF(LB_stat!T76=0,0,LB_stat!H76/LB_stat!T76)+IF(LB_stat!W76=0,0,LB_stat!K76/LB_stat!W76)+IF(LB_stat!Z76=0,0,LB_stat!N76/LB_stat!Z76)</f>
        <v>2.3321802735788881</v>
      </c>
      <c r="AA76" s="647">
        <f>IF(LB_stat!U76=0,0,LB_stat!I76/LB_stat!U76)+IF(LB_stat!X76=0,0,LB_stat!L76/LB_stat!X76)+IF(LB_stat!AA76=0,0,LB_stat!O76/LB_stat!AA76)</f>
        <v>0</v>
      </c>
      <c r="AB76" s="647">
        <f>IF(LB_stat!V76=0,0,LB_stat!J76/LB_stat!V76)+IF(LB_stat!Y76=0,0,LB_stat!M76/LB_stat!Y76)+IF(LB_stat!AB76=0,0,LB_stat!P76/LB_stat!AB76)</f>
        <v>0</v>
      </c>
      <c r="AC76" s="130">
        <f t="shared" si="9"/>
        <v>2.3321802735788881</v>
      </c>
    </row>
    <row r="77" spans="1:29" ht="20.100000000000001" customHeight="1" x14ac:dyDescent="0.2">
      <c r="A77" s="328">
        <f>LB_stat!A77</f>
        <v>66</v>
      </c>
      <c r="B77" s="81">
        <f>LB_stat!B77</f>
        <v>600078949</v>
      </c>
      <c r="C77" s="81">
        <f>LB_stat!C77</f>
        <v>2402</v>
      </c>
      <c r="D77" s="557" t="str">
        <f>LB_stat!D77</f>
        <v>MŠ Hrádek n. N. - Donín, Rybářská 36</v>
      </c>
      <c r="E77" s="71">
        <f>LB_stat!E77</f>
        <v>3141</v>
      </c>
      <c r="F77" s="559" t="str">
        <f>LB_stat!F77</f>
        <v>MŠ Hrádek n. N., Václavice 327 -výdejna</v>
      </c>
      <c r="G77" s="128">
        <f>ROUND(LB_rozp!R77,0)</f>
        <v>138077</v>
      </c>
      <c r="H77" s="37">
        <f t="shared" si="5"/>
        <v>101901</v>
      </c>
      <c r="I77" s="29">
        <f t="shared" si="6"/>
        <v>34443</v>
      </c>
      <c r="J77" s="37">
        <f t="shared" si="7"/>
        <v>1019</v>
      </c>
      <c r="K77" s="37">
        <f>LB_stat!H77*LB_stat!AC77+LB_stat!I77*LB_stat!AD77+LB_stat!J77*LB_stat!AE77+LB_stat!K77*LB_stat!AF77+LB_stat!L77*LB_stat!AG77+LB_stat!M77*LB_stat!AH77+LB_stat!N77*LB_stat!AI77+LB_stat!O77*LB_stat!AJ77+LB_stat!P77*LB_stat!AK77</f>
        <v>714</v>
      </c>
      <c r="L77" s="644">
        <f>ROUND(Y77/LB_rozp!E77/12,2)</f>
        <v>0.33</v>
      </c>
      <c r="M77" s="645">
        <f>IF(LB_stat!H77=0,0,12*1.348*1/LB_stat!T77*LB_rozp!$E77)</f>
        <v>0</v>
      </c>
      <c r="N77" s="646">
        <f>IF(LB_stat!I77=0,0,12*1.348*1/LB_stat!U77*LB_rozp!$E77)</f>
        <v>0</v>
      </c>
      <c r="O77" s="646">
        <f>IF(LB_stat!J77=0,0,12*1.348*1/LB_stat!V77*LB_rozp!$E77)</f>
        <v>0</v>
      </c>
      <c r="P77" s="646">
        <f>IF(LB_stat!K77=0,0,12*1.348*1/LB_stat!W77*LB_rozp!$E77)</f>
        <v>0</v>
      </c>
      <c r="Q77" s="646">
        <f>IF(LB_stat!L77=0,0,12*1.348*1/LB_stat!X77*LB_rozp!$E77)</f>
        <v>0</v>
      </c>
      <c r="R77" s="646">
        <f>IF(LB_stat!M77=0,0,12*1.348*1/LB_stat!Y77*LB_rozp!$E77)</f>
        <v>0</v>
      </c>
      <c r="S77" s="646">
        <f>IF(LB_stat!N77=0,0,12*1.348*1/LB_stat!Z77*LB_rozp!$E77)</f>
        <v>6541.0753875009568</v>
      </c>
      <c r="T77" s="646">
        <f>IF(LB_stat!O77=0,0,12*1.348*1/LB_stat!AA77*LB_rozp!$E77)</f>
        <v>0</v>
      </c>
      <c r="U77" s="646">
        <f>IF(LB_stat!P77=0,0,12*1.348*1/LB_stat!AB77*LB_rozp!$E77)</f>
        <v>0</v>
      </c>
      <c r="V77" s="37">
        <f>ROUND((M77*LB_stat!H77+P77*LB_stat!K77+S77*LB_stat!N77)/1.348,0)</f>
        <v>101901</v>
      </c>
      <c r="W77" s="37">
        <f>ROUND((N77*LB_stat!I77+Q77*LB_stat!L77+T77*LB_stat!O77)/1.348,0)</f>
        <v>0</v>
      </c>
      <c r="X77" s="37">
        <f>ROUND((O77*LB_stat!J77+R77*LB_stat!M77+U77*LB_stat!P77)/1.348,0)</f>
        <v>0</v>
      </c>
      <c r="Y77" s="37">
        <f t="shared" si="8"/>
        <v>101901</v>
      </c>
      <c r="Z77" s="647">
        <f>IF(LB_stat!T77=0,0,LB_stat!H77/LB_stat!T77)+IF(LB_stat!W77=0,0,LB_stat!K77/LB_stat!W77)+IF(LB_stat!Z77=0,0,LB_stat!N77/LB_stat!Z77)</f>
        <v>0.32747492083609564</v>
      </c>
      <c r="AA77" s="647">
        <f>IF(LB_stat!U77=0,0,LB_stat!I77/LB_stat!U77)+IF(LB_stat!X77=0,0,LB_stat!L77/LB_stat!X77)+IF(LB_stat!AA77=0,0,LB_stat!O77/LB_stat!AA77)</f>
        <v>0</v>
      </c>
      <c r="AB77" s="647">
        <f>IF(LB_stat!V77=0,0,LB_stat!J77/LB_stat!V77)+IF(LB_stat!Y77=0,0,LB_stat!M77/LB_stat!Y77)+IF(LB_stat!AB77=0,0,LB_stat!P77/LB_stat!AB77)</f>
        <v>0</v>
      </c>
      <c r="AC77" s="130">
        <f t="shared" si="9"/>
        <v>0.32747492083609564</v>
      </c>
    </row>
    <row r="78" spans="1:29" ht="20.100000000000001" customHeight="1" x14ac:dyDescent="0.2">
      <c r="A78" s="328">
        <f>LB_stat!A78</f>
        <v>67</v>
      </c>
      <c r="B78" s="81">
        <f>LB_stat!B78</f>
        <v>600078957</v>
      </c>
      <c r="C78" s="81">
        <f>LB_stat!C78</f>
        <v>2404</v>
      </c>
      <c r="D78" s="557" t="str">
        <f>LB_stat!D78</f>
        <v>MŠ Hrádek n. N., Liberecká 607</v>
      </c>
      <c r="E78" s="71">
        <f>LB_stat!E78</f>
        <v>3141</v>
      </c>
      <c r="F78" s="553" t="str">
        <f>LB_stat!F78</f>
        <v>MŠ Hrádek n. N., Liberecká 607</v>
      </c>
      <c r="G78" s="128">
        <f>ROUND(LB_rozp!R78,0)</f>
        <v>815351</v>
      </c>
      <c r="H78" s="37">
        <f t="shared" si="5"/>
        <v>602159</v>
      </c>
      <c r="I78" s="29">
        <f t="shared" si="6"/>
        <v>203530</v>
      </c>
      <c r="J78" s="37">
        <f t="shared" si="7"/>
        <v>6022</v>
      </c>
      <c r="K78" s="37">
        <f>LB_stat!H78*LB_stat!AC78+LB_stat!I78*LB_stat!AD78+LB_stat!J78*LB_stat!AE78+LB_stat!K78*LB_stat!AF78+LB_stat!L78*LB_stat!AG78+LB_stat!M78*LB_stat!AH78+LB_stat!N78*LB_stat!AI78+LB_stat!O78*LB_stat!AJ78+LB_stat!P78*LB_stat!AK78</f>
        <v>3640</v>
      </c>
      <c r="L78" s="644">
        <f>ROUND(Y78/LB_rozp!E78/12,2)</f>
        <v>1.94</v>
      </c>
      <c r="M78" s="645">
        <f>IF(LB_stat!H78=0,0,12*1.348*1/LB_stat!T78*LB_rozp!$E78)</f>
        <v>11595.870873340225</v>
      </c>
      <c r="N78" s="646">
        <f>IF(LB_stat!I78=0,0,12*1.348*1/LB_stat!U78*LB_rozp!$E78)</f>
        <v>0</v>
      </c>
      <c r="O78" s="646">
        <f>IF(LB_stat!J78=0,0,12*1.348*1/LB_stat!V78*LB_rozp!$E78)</f>
        <v>0</v>
      </c>
      <c r="P78" s="646">
        <f>IF(LB_stat!K78=0,0,12*1.348*1/LB_stat!W78*LB_rozp!$E78)</f>
        <v>0</v>
      </c>
      <c r="Q78" s="646">
        <f>IF(LB_stat!L78=0,0,12*1.348*1/LB_stat!X78*LB_rozp!$E78)</f>
        <v>0</v>
      </c>
      <c r="R78" s="646">
        <f>IF(LB_stat!M78=0,0,12*1.348*1/LB_stat!Y78*LB_rozp!$E78)</f>
        <v>0</v>
      </c>
      <c r="S78" s="646">
        <f>IF(LB_stat!N78=0,0,12*1.348*1/LB_stat!Z78*LB_rozp!$E78)</f>
        <v>0</v>
      </c>
      <c r="T78" s="646">
        <f>IF(LB_stat!O78=0,0,12*1.348*1/LB_stat!AA78*LB_rozp!$E78)</f>
        <v>0</v>
      </c>
      <c r="U78" s="646">
        <f>IF(LB_stat!P78=0,0,12*1.348*1/LB_stat!AB78*LB_rozp!$E78)</f>
        <v>0</v>
      </c>
      <c r="V78" s="37">
        <f>ROUND((M78*LB_stat!H78+P78*LB_stat!K78+S78*LB_stat!N78)/1.348,0)</f>
        <v>602159</v>
      </c>
      <c r="W78" s="37">
        <f>ROUND((N78*LB_stat!I78+Q78*LB_stat!L78+T78*LB_stat!O78)/1.348,0)</f>
        <v>0</v>
      </c>
      <c r="X78" s="37">
        <f>ROUND((O78*LB_stat!J78+R78*LB_stat!M78+U78*LB_stat!P78)/1.348,0)</f>
        <v>0</v>
      </c>
      <c r="Y78" s="37">
        <f t="shared" si="8"/>
        <v>602159</v>
      </c>
      <c r="Z78" s="647">
        <f>IF(LB_stat!T78=0,0,LB_stat!H78/LB_stat!T78)+IF(LB_stat!W78=0,0,LB_stat!K78/LB_stat!W78)+IF(LB_stat!Z78=0,0,LB_stat!N78/LB_stat!Z78)</f>
        <v>1.935133838251772</v>
      </c>
      <c r="AA78" s="647">
        <f>IF(LB_stat!U78=0,0,LB_stat!I78/LB_stat!U78)+IF(LB_stat!X78=0,0,LB_stat!L78/LB_stat!X78)+IF(LB_stat!AA78=0,0,LB_stat!O78/LB_stat!AA78)</f>
        <v>0</v>
      </c>
      <c r="AB78" s="647">
        <f>IF(LB_stat!V78=0,0,LB_stat!J78/LB_stat!V78)+IF(LB_stat!Y78=0,0,LB_stat!M78/LB_stat!Y78)+IF(LB_stat!AB78=0,0,LB_stat!P78/LB_stat!AB78)</f>
        <v>0</v>
      </c>
      <c r="AC78" s="130">
        <f t="shared" si="9"/>
        <v>1.935133838251772</v>
      </c>
    </row>
    <row r="79" spans="1:29" ht="20.100000000000001" customHeight="1" x14ac:dyDescent="0.2">
      <c r="A79" s="328">
        <f>LB_stat!A79</f>
        <v>68</v>
      </c>
      <c r="B79" s="81">
        <f>LB_stat!B79</f>
        <v>600078965</v>
      </c>
      <c r="C79" s="81">
        <f>LB_stat!C79</f>
        <v>2439</v>
      </c>
      <c r="D79" s="557" t="str">
        <f>LB_stat!D79</f>
        <v>MŠ Hrádek n. N., Oldřichovská 462</v>
      </c>
      <c r="E79" s="71">
        <f>LB_stat!E79</f>
        <v>3141</v>
      </c>
      <c r="F79" s="553" t="str">
        <f>LB_stat!F79</f>
        <v>MŠ Hrádek n. N., Oldřichovská 462</v>
      </c>
      <c r="G79" s="128">
        <f>ROUND(LB_rozp!R79,0)</f>
        <v>556373</v>
      </c>
      <c r="H79" s="37">
        <f t="shared" si="5"/>
        <v>411197</v>
      </c>
      <c r="I79" s="29">
        <f t="shared" si="6"/>
        <v>138984</v>
      </c>
      <c r="J79" s="37">
        <f t="shared" si="7"/>
        <v>4112</v>
      </c>
      <c r="K79" s="37">
        <f>LB_stat!H79*LB_stat!AC79+LB_stat!I79*LB_stat!AD79+LB_stat!J79*LB_stat!AE79+LB_stat!K79*LB_stat!AF79+LB_stat!L79*LB_stat!AG79+LB_stat!M79*LB_stat!AH79+LB_stat!N79*LB_stat!AI79+LB_stat!O79*LB_stat!AJ79+LB_stat!P79*LB_stat!AK79</f>
        <v>2080</v>
      </c>
      <c r="L79" s="644">
        <f>ROUND(Y79/LB_rozp!E79/12,2)</f>
        <v>1.32</v>
      </c>
      <c r="M79" s="645">
        <f>IF(LB_stat!H79=0,0,12*1.348*1/LB_stat!T79*LB_rozp!$E79)</f>
        <v>13857.331321670734</v>
      </c>
      <c r="N79" s="646">
        <f>IF(LB_stat!I79=0,0,12*1.348*1/LB_stat!U79*LB_rozp!$E79)</f>
        <v>0</v>
      </c>
      <c r="O79" s="646">
        <f>IF(LB_stat!J79=0,0,12*1.348*1/LB_stat!V79*LB_rozp!$E79)</f>
        <v>0</v>
      </c>
      <c r="P79" s="646">
        <f>IF(LB_stat!K79=0,0,12*1.348*1/LB_stat!W79*LB_rozp!$E79)</f>
        <v>0</v>
      </c>
      <c r="Q79" s="646">
        <f>IF(LB_stat!L79=0,0,12*1.348*1/LB_stat!X79*LB_rozp!$E79)</f>
        <v>0</v>
      </c>
      <c r="R79" s="646">
        <f>IF(LB_stat!M79=0,0,12*1.348*1/LB_stat!Y79*LB_rozp!$E79)</f>
        <v>0</v>
      </c>
      <c r="S79" s="646">
        <f>IF(LB_stat!N79=0,0,12*1.348*1/LB_stat!Z79*LB_rozp!$E79)</f>
        <v>0</v>
      </c>
      <c r="T79" s="646">
        <f>IF(LB_stat!O79=0,0,12*1.348*1/LB_stat!AA79*LB_rozp!$E79)</f>
        <v>0</v>
      </c>
      <c r="U79" s="646">
        <f>IF(LB_stat!P79=0,0,12*1.348*1/LB_stat!AB79*LB_rozp!$E79)</f>
        <v>0</v>
      </c>
      <c r="V79" s="37">
        <f>ROUND((M79*LB_stat!H79+P79*LB_stat!K79+S79*LB_stat!N79)/1.348,0)</f>
        <v>411197</v>
      </c>
      <c r="W79" s="37">
        <f>ROUND((N79*LB_stat!I79+Q79*LB_stat!L79+T79*LB_stat!O79)/1.348,0)</f>
        <v>0</v>
      </c>
      <c r="X79" s="37">
        <f>ROUND((O79*LB_stat!J79+R79*LB_stat!M79+U79*LB_stat!P79)/1.348,0)</f>
        <v>0</v>
      </c>
      <c r="Y79" s="37">
        <f t="shared" si="8"/>
        <v>411197</v>
      </c>
      <c r="Z79" s="647">
        <f>IF(LB_stat!T79=0,0,LB_stat!H79/LB_stat!T79)+IF(LB_stat!W79=0,0,LB_stat!K79/LB_stat!W79)+IF(LB_stat!Z79=0,0,LB_stat!N79/LB_stat!Z79)</f>
        <v>1.3214452943187711</v>
      </c>
      <c r="AA79" s="647">
        <f>IF(LB_stat!U79=0,0,LB_stat!I79/LB_stat!U79)+IF(LB_stat!X79=0,0,LB_stat!L79/LB_stat!X79)+IF(LB_stat!AA79=0,0,LB_stat!O79/LB_stat!AA79)</f>
        <v>0</v>
      </c>
      <c r="AB79" s="647">
        <f>IF(LB_stat!V79=0,0,LB_stat!J79/LB_stat!V79)+IF(LB_stat!Y79=0,0,LB_stat!M79/LB_stat!Y79)+IF(LB_stat!AB79=0,0,LB_stat!P79/LB_stat!AB79)</f>
        <v>0</v>
      </c>
      <c r="AC79" s="130">
        <f t="shared" si="9"/>
        <v>1.3214452943187711</v>
      </c>
    </row>
    <row r="80" spans="1:29" ht="20.100000000000001" customHeight="1" x14ac:dyDescent="0.2">
      <c r="A80" s="328">
        <f>LB_stat!A80</f>
        <v>69</v>
      </c>
      <c r="B80" s="81">
        <f>LB_stat!B80</f>
        <v>600080366</v>
      </c>
      <c r="C80" s="81">
        <f>LB_stat!C80</f>
        <v>2302</v>
      </c>
      <c r="D80" s="557" t="str">
        <f>LB_stat!D80</f>
        <v>ZŠ a MŠ Hrádek n. N., Hartavská 220</v>
      </c>
      <c r="E80" s="71">
        <f>LB_stat!E80</f>
        <v>3141</v>
      </c>
      <c r="F80" s="553" t="str">
        <f>LB_stat!F80</f>
        <v>ZŠ a MŠ Hrádek n. N., Hartavská 220 - výdejna</v>
      </c>
      <c r="G80" s="128">
        <f>ROUND(LB_rozp!R80,0)</f>
        <v>490607</v>
      </c>
      <c r="H80" s="37">
        <f t="shared" si="5"/>
        <v>361228</v>
      </c>
      <c r="I80" s="29">
        <f t="shared" si="6"/>
        <v>122095</v>
      </c>
      <c r="J80" s="37">
        <f t="shared" si="7"/>
        <v>3612</v>
      </c>
      <c r="K80" s="37">
        <f>LB_stat!H80*LB_stat!AC80+LB_stat!I80*LB_stat!AD80+LB_stat!J80*LB_stat!AE80+LB_stat!K80*LB_stat!AF80+LB_stat!L80*LB_stat!AG80+LB_stat!M80*LB_stat!AH80+LB_stat!N80*LB_stat!AI80+LB_stat!O80*LB_stat!AJ80+LB_stat!P80*LB_stat!AK80</f>
        <v>3672</v>
      </c>
      <c r="L80" s="644">
        <f>ROUND(Y80/LB_rozp!E80/12,2)</f>
        <v>1.1599999999999999</v>
      </c>
      <c r="M80" s="645">
        <f>IF(LB_stat!H80=0,0,12*1.348*1/LB_stat!T80*LB_rozp!$E80)</f>
        <v>0</v>
      </c>
      <c r="N80" s="646">
        <f>IF(LB_stat!I80=0,0,12*1.348*1/LB_stat!U80*LB_rozp!$E80)</f>
        <v>0</v>
      </c>
      <c r="O80" s="646">
        <f>IF(LB_stat!J80=0,0,12*1.348*1/LB_stat!V80*LB_rozp!$E80)</f>
        <v>0</v>
      </c>
      <c r="P80" s="646">
        <f>IF(LB_stat!K80=0,0,12*1.348*1/LB_stat!W80*LB_rozp!$E80)</f>
        <v>0</v>
      </c>
      <c r="Q80" s="646">
        <f>IF(LB_stat!L80=0,0,12*1.348*1/LB_stat!X80*LB_rozp!$E80)</f>
        <v>0</v>
      </c>
      <c r="R80" s="646">
        <f>IF(LB_stat!M80=0,0,12*1.348*1/LB_stat!Y80*LB_rozp!$E80)</f>
        <v>0</v>
      </c>
      <c r="S80" s="646">
        <f>IF(LB_stat!N80=0,0,12*1.348*1/LB_stat!Z80*LB_rozp!$E80)</f>
        <v>4682.4378720956202</v>
      </c>
      <c r="T80" s="646">
        <f>IF(LB_stat!O80=0,0,12*1.348*1/LB_stat!AA80*LB_rozp!$E80)</f>
        <v>4213.2320964145692</v>
      </c>
      <c r="U80" s="646">
        <f>IF(LB_stat!P80=0,0,12*1.348*1/LB_stat!AB80*LB_rozp!$E80)</f>
        <v>0</v>
      </c>
      <c r="V80" s="37">
        <f>ROUND((M80*LB_stat!H80+P80*LB_stat!K80+S80*LB_stat!N80)/1.348,0)</f>
        <v>236206</v>
      </c>
      <c r="W80" s="37">
        <f>ROUND((N80*LB_stat!I80+Q80*LB_stat!L80+T80*LB_stat!O80)/1.348,0)</f>
        <v>125022</v>
      </c>
      <c r="X80" s="37">
        <f>ROUND((O80*LB_stat!J80+R80*LB_stat!M80+U80*LB_stat!P80)/1.348,0)</f>
        <v>0</v>
      </c>
      <c r="Y80" s="37">
        <f t="shared" si="8"/>
        <v>361228</v>
      </c>
      <c r="Z80" s="647">
        <f>IF(LB_stat!T80=0,0,LB_stat!H80/LB_stat!T80)+IF(LB_stat!W80=0,0,LB_stat!K80/LB_stat!W80)+IF(LB_stat!Z80=0,0,LB_stat!N80/LB_stat!Z80)</f>
        <v>0.75908521577927146</v>
      </c>
      <c r="AA80" s="647">
        <f>IF(LB_stat!U80=0,0,LB_stat!I80/LB_stat!U80)+IF(LB_stat!X80=0,0,LB_stat!L80/LB_stat!X80)+IF(LB_stat!AA80=0,0,LB_stat!O80/LB_stat!AA80)</f>
        <v>0.40177690772053942</v>
      </c>
      <c r="AB80" s="647">
        <f>IF(LB_stat!V80=0,0,LB_stat!J80/LB_stat!V80)+IF(LB_stat!Y80=0,0,LB_stat!M80/LB_stat!Y80)+IF(LB_stat!AB80=0,0,LB_stat!P80/LB_stat!AB80)</f>
        <v>0</v>
      </c>
      <c r="AC80" s="130">
        <f t="shared" si="9"/>
        <v>1.1608621234998109</v>
      </c>
    </row>
    <row r="81" spans="1:29" ht="20.100000000000001" customHeight="1" x14ac:dyDescent="0.2">
      <c r="A81" s="328">
        <f>LB_stat!A81</f>
        <v>70</v>
      </c>
      <c r="B81" s="81">
        <f>LB_stat!B81</f>
        <v>600079759</v>
      </c>
      <c r="C81" s="81">
        <f>LB_stat!C81</f>
        <v>2454</v>
      </c>
      <c r="D81" s="557" t="str">
        <f>LB_stat!D81</f>
        <v>ZŠ Hrádek n. N., Donínská 244</v>
      </c>
      <c r="E81" s="71">
        <f>LB_stat!E81</f>
        <v>3141</v>
      </c>
      <c r="F81" s="553" t="str">
        <f>LB_stat!F81</f>
        <v>ZŠ Hrádek n. N., Donínská 244 - výdejna</v>
      </c>
      <c r="G81" s="128">
        <f>ROUND(LB_rozp!R81,0)</f>
        <v>282534</v>
      </c>
      <c r="H81" s="37">
        <f t="shared" si="5"/>
        <v>207577</v>
      </c>
      <c r="I81" s="29">
        <f t="shared" si="6"/>
        <v>70161</v>
      </c>
      <c r="J81" s="37">
        <f t="shared" si="7"/>
        <v>2076</v>
      </c>
      <c r="K81" s="37">
        <f>LB_stat!H81*LB_stat!AC81+LB_stat!I81*LB_stat!AD81+LB_stat!J81*LB_stat!AE81+LB_stat!K81*LB_stat!AF81+LB_stat!L81*LB_stat!AG81+LB_stat!M81*LB_stat!AH81+LB_stat!N81*LB_stat!AI81+LB_stat!O81*LB_stat!AJ81+LB_stat!P81*LB_stat!AK81</f>
        <v>2720</v>
      </c>
      <c r="L81" s="644">
        <f>ROUND(Y81/LB_rozp!E81/12,2)</f>
        <v>0.67</v>
      </c>
      <c r="M81" s="645">
        <f>IF(LB_stat!H81=0,0,12*1.348*1/LB_stat!T81*LB_rozp!$E81)</f>
        <v>0</v>
      </c>
      <c r="N81" s="646">
        <f>IF(LB_stat!I81=0,0,12*1.348*1/LB_stat!U81*LB_rozp!$E81)</f>
        <v>0</v>
      </c>
      <c r="O81" s="646">
        <f>IF(LB_stat!J81=0,0,12*1.348*1/LB_stat!V81*LB_rozp!$E81)</f>
        <v>0</v>
      </c>
      <c r="P81" s="646">
        <f>IF(LB_stat!K81=0,0,12*1.348*1/LB_stat!W81*LB_rozp!$E81)</f>
        <v>0</v>
      </c>
      <c r="Q81" s="646">
        <f>IF(LB_stat!L81=0,0,12*1.348*1/LB_stat!X81*LB_rozp!$E81)</f>
        <v>0</v>
      </c>
      <c r="R81" s="646">
        <f>IF(LB_stat!M81=0,0,12*1.348*1/LB_stat!Y81*LB_rozp!$E81)</f>
        <v>0</v>
      </c>
      <c r="S81" s="646">
        <f>IF(LB_stat!N81=0,0,12*1.348*1/LB_stat!Z81*LB_rozp!$E81)</f>
        <v>0</v>
      </c>
      <c r="T81" s="646">
        <f>IF(LB_stat!O81=0,0,12*1.348*1/LB_stat!AA81*LB_rozp!$E81)</f>
        <v>3497.6783249923546</v>
      </c>
      <c r="U81" s="646">
        <f>IF(LB_stat!P81=0,0,12*1.348*1/LB_stat!AB81*LB_rozp!$E81)</f>
        <v>0</v>
      </c>
      <c r="V81" s="37">
        <f>ROUND((M81*LB_stat!H81+P81*LB_stat!K81+S81*LB_stat!N81)/1.348,0)</f>
        <v>0</v>
      </c>
      <c r="W81" s="37">
        <f>ROUND((N81*LB_stat!I81+Q81*LB_stat!L81+T81*LB_stat!O81)/1.348,0)</f>
        <v>207577</v>
      </c>
      <c r="X81" s="37">
        <f>ROUND((O81*LB_stat!J81+R81*LB_stat!M81+U81*LB_stat!P81)/1.348,0)</f>
        <v>0</v>
      </c>
      <c r="Y81" s="37">
        <f t="shared" si="8"/>
        <v>207577</v>
      </c>
      <c r="Z81" s="647">
        <f>IF(LB_stat!T81=0,0,LB_stat!H81/LB_stat!T81)+IF(LB_stat!W81=0,0,LB_stat!K81/LB_stat!W81)+IF(LB_stat!Z81=0,0,LB_stat!N81/LB_stat!Z81)</f>
        <v>0</v>
      </c>
      <c r="AA81" s="647">
        <f>IF(LB_stat!U81=0,0,LB_stat!I81/LB_stat!U81)+IF(LB_stat!X81=0,0,LB_stat!L81/LB_stat!X81)+IF(LB_stat!AA81=0,0,LB_stat!O81/LB_stat!AA81)</f>
        <v>0.66708234887533158</v>
      </c>
      <c r="AB81" s="647">
        <f>IF(LB_stat!V81=0,0,LB_stat!J81/LB_stat!V81)+IF(LB_stat!Y81=0,0,LB_stat!M81/LB_stat!Y81)+IF(LB_stat!AB81=0,0,LB_stat!P81/LB_stat!AB81)</f>
        <v>0</v>
      </c>
      <c r="AC81" s="130">
        <f t="shared" si="9"/>
        <v>0.66708234887533158</v>
      </c>
    </row>
    <row r="82" spans="1:29" ht="20.100000000000001" customHeight="1" x14ac:dyDescent="0.2">
      <c r="A82" s="328">
        <f>LB_stat!A82</f>
        <v>71</v>
      </c>
      <c r="B82" s="81">
        <f>LB_stat!B82</f>
        <v>600079767</v>
      </c>
      <c r="C82" s="81">
        <f>LB_stat!C82</f>
        <v>2492</v>
      </c>
      <c r="D82" s="557" t="str">
        <f>LB_stat!D82</f>
        <v>ZŠ a ZUŠ Hrádek n. N., Komenského 478</v>
      </c>
      <c r="E82" s="71">
        <f>LB_stat!E82</f>
        <v>3141</v>
      </c>
      <c r="F82" s="553" t="str">
        <f>LB_stat!F82</f>
        <v>ZŠ a ZUŠ Hrádek n. N., Komenského 478</v>
      </c>
      <c r="G82" s="128">
        <f>ROUND(LB_rozp!R82,0)</f>
        <v>4048138</v>
      </c>
      <c r="H82" s="37">
        <f t="shared" si="5"/>
        <v>2978886</v>
      </c>
      <c r="I82" s="29">
        <f t="shared" si="6"/>
        <v>1006863</v>
      </c>
      <c r="J82" s="37">
        <f t="shared" si="7"/>
        <v>29789</v>
      </c>
      <c r="K82" s="37">
        <f>LB_stat!H82*LB_stat!AC82+LB_stat!I82*LB_stat!AD82+LB_stat!J82*LB_stat!AE82+LB_stat!K82*LB_stat!AF82+LB_stat!L82*LB_stat!AG82+LB_stat!M82*LB_stat!AH82+LB_stat!N82*LB_stat!AI82+LB_stat!O82*LB_stat!AJ82+LB_stat!P82*LB_stat!AK82</f>
        <v>32600</v>
      </c>
      <c r="L82" s="644">
        <f>ROUND(Y82/LB_rozp!E82/12,2)</f>
        <v>9.57</v>
      </c>
      <c r="M82" s="645">
        <f>IF(LB_stat!H82=0,0,12*1.348*1/LB_stat!T82*LB_rozp!$E82)</f>
        <v>0</v>
      </c>
      <c r="N82" s="646">
        <f>IF(LB_stat!I82=0,0,12*1.348*1/LB_stat!U82*LB_rozp!$E82)</f>
        <v>5885.2927677303887</v>
      </c>
      <c r="O82" s="646">
        <f>IF(LB_stat!J82=0,0,12*1.348*1/LB_stat!V82*LB_rozp!$E82)</f>
        <v>0</v>
      </c>
      <c r="P82" s="646">
        <f>IF(LB_stat!K82=0,0,12*1.348*1/LB_stat!W82*LB_rozp!$E82)</f>
        <v>7023.6568081434289</v>
      </c>
      <c r="Q82" s="646">
        <f>IF(LB_stat!L82=0,0,12*1.348*1/LB_stat!X82*LB_rozp!$E82)</f>
        <v>4764.5153141044993</v>
      </c>
      <c r="R82" s="646">
        <f>IF(LB_stat!M82=0,0,12*1.348*1/LB_stat!Y82*LB_rozp!$E82)</f>
        <v>0</v>
      </c>
      <c r="S82" s="646">
        <f>IF(LB_stat!N82=0,0,12*1.348*1/LB_stat!Z82*LB_rozp!$E82)</f>
        <v>0</v>
      </c>
      <c r="T82" s="646">
        <f>IF(LB_stat!O82=0,0,12*1.348*1/LB_stat!AA82*LB_rozp!$E82)</f>
        <v>0</v>
      </c>
      <c r="U82" s="646">
        <f>IF(LB_stat!P82=0,0,12*1.348*1/LB_stat!AB82*LB_rozp!$E82)</f>
        <v>0</v>
      </c>
      <c r="V82" s="37">
        <f>ROUND((M82*LB_stat!H82+P82*LB_stat!K82+S82*LB_stat!N82)/1.348,0)</f>
        <v>354309</v>
      </c>
      <c r="W82" s="37">
        <f>ROUND((N82*LB_stat!I82+Q82*LB_stat!L82+T82*LB_stat!O82)/1.348,0)</f>
        <v>2624577</v>
      </c>
      <c r="X82" s="37">
        <f>ROUND((O82*LB_stat!J82+R82*LB_stat!M82+U82*LB_stat!P82)/1.348,0)</f>
        <v>0</v>
      </c>
      <c r="Y82" s="37">
        <f t="shared" si="8"/>
        <v>2978886</v>
      </c>
      <c r="Z82" s="647">
        <f>IF(LB_stat!T82=0,0,LB_stat!H82/LB_stat!T82)+IF(LB_stat!W82=0,0,LB_stat!K82/LB_stat!W82)+IF(LB_stat!Z82=0,0,LB_stat!N82/LB_stat!Z82)</f>
        <v>1.1386278236689069</v>
      </c>
      <c r="AA82" s="647">
        <f>IF(LB_stat!U82=0,0,LB_stat!I82/LB_stat!U82)+IF(LB_stat!X82=0,0,LB_stat!L82/LB_stat!X82)+IF(LB_stat!AA82=0,0,LB_stat!O82/LB_stat!AA82)</f>
        <v>8.4344886453893579</v>
      </c>
      <c r="AB82" s="647">
        <f>IF(LB_stat!V82=0,0,LB_stat!J82/LB_stat!V82)+IF(LB_stat!Y82=0,0,LB_stat!M82/LB_stat!Y82)+IF(LB_stat!AB82=0,0,LB_stat!P82/LB_stat!AB82)</f>
        <v>0</v>
      </c>
      <c r="AC82" s="130">
        <f t="shared" si="9"/>
        <v>9.5731164690582649</v>
      </c>
    </row>
    <row r="83" spans="1:29" ht="20.100000000000001" customHeight="1" x14ac:dyDescent="0.2">
      <c r="A83" s="328">
        <f>LB_stat!A83</f>
        <v>73</v>
      </c>
      <c r="B83" s="81">
        <f>LB_stat!B83</f>
        <v>650030583</v>
      </c>
      <c r="C83" s="81">
        <f>LB_stat!C83</f>
        <v>2459</v>
      </c>
      <c r="D83" s="557" t="str">
        <f>LB_stat!D83</f>
        <v>ZŠ a MŠ Chotyně 79</v>
      </c>
      <c r="E83" s="71">
        <f>LB_stat!E83</f>
        <v>3141</v>
      </c>
      <c r="F83" s="559" t="str">
        <f>LB_stat!F83</f>
        <v>ZŠ a MŠ Chotyně 129</v>
      </c>
      <c r="G83" s="128">
        <f>ROUND(LB_rozp!R83,0)</f>
        <v>1081096</v>
      </c>
      <c r="H83" s="37">
        <f t="shared" si="5"/>
        <v>798451</v>
      </c>
      <c r="I83" s="29">
        <f t="shared" si="6"/>
        <v>269876</v>
      </c>
      <c r="J83" s="37">
        <f t="shared" si="7"/>
        <v>7985</v>
      </c>
      <c r="K83" s="37">
        <f>LB_stat!H83*LB_stat!AC83+LB_stat!I83*LB_stat!AD83+LB_stat!J83*LB_stat!AE83+LB_stat!K83*LB_stat!AF83+LB_stat!L83*LB_stat!AG83+LB_stat!M83*LB_stat!AH83+LB_stat!N83*LB_stat!AI83+LB_stat!O83*LB_stat!AJ83+LB_stat!P83*LB_stat!AK83</f>
        <v>4784</v>
      </c>
      <c r="L83" s="644">
        <f>ROUND(Y83/LB_rozp!E83/12,2)</f>
        <v>2.57</v>
      </c>
      <c r="M83" s="645">
        <f>IF(LB_stat!H83=0,0,12*1.348*1/LB_stat!T83*LB_rozp!$E83)</f>
        <v>13279.631404869957</v>
      </c>
      <c r="N83" s="646">
        <f>IF(LB_stat!I83=0,0,12*1.348*1/LB_stat!U83*LB_rozp!$E83)</f>
        <v>10118.44901640597</v>
      </c>
      <c r="O83" s="646">
        <f>IF(LB_stat!J83=0,0,12*1.348*1/LB_stat!V83*LB_rozp!$E83)</f>
        <v>0</v>
      </c>
      <c r="P83" s="646">
        <f>IF(LB_stat!K83=0,0,12*1.348*1/LB_stat!W83*LB_rozp!$E83)</f>
        <v>0</v>
      </c>
      <c r="Q83" s="646">
        <f>IF(LB_stat!L83=0,0,12*1.348*1/LB_stat!X83*LB_rozp!$E83)</f>
        <v>0</v>
      </c>
      <c r="R83" s="646">
        <f>IF(LB_stat!M83=0,0,12*1.348*1/LB_stat!Y83*LB_rozp!$E83)</f>
        <v>0</v>
      </c>
      <c r="S83" s="646">
        <f>IF(LB_stat!N83=0,0,12*1.348*1/LB_stat!Z83*LB_rozp!$E83)</f>
        <v>0</v>
      </c>
      <c r="T83" s="646">
        <f>IF(LB_stat!O83=0,0,12*1.348*1/LB_stat!AA83*LB_rozp!$E83)</f>
        <v>0</v>
      </c>
      <c r="U83" s="646">
        <f>IF(LB_stat!P83=0,0,12*1.348*1/LB_stat!AB83*LB_rozp!$E83)</f>
        <v>0</v>
      </c>
      <c r="V83" s="37">
        <f>ROUND((M83*LB_stat!H83+P83*LB_stat!K83+S83*LB_stat!N83)/1.348,0)</f>
        <v>453162</v>
      </c>
      <c r="W83" s="37">
        <f>ROUND((N83*LB_stat!I83+Q83*LB_stat!L83+T83*LB_stat!O83)/1.348,0)</f>
        <v>345288</v>
      </c>
      <c r="X83" s="37">
        <f>ROUND((O83*LB_stat!J83+R83*LB_stat!M83+U83*LB_stat!P83)/1.348,0)</f>
        <v>0</v>
      </c>
      <c r="Y83" s="37">
        <f t="shared" si="8"/>
        <v>798450</v>
      </c>
      <c r="Z83" s="647">
        <f>IF(LB_stat!T83=0,0,LB_stat!H83/LB_stat!T83)+IF(LB_stat!W83=0,0,LB_stat!K83/LB_stat!W83)+IF(LB_stat!Z83=0,0,LB_stat!N83/LB_stat!Z83)</f>
        <v>1.4563087167607713</v>
      </c>
      <c r="AA83" s="647">
        <f>IF(LB_stat!U83=0,0,LB_stat!I83/LB_stat!U83)+IF(LB_stat!X83=0,0,LB_stat!L83/LB_stat!X83)+IF(LB_stat!AA83=0,0,LB_stat!O83/LB_stat!AA83)</f>
        <v>1.1096381408061957</v>
      </c>
      <c r="AB83" s="647">
        <f>IF(LB_stat!V83=0,0,LB_stat!J83/LB_stat!V83)+IF(LB_stat!Y83=0,0,LB_stat!M83/LB_stat!Y83)+IF(LB_stat!AB83=0,0,LB_stat!P83/LB_stat!AB83)</f>
        <v>0</v>
      </c>
      <c r="AC83" s="130">
        <f t="shared" si="9"/>
        <v>2.5659468575669671</v>
      </c>
    </row>
    <row r="84" spans="1:29" ht="20.100000000000001" customHeight="1" x14ac:dyDescent="0.2">
      <c r="A84" s="328">
        <f>LB_stat!A84</f>
        <v>74</v>
      </c>
      <c r="B84" s="81">
        <f>LB_stat!B84</f>
        <v>600079023</v>
      </c>
      <c r="C84" s="81">
        <f>LB_stat!C84</f>
        <v>2405</v>
      </c>
      <c r="D84" s="557" t="str">
        <f>LB_stat!D84</f>
        <v>MŠ Chrastava, Revoluční 488</v>
      </c>
      <c r="E84" s="71">
        <f>LB_stat!E84</f>
        <v>3141</v>
      </c>
      <c r="F84" s="553" t="str">
        <f>LB_stat!F84</f>
        <v>MŠ Chrastava, Revoluční 488 - výdejna</v>
      </c>
      <c r="G84" s="128">
        <f>ROUND(LB_rozp!R84,0)</f>
        <v>320718</v>
      </c>
      <c r="H84" s="37">
        <f t="shared" si="5"/>
        <v>236206</v>
      </c>
      <c r="I84" s="29">
        <f t="shared" si="6"/>
        <v>79838</v>
      </c>
      <c r="J84" s="37">
        <f t="shared" si="7"/>
        <v>2362</v>
      </c>
      <c r="K84" s="37">
        <f>LB_stat!H84*LB_stat!AC84+LB_stat!I84*LB_stat!AD84+LB_stat!J84*LB_stat!AE84+LB_stat!K84*LB_stat!AF84+LB_stat!L84*LB_stat!AG84+LB_stat!M84*LB_stat!AH84+LB_stat!N84*LB_stat!AI84+LB_stat!O84*LB_stat!AJ84+LB_stat!P84*LB_stat!AK84</f>
        <v>2312</v>
      </c>
      <c r="L84" s="644">
        <f>ROUND(Y84/LB_rozp!E84/12,2)</f>
        <v>0.76</v>
      </c>
      <c r="M84" s="645">
        <f>IF(LB_stat!H84=0,0,12*1.348*1/LB_stat!T84*LB_rozp!$E84)</f>
        <v>0</v>
      </c>
      <c r="N84" s="646">
        <f>IF(LB_stat!I84=0,0,12*1.348*1/LB_stat!U84*LB_rozp!$E84)</f>
        <v>0</v>
      </c>
      <c r="O84" s="646">
        <f>IF(LB_stat!J84=0,0,12*1.348*1/LB_stat!V84*LB_rozp!$E84)</f>
        <v>0</v>
      </c>
      <c r="P84" s="646">
        <f>IF(LB_stat!K84=0,0,12*1.348*1/LB_stat!W84*LB_rozp!$E84)</f>
        <v>0</v>
      </c>
      <c r="Q84" s="646">
        <f>IF(LB_stat!L84=0,0,12*1.348*1/LB_stat!X84*LB_rozp!$E84)</f>
        <v>0</v>
      </c>
      <c r="R84" s="646">
        <f>IF(LB_stat!M84=0,0,12*1.348*1/LB_stat!Y84*LB_rozp!$E84)</f>
        <v>0</v>
      </c>
      <c r="S84" s="646">
        <f>IF(LB_stat!N84=0,0,12*1.348*1/LB_stat!Z84*LB_rozp!$E84)</f>
        <v>4682.4378720956202</v>
      </c>
      <c r="T84" s="646">
        <f>IF(LB_stat!O84=0,0,12*1.348*1/LB_stat!AA84*LB_rozp!$E84)</f>
        <v>0</v>
      </c>
      <c r="U84" s="646">
        <f>IF(LB_stat!P84=0,0,12*1.348*1/LB_stat!AB84*LB_rozp!$E84)</f>
        <v>0</v>
      </c>
      <c r="V84" s="37">
        <f>ROUND((M84*LB_stat!H84+P84*LB_stat!K84+S84*LB_stat!N84)/1.348,0)</f>
        <v>236206</v>
      </c>
      <c r="W84" s="37">
        <f>ROUND((N84*LB_stat!I84+Q84*LB_stat!L84+T84*LB_stat!O84)/1.348,0)</f>
        <v>0</v>
      </c>
      <c r="X84" s="37">
        <f>ROUND((O84*LB_stat!J84+R84*LB_stat!M84+U84*LB_stat!P84)/1.348,0)</f>
        <v>0</v>
      </c>
      <c r="Y84" s="37">
        <f t="shared" si="8"/>
        <v>236206</v>
      </c>
      <c r="Z84" s="647">
        <f>IF(LB_stat!T84=0,0,LB_stat!H84/LB_stat!T84)+IF(LB_stat!W84=0,0,LB_stat!K84/LB_stat!W84)+IF(LB_stat!Z84=0,0,LB_stat!N84/LB_stat!Z84)</f>
        <v>0.75908521577927146</v>
      </c>
      <c r="AA84" s="647">
        <f>IF(LB_stat!U84=0,0,LB_stat!I84/LB_stat!U84)+IF(LB_stat!X84=0,0,LB_stat!L84/LB_stat!X84)+IF(LB_stat!AA84=0,0,LB_stat!O84/LB_stat!AA84)</f>
        <v>0</v>
      </c>
      <c r="AB84" s="647">
        <f>IF(LB_stat!V84=0,0,LB_stat!J84/LB_stat!V84)+IF(LB_stat!Y84=0,0,LB_stat!M84/LB_stat!Y84)+IF(LB_stat!AB84=0,0,LB_stat!P84/LB_stat!AB84)</f>
        <v>0</v>
      </c>
      <c r="AC84" s="130">
        <f t="shared" si="9"/>
        <v>0.75908521577927146</v>
      </c>
    </row>
    <row r="85" spans="1:29" ht="20.100000000000001" customHeight="1" x14ac:dyDescent="0.2">
      <c r="A85" s="328">
        <f>LB_stat!A85</f>
        <v>74</v>
      </c>
      <c r="B85" s="81">
        <f>LB_stat!B85</f>
        <v>600079023</v>
      </c>
      <c r="C85" s="81">
        <f>LB_stat!C85</f>
        <v>2405</v>
      </c>
      <c r="D85" s="557" t="str">
        <f>LB_stat!D85</f>
        <v>MŠ Chrastava, Revoluční 488</v>
      </c>
      <c r="E85" s="71">
        <f>LB_stat!E85</f>
        <v>3141</v>
      </c>
      <c r="F85" s="559" t="str">
        <f>LB_stat!F85</f>
        <v xml:space="preserve">MŠ Chrastava, Nádražní 370 - výdejna </v>
      </c>
      <c r="G85" s="128">
        <f>ROUND(LB_rozp!R85,0)</f>
        <v>323897</v>
      </c>
      <c r="H85" s="37">
        <f t="shared" si="5"/>
        <v>238539</v>
      </c>
      <c r="I85" s="29">
        <f t="shared" si="6"/>
        <v>80627</v>
      </c>
      <c r="J85" s="37">
        <f t="shared" si="7"/>
        <v>2385</v>
      </c>
      <c r="K85" s="37">
        <f>LB_stat!H85*LB_stat!AC85+LB_stat!I85*LB_stat!AD85+LB_stat!J85*LB_stat!AE85+LB_stat!K85*LB_stat!AF85+LB_stat!L85*LB_stat!AG85+LB_stat!M85*LB_stat!AH85+LB_stat!N85*LB_stat!AI85+LB_stat!O85*LB_stat!AJ85+LB_stat!P85*LB_stat!AK85</f>
        <v>2346</v>
      </c>
      <c r="L85" s="644">
        <f>ROUND(Y85/LB_rozp!E85/12,2)</f>
        <v>0.77</v>
      </c>
      <c r="M85" s="645">
        <f>IF(LB_stat!H85=0,0,12*1.348*1/LB_stat!T85*LB_rozp!$E85)</f>
        <v>0</v>
      </c>
      <c r="N85" s="646">
        <f>IF(LB_stat!I85=0,0,12*1.348*1/LB_stat!U85*LB_rozp!$E85)</f>
        <v>0</v>
      </c>
      <c r="O85" s="646">
        <f>IF(LB_stat!J85=0,0,12*1.348*1/LB_stat!V85*LB_rozp!$E85)</f>
        <v>0</v>
      </c>
      <c r="P85" s="646">
        <f>IF(LB_stat!K85=0,0,12*1.348*1/LB_stat!W85*LB_rozp!$E85)</f>
        <v>0</v>
      </c>
      <c r="Q85" s="646">
        <f>IF(LB_stat!L85=0,0,12*1.348*1/LB_stat!X85*LB_rozp!$E85)</f>
        <v>0</v>
      </c>
      <c r="R85" s="646">
        <f>IF(LB_stat!M85=0,0,12*1.348*1/LB_stat!Y85*LB_rozp!$E85)</f>
        <v>0</v>
      </c>
      <c r="S85" s="646">
        <f>IF(LB_stat!N85=0,0,12*1.348*1/LB_stat!Z85*LB_rozp!$E85)</f>
        <v>4660.1664443910058</v>
      </c>
      <c r="T85" s="646">
        <f>IF(LB_stat!O85=0,0,12*1.348*1/LB_stat!AA85*LB_rozp!$E85)</f>
        <v>0</v>
      </c>
      <c r="U85" s="646">
        <f>IF(LB_stat!P85=0,0,12*1.348*1/LB_stat!AB85*LB_rozp!$E85)</f>
        <v>0</v>
      </c>
      <c r="V85" s="37">
        <f>ROUND((M85*LB_stat!H85+P85*LB_stat!K85+S85*LB_stat!N85)/1.348,0)</f>
        <v>238540</v>
      </c>
      <c r="W85" s="37">
        <f>ROUND((N85*LB_stat!I85+Q85*LB_stat!L85+T85*LB_stat!O85)/1.348,0)</f>
        <v>0</v>
      </c>
      <c r="X85" s="37">
        <f>ROUND((O85*LB_stat!J85+R85*LB_stat!M85+U85*LB_stat!P85)/1.348,0)</f>
        <v>0</v>
      </c>
      <c r="Y85" s="37">
        <f t="shared" si="8"/>
        <v>238540</v>
      </c>
      <c r="Z85" s="647">
        <f>IF(LB_stat!T85=0,0,LB_stat!H85/LB_stat!T85)+IF(LB_stat!W85=0,0,LB_stat!K85/LB_stat!W85)+IF(LB_stat!Z85=0,0,LB_stat!N85/LB_stat!Z85)</f>
        <v>0.76658464466496967</v>
      </c>
      <c r="AA85" s="647">
        <f>IF(LB_stat!U85=0,0,LB_stat!I85/LB_stat!U85)+IF(LB_stat!X85=0,0,LB_stat!L85/LB_stat!X85)+IF(LB_stat!AA85=0,0,LB_stat!O85/LB_stat!AA85)</f>
        <v>0</v>
      </c>
      <c r="AB85" s="647">
        <f>IF(LB_stat!V85=0,0,LB_stat!J85/LB_stat!V85)+IF(LB_stat!Y85=0,0,LB_stat!M85/LB_stat!Y85)+IF(LB_stat!AB85=0,0,LB_stat!P85/LB_stat!AB85)</f>
        <v>0</v>
      </c>
      <c r="AC85" s="130">
        <f t="shared" si="9"/>
        <v>0.76658464466496967</v>
      </c>
    </row>
    <row r="86" spans="1:29" ht="20.100000000000001" customHeight="1" x14ac:dyDescent="0.2">
      <c r="A86" s="328">
        <f>LB_stat!A86</f>
        <v>74</v>
      </c>
      <c r="B86" s="81">
        <f>LB_stat!B86</f>
        <v>600079023</v>
      </c>
      <c r="C86" s="81">
        <f>LB_stat!C86</f>
        <v>2405</v>
      </c>
      <c r="D86" s="557" t="str">
        <f>LB_stat!D86</f>
        <v>MŠ Chrastava, Revoluční 488</v>
      </c>
      <c r="E86" s="71">
        <f>LB_stat!E86</f>
        <v>3141</v>
      </c>
      <c r="F86" s="559" t="str">
        <f>LB_stat!F86</f>
        <v xml:space="preserve">MŠ Chrastava, Luční 661 </v>
      </c>
      <c r="G86" s="128">
        <f>ROUND(LB_rozp!R86,0)</f>
        <v>631479</v>
      </c>
      <c r="H86" s="37">
        <f t="shared" si="5"/>
        <v>466605</v>
      </c>
      <c r="I86" s="29">
        <f t="shared" si="6"/>
        <v>157712</v>
      </c>
      <c r="J86" s="37">
        <f t="shared" si="7"/>
        <v>4666</v>
      </c>
      <c r="K86" s="37">
        <f>LB_stat!H86*LB_stat!AC86+LB_stat!I86*LB_stat!AD86+LB_stat!J86*LB_stat!AE86+LB_stat!K86*LB_stat!AF86+LB_stat!L86*LB_stat!AG86+LB_stat!M86*LB_stat!AH86+LB_stat!N86*LB_stat!AI86+LB_stat!O86*LB_stat!AJ86+LB_stat!P86*LB_stat!AK86</f>
        <v>2496</v>
      </c>
      <c r="L86" s="644">
        <f>ROUND(Y86/LB_rozp!E86/12,2)</f>
        <v>1.5</v>
      </c>
      <c r="M86" s="645">
        <f>IF(LB_stat!H86=0,0,12*1.348*1/LB_stat!T86*LB_rozp!$E86)</f>
        <v>13103.812097620426</v>
      </c>
      <c r="N86" s="646">
        <f>IF(LB_stat!I86=0,0,12*1.348*1/LB_stat!U86*LB_rozp!$E86)</f>
        <v>0</v>
      </c>
      <c r="O86" s="646">
        <f>IF(LB_stat!J86=0,0,12*1.348*1/LB_stat!V86*LB_rozp!$E86)</f>
        <v>0</v>
      </c>
      <c r="P86" s="646">
        <f>IF(LB_stat!K86=0,0,12*1.348*1/LB_stat!W86*LB_rozp!$E86)</f>
        <v>0</v>
      </c>
      <c r="Q86" s="646">
        <f>IF(LB_stat!L86=0,0,12*1.348*1/LB_stat!X86*LB_rozp!$E86)</f>
        <v>0</v>
      </c>
      <c r="R86" s="646">
        <f>IF(LB_stat!M86=0,0,12*1.348*1/LB_stat!Y86*LB_rozp!$E86)</f>
        <v>0</v>
      </c>
      <c r="S86" s="646">
        <f>IF(LB_stat!N86=0,0,12*1.348*1/LB_stat!Z86*LB_rozp!$E86)</f>
        <v>0</v>
      </c>
      <c r="T86" s="646">
        <f>IF(LB_stat!O86=0,0,12*1.348*1/LB_stat!AA86*LB_rozp!$E86)</f>
        <v>0</v>
      </c>
      <c r="U86" s="646">
        <f>IF(LB_stat!P86=0,0,12*1.348*1/LB_stat!AB86*LB_rozp!$E86)</f>
        <v>0</v>
      </c>
      <c r="V86" s="37">
        <f>ROUND((M86*LB_stat!H86+P86*LB_stat!K86+S86*LB_stat!N86)/1.348,0)</f>
        <v>466605</v>
      </c>
      <c r="W86" s="37">
        <f>ROUND((N86*LB_stat!I86+Q86*LB_stat!L86+T86*LB_stat!O86)/1.348,0)</f>
        <v>0</v>
      </c>
      <c r="X86" s="37">
        <f>ROUND((O86*LB_stat!J86+R86*LB_stat!M86+U86*LB_stat!P86)/1.348,0)</f>
        <v>0</v>
      </c>
      <c r="Y86" s="37">
        <f t="shared" si="8"/>
        <v>466605</v>
      </c>
      <c r="Z86" s="647">
        <f>IF(LB_stat!T86=0,0,LB_stat!H86/LB_stat!T86)+IF(LB_stat!W86=0,0,LB_stat!K86/LB_stat!W86)+IF(LB_stat!Z86=0,0,LB_stat!N86/LB_stat!Z86)</f>
        <v>1.499506977100999</v>
      </c>
      <c r="AA86" s="647">
        <f>IF(LB_stat!U86=0,0,LB_stat!I86/LB_stat!U86)+IF(LB_stat!X86=0,0,LB_stat!L86/LB_stat!X86)+IF(LB_stat!AA86=0,0,LB_stat!O86/LB_stat!AA86)</f>
        <v>0</v>
      </c>
      <c r="AB86" s="647">
        <f>IF(LB_stat!V86=0,0,LB_stat!J86/LB_stat!V86)+IF(LB_stat!Y86=0,0,LB_stat!M86/LB_stat!Y86)+IF(LB_stat!AB86=0,0,LB_stat!P86/LB_stat!AB86)</f>
        <v>0</v>
      </c>
      <c r="AC86" s="130">
        <f t="shared" si="9"/>
        <v>1.499506977100999</v>
      </c>
    </row>
    <row r="87" spans="1:29" ht="20.100000000000001" customHeight="1" x14ac:dyDescent="0.2">
      <c r="A87" s="328">
        <f>LB_stat!A87</f>
        <v>75</v>
      </c>
      <c r="B87" s="81">
        <f>LB_stat!B87</f>
        <v>600080501</v>
      </c>
      <c r="C87" s="81">
        <f>LB_stat!C87</f>
        <v>2317</v>
      </c>
      <c r="D87" s="557" t="str">
        <f>LB_stat!D87</f>
        <v>ŠJ Chrastava, Turpišova 343</v>
      </c>
      <c r="E87" s="71">
        <f>LB_stat!E87</f>
        <v>3141</v>
      </c>
      <c r="F87" s="553" t="str">
        <f>LB_stat!F87</f>
        <v>ŠJ Chrastava, Turpišova 343</v>
      </c>
      <c r="G87" s="128">
        <f>ROUND(LB_rozp!R87,0)</f>
        <v>3951506</v>
      </c>
      <c r="H87" s="37">
        <f t="shared" si="5"/>
        <v>2907214</v>
      </c>
      <c r="I87" s="29">
        <f t="shared" si="6"/>
        <v>982638</v>
      </c>
      <c r="J87" s="37">
        <f t="shared" si="7"/>
        <v>29072</v>
      </c>
      <c r="K87" s="37">
        <f>LB_stat!H87*LB_stat!AC87+LB_stat!I87*LB_stat!AD87+LB_stat!J87*LB_stat!AE87+LB_stat!K87*LB_stat!AF87+LB_stat!L87*LB_stat!AG87+LB_stat!M87*LB_stat!AH87+LB_stat!N87*LB_stat!AI87+LB_stat!O87*LB_stat!AJ87+LB_stat!P87*LB_stat!AK87</f>
        <v>32582</v>
      </c>
      <c r="L87" s="644">
        <f>ROUND(Y87/LB_rozp!E87/12,2)</f>
        <v>9.34</v>
      </c>
      <c r="M87" s="645">
        <f>IF(LB_stat!H87=0,0,12*1.348*1/LB_stat!T87*LB_rozp!$E87)</f>
        <v>0</v>
      </c>
      <c r="N87" s="646">
        <f>IF(LB_stat!I87=0,0,12*1.348*1/LB_stat!U87*LB_rozp!$E87)</f>
        <v>5811.9379320641219</v>
      </c>
      <c r="O87" s="646">
        <f>IF(LB_stat!J87=0,0,12*1.348*1/LB_stat!V87*LB_rozp!$E87)</f>
        <v>0</v>
      </c>
      <c r="P87" s="646">
        <f>IF(LB_stat!K87=0,0,12*1.348*1/LB_stat!W87*LB_rozp!$E87)</f>
        <v>5824.1826851762971</v>
      </c>
      <c r="Q87" s="646">
        <f>IF(LB_stat!L87=0,0,12*1.348*1/LB_stat!X87*LB_rozp!$E87)</f>
        <v>0</v>
      </c>
      <c r="R87" s="646">
        <f>IF(LB_stat!M87=0,0,12*1.348*1/LB_stat!Y87*LB_rozp!$E87)</f>
        <v>0</v>
      </c>
      <c r="S87" s="646">
        <f>IF(LB_stat!N87=0,0,12*1.348*1/LB_stat!Z87*LB_rozp!$E87)</f>
        <v>0</v>
      </c>
      <c r="T87" s="646">
        <f>IF(LB_stat!O87=0,0,12*1.348*1/LB_stat!AA87*LB_rozp!$E87)</f>
        <v>0</v>
      </c>
      <c r="U87" s="646">
        <f>IF(LB_stat!P87=0,0,12*1.348*1/LB_stat!AB87*LB_rozp!$E87)</f>
        <v>0</v>
      </c>
      <c r="V87" s="37">
        <f>ROUND((M87*LB_stat!H87+P87*LB_stat!K87+S87*LB_stat!N87)/1.348,0)</f>
        <v>591924</v>
      </c>
      <c r="W87" s="37">
        <f>ROUND((N87*LB_stat!I87+Q87*LB_stat!L87+T87*LB_stat!O87)/1.348,0)</f>
        <v>2315290</v>
      </c>
      <c r="X87" s="37">
        <f>ROUND((O87*LB_stat!J87+R87*LB_stat!M87+U87*LB_stat!P87)/1.348,0)</f>
        <v>0</v>
      </c>
      <c r="Y87" s="37">
        <f t="shared" si="8"/>
        <v>2907214</v>
      </c>
      <c r="Z87" s="647">
        <f>IF(LB_stat!T87=0,0,LB_stat!H87/LB_stat!T87)+IF(LB_stat!W87=0,0,LB_stat!K87/LB_stat!W87)+IF(LB_stat!Z87=0,0,LB_stat!N87/LB_stat!Z87)</f>
        <v>1.9022393119525427</v>
      </c>
      <c r="AA87" s="647">
        <f>IF(LB_stat!U87=0,0,LB_stat!I87/LB_stat!U87)+IF(LB_stat!X87=0,0,LB_stat!L87/LB_stat!X87)+IF(LB_stat!AA87=0,0,LB_stat!O87/LB_stat!AA87)</f>
        <v>7.4405467528659841</v>
      </c>
      <c r="AB87" s="647">
        <f>IF(LB_stat!V87=0,0,LB_stat!J87/LB_stat!V87)+IF(LB_stat!Y87=0,0,LB_stat!M87/LB_stat!Y87)+IF(LB_stat!AB87=0,0,LB_stat!P87/LB_stat!AB87)</f>
        <v>0</v>
      </c>
      <c r="AC87" s="130">
        <f t="shared" si="9"/>
        <v>9.3427860648185259</v>
      </c>
    </row>
    <row r="88" spans="1:29" ht="20.100000000000001" customHeight="1" x14ac:dyDescent="0.2">
      <c r="A88" s="328">
        <f>LB_stat!A88</f>
        <v>76</v>
      </c>
      <c r="B88" s="81">
        <f>LB_stat!B88</f>
        <v>600079805</v>
      </c>
      <c r="C88" s="81">
        <f>LB_stat!C88</f>
        <v>2461</v>
      </c>
      <c r="D88" s="557" t="str">
        <f>LB_stat!D88</f>
        <v>ZŠ a MŠ Chrastava, Vítkov 69</v>
      </c>
      <c r="E88" s="71">
        <f>LB_stat!E88</f>
        <v>3141</v>
      </c>
      <c r="F88" s="553" t="str">
        <f>LB_stat!F88</f>
        <v>ZŠ a MŠ Chrastava, Vítkov 69</v>
      </c>
      <c r="G88" s="128">
        <f>ROUND(LB_rozp!R88,0)</f>
        <v>581143</v>
      </c>
      <c r="H88" s="37">
        <f t="shared" si="5"/>
        <v>429495</v>
      </c>
      <c r="I88" s="29">
        <f t="shared" si="6"/>
        <v>145169</v>
      </c>
      <c r="J88" s="37">
        <f t="shared" si="7"/>
        <v>4295</v>
      </c>
      <c r="K88" s="37">
        <f>LB_stat!H88*LB_stat!AC88+LB_stat!I88*LB_stat!AD88+LB_stat!J88*LB_stat!AE88+LB_stat!K88*LB_stat!AF88+LB_stat!L88*LB_stat!AG88+LB_stat!M88*LB_stat!AH88+LB_stat!N88*LB_stat!AI88+LB_stat!O88*LB_stat!AJ88+LB_stat!P88*LB_stat!AK88</f>
        <v>2184</v>
      </c>
      <c r="L88" s="644">
        <f>ROUND(Y88/LB_rozp!E88/12,2)</f>
        <v>1.38</v>
      </c>
      <c r="M88" s="645">
        <f>IF(LB_stat!H88=0,0,12*1.348*1/LB_stat!T88*LB_rozp!$E88)</f>
        <v>16694.993478514443</v>
      </c>
      <c r="N88" s="646">
        <f>IF(LB_stat!I88=0,0,12*1.348*1/LB_stat!U88*LB_rozp!$E88)</f>
        <v>11380.616060579279</v>
      </c>
      <c r="O88" s="646">
        <f>IF(LB_stat!J88=0,0,12*1.348*1/LB_stat!V88*LB_rozp!$E88)</f>
        <v>0</v>
      </c>
      <c r="P88" s="646">
        <f>IF(LB_stat!K88=0,0,12*1.348*1/LB_stat!W88*LB_rozp!$E88)</f>
        <v>0</v>
      </c>
      <c r="Q88" s="646">
        <f>IF(LB_stat!L88=0,0,12*1.348*1/LB_stat!X88*LB_rozp!$E88)</f>
        <v>0</v>
      </c>
      <c r="R88" s="646">
        <f>IF(LB_stat!M88=0,0,12*1.348*1/LB_stat!Y88*LB_rozp!$E88)</f>
        <v>0</v>
      </c>
      <c r="S88" s="646">
        <f>IF(LB_stat!N88=0,0,12*1.348*1/LB_stat!Z88*LB_rozp!$E88)</f>
        <v>0</v>
      </c>
      <c r="T88" s="646">
        <f>IF(LB_stat!O88=0,0,12*1.348*1/LB_stat!AA88*LB_rozp!$E88)</f>
        <v>0</v>
      </c>
      <c r="U88" s="646">
        <f>IF(LB_stat!P88=0,0,12*1.348*1/LB_stat!AB88*LB_rozp!$E88)</f>
        <v>0</v>
      </c>
      <c r="V88" s="37">
        <f>ROUND((M88*LB_stat!H88+P88*LB_stat!K88+S88*LB_stat!N88)/1.348,0)</f>
        <v>235315</v>
      </c>
      <c r="W88" s="37">
        <f>ROUND((N88*LB_stat!I88+Q88*LB_stat!L88+T88*LB_stat!O88)/1.348,0)</f>
        <v>194180</v>
      </c>
      <c r="X88" s="37">
        <f>ROUND((O88*LB_stat!J88+R88*LB_stat!M88+U88*LB_stat!P88)/1.348,0)</f>
        <v>0</v>
      </c>
      <c r="Y88" s="37">
        <f t="shared" si="8"/>
        <v>429495</v>
      </c>
      <c r="Z88" s="647">
        <f>IF(LB_stat!T88=0,0,LB_stat!H88/LB_stat!T88)+IF(LB_stat!W88=0,0,LB_stat!K88/LB_stat!W88)+IF(LB_stat!Z88=0,0,LB_stat!N88/LB_stat!Z88)</f>
        <v>0.75622225000662369</v>
      </c>
      <c r="AA88" s="647">
        <f>IF(LB_stat!U88=0,0,LB_stat!I88/LB_stat!U88)+IF(LB_stat!X88=0,0,LB_stat!L88/LB_stat!X88)+IF(LB_stat!AA88=0,0,LB_stat!O88/LB_stat!AA88)</f>
        <v>0.62402674689642623</v>
      </c>
      <c r="AB88" s="647">
        <f>IF(LB_stat!V88=0,0,LB_stat!J88/LB_stat!V88)+IF(LB_stat!Y88=0,0,LB_stat!M88/LB_stat!Y88)+IF(LB_stat!AB88=0,0,LB_stat!P88/LB_stat!AB88)</f>
        <v>0</v>
      </c>
      <c r="AC88" s="130">
        <f t="shared" si="9"/>
        <v>1.3802489969030498</v>
      </c>
    </row>
    <row r="89" spans="1:29" ht="20.100000000000001" customHeight="1" x14ac:dyDescent="0.2">
      <c r="A89" s="328">
        <f>LB_stat!A89</f>
        <v>78</v>
      </c>
      <c r="B89" s="81">
        <f>LB_stat!B89</f>
        <v>600074030</v>
      </c>
      <c r="C89" s="81">
        <f>LB_stat!C89</f>
        <v>2324</v>
      </c>
      <c r="D89" s="557" t="str">
        <f>LB_stat!D89</f>
        <v>MŠ Jablonné v Podj., Liberecká 76</v>
      </c>
      <c r="E89" s="71">
        <f>LB_stat!E89</f>
        <v>3141</v>
      </c>
      <c r="F89" s="553" t="str">
        <f>LB_stat!F89</f>
        <v>MŠ Jablonné v Podj., Liberecká 76</v>
      </c>
      <c r="G89" s="128">
        <f>ROUND(LB_rozp!R89,0)</f>
        <v>709834</v>
      </c>
      <c r="H89" s="37">
        <f t="shared" si="5"/>
        <v>524384</v>
      </c>
      <c r="I89" s="29">
        <f t="shared" si="6"/>
        <v>177242</v>
      </c>
      <c r="J89" s="37">
        <f t="shared" si="7"/>
        <v>5244</v>
      </c>
      <c r="K89" s="37">
        <f>LB_stat!H89*LB_stat!AC89+LB_stat!I89*LB_stat!AD89+LB_stat!J89*LB_stat!AE89+LB_stat!K89*LB_stat!AF89+LB_stat!L89*LB_stat!AG89+LB_stat!M89*LB_stat!AH89+LB_stat!N89*LB_stat!AI89+LB_stat!O89*LB_stat!AJ89+LB_stat!P89*LB_stat!AK89</f>
        <v>2964</v>
      </c>
      <c r="L89" s="644">
        <f>ROUND(Y89/LB_rozp!E89/12,2)</f>
        <v>1.69</v>
      </c>
      <c r="M89" s="645">
        <f>IF(LB_stat!H89=0,0,12*1.348*1/LB_stat!T89*LB_rozp!$E89)</f>
        <v>12401.224725577798</v>
      </c>
      <c r="N89" s="646">
        <f>IF(LB_stat!I89=0,0,12*1.348*1/LB_stat!U89*LB_rozp!$E89)</f>
        <v>0</v>
      </c>
      <c r="O89" s="646">
        <f>IF(LB_stat!J89=0,0,12*1.348*1/LB_stat!V89*LB_rozp!$E89)</f>
        <v>0</v>
      </c>
      <c r="P89" s="646">
        <f>IF(LB_stat!K89=0,0,12*1.348*1/LB_stat!W89*LB_rozp!$E89)</f>
        <v>0</v>
      </c>
      <c r="Q89" s="646">
        <f>IF(LB_stat!L89=0,0,12*1.348*1/LB_stat!X89*LB_rozp!$E89)</f>
        <v>0</v>
      </c>
      <c r="R89" s="646">
        <f>IF(LB_stat!M89=0,0,12*1.348*1/LB_stat!Y89*LB_rozp!$E89)</f>
        <v>0</v>
      </c>
      <c r="S89" s="646">
        <f>IF(LB_stat!N89=0,0,12*1.348*1/LB_stat!Z89*LB_rozp!$E89)</f>
        <v>0</v>
      </c>
      <c r="T89" s="646">
        <f>IF(LB_stat!O89=0,0,12*1.348*1/LB_stat!AA89*LB_rozp!$E89)</f>
        <v>0</v>
      </c>
      <c r="U89" s="646">
        <f>IF(LB_stat!P89=0,0,12*1.348*1/LB_stat!AB89*LB_rozp!$E89)</f>
        <v>0</v>
      </c>
      <c r="V89" s="37">
        <f>ROUND((M89*LB_stat!H89+P89*LB_stat!K89+S89*LB_stat!N89)/1.348,0)</f>
        <v>524384</v>
      </c>
      <c r="W89" s="37">
        <f>ROUND((N89*LB_stat!I89+Q89*LB_stat!L89+T89*LB_stat!O89)/1.348,0)</f>
        <v>0</v>
      </c>
      <c r="X89" s="37">
        <f>ROUND((O89*LB_stat!J89+R89*LB_stat!M89+U89*LB_stat!P89)/1.348,0)</f>
        <v>0</v>
      </c>
      <c r="Y89" s="37">
        <f t="shared" si="8"/>
        <v>524384</v>
      </c>
      <c r="Z89" s="647">
        <f>IF(LB_stat!T89=0,0,LB_stat!H89/LB_stat!T89)+IF(LB_stat!W89=0,0,LB_stat!K89/LB_stat!W89)+IF(LB_stat!Z89=0,0,LB_stat!N89/LB_stat!Z89)</f>
        <v>1.685190607031378</v>
      </c>
      <c r="AA89" s="647">
        <f>IF(LB_stat!U89=0,0,LB_stat!I89/LB_stat!U89)+IF(LB_stat!X89=0,0,LB_stat!L89/LB_stat!X89)+IF(LB_stat!AA89=0,0,LB_stat!O89/LB_stat!AA89)</f>
        <v>0</v>
      </c>
      <c r="AB89" s="647">
        <f>IF(LB_stat!V89=0,0,LB_stat!J89/LB_stat!V89)+IF(LB_stat!Y89=0,0,LB_stat!M89/LB_stat!Y89)+IF(LB_stat!AB89=0,0,LB_stat!P89/LB_stat!AB89)</f>
        <v>0</v>
      </c>
      <c r="AC89" s="130">
        <f t="shared" si="9"/>
        <v>1.685190607031378</v>
      </c>
    </row>
    <row r="90" spans="1:29" ht="20.100000000000001" customHeight="1" x14ac:dyDescent="0.2">
      <c r="A90" s="328">
        <f>LB_stat!A90</f>
        <v>78</v>
      </c>
      <c r="B90" s="81">
        <f>LB_stat!B90</f>
        <v>600074030</v>
      </c>
      <c r="C90" s="81">
        <f>LB_stat!C90</f>
        <v>2324</v>
      </c>
      <c r="D90" s="557" t="str">
        <f>LB_stat!D90</f>
        <v>MŠ Jablonné v Podj., Liberecká 76</v>
      </c>
      <c r="E90" s="71">
        <f>LB_stat!E90</f>
        <v>3141</v>
      </c>
      <c r="F90" s="559" t="str">
        <f>LB_stat!F90</f>
        <v>MŠ Jablonné v Podj., U Školy 194 - výdejna</v>
      </c>
      <c r="G90" s="128">
        <f>ROUND(LB_rozp!R90,0)</f>
        <v>406826</v>
      </c>
      <c r="H90" s="37">
        <f t="shared" si="5"/>
        <v>299378</v>
      </c>
      <c r="I90" s="29">
        <f t="shared" si="6"/>
        <v>101190</v>
      </c>
      <c r="J90" s="37">
        <f t="shared" si="7"/>
        <v>2994</v>
      </c>
      <c r="K90" s="37">
        <f>LB_stat!H90*LB_stat!AC90+LB_stat!I90*LB_stat!AD90+LB_stat!J90*LB_stat!AE90+LB_stat!K90*LB_stat!AF90+LB_stat!L90*LB_stat!AG90+LB_stat!M90*LB_stat!AH90+LB_stat!N90*LB_stat!AI90+LB_stat!O90*LB_stat!AJ90+LB_stat!P90*LB_stat!AK90</f>
        <v>3264</v>
      </c>
      <c r="L90" s="644">
        <f>ROUND(Y90/LB_rozp!E90/12,2)</f>
        <v>0.96</v>
      </c>
      <c r="M90" s="645">
        <f>IF(LB_stat!H90=0,0,12*1.348*1/LB_stat!T90*LB_rozp!$E90)</f>
        <v>0</v>
      </c>
      <c r="N90" s="646">
        <f>IF(LB_stat!I90=0,0,12*1.348*1/LB_stat!U90*LB_rozp!$E90)</f>
        <v>0</v>
      </c>
      <c r="O90" s="646">
        <f>IF(LB_stat!J90=0,0,12*1.348*1/LB_stat!V90*LB_rozp!$E90)</f>
        <v>0</v>
      </c>
      <c r="P90" s="646">
        <f>IF(LB_stat!K90=0,0,12*1.348*1/LB_stat!W90*LB_rozp!$E90)</f>
        <v>0</v>
      </c>
      <c r="Q90" s="646">
        <f>IF(LB_stat!L90=0,0,12*1.348*1/LB_stat!X90*LB_rozp!$E90)</f>
        <v>0</v>
      </c>
      <c r="R90" s="646">
        <f>IF(LB_stat!M90=0,0,12*1.348*1/LB_stat!Y90*LB_rozp!$E90)</f>
        <v>0</v>
      </c>
      <c r="S90" s="646">
        <f>IF(LB_stat!N90=0,0,12*1.348*1/LB_stat!Z90*LB_rozp!$E90)</f>
        <v>4203.7717954007039</v>
      </c>
      <c r="T90" s="646">
        <f>IF(LB_stat!O90=0,0,12*1.348*1/LB_stat!AA90*LB_rozp!$E90)</f>
        <v>0</v>
      </c>
      <c r="U90" s="646">
        <f>IF(LB_stat!P90=0,0,12*1.348*1/LB_stat!AB90*LB_rozp!$E90)</f>
        <v>0</v>
      </c>
      <c r="V90" s="37">
        <f>ROUND((M90*LB_stat!H90+P90*LB_stat!K90+S90*LB_stat!N90)/1.348,0)</f>
        <v>299378</v>
      </c>
      <c r="W90" s="37">
        <f>ROUND((N90*LB_stat!I90+Q90*LB_stat!L90+T90*LB_stat!O90)/1.348,0)</f>
        <v>0</v>
      </c>
      <c r="X90" s="37">
        <f>ROUND((O90*LB_stat!J90+R90*LB_stat!M90+U90*LB_stat!P90)/1.348,0)</f>
        <v>0</v>
      </c>
      <c r="Y90" s="37">
        <f t="shared" si="8"/>
        <v>299378</v>
      </c>
      <c r="Z90" s="647">
        <f>IF(LB_stat!T90=0,0,LB_stat!H90/LB_stat!T90)+IF(LB_stat!W90=0,0,LB_stat!K90/LB_stat!W90)+IF(LB_stat!Z90=0,0,LB_stat!N90/LB_stat!Z90)</f>
        <v>0.96209943951935062</v>
      </c>
      <c r="AA90" s="647">
        <f>IF(LB_stat!U90=0,0,LB_stat!I90/LB_stat!U90)+IF(LB_stat!X90=0,0,LB_stat!L90/LB_stat!X90)+IF(LB_stat!AA90=0,0,LB_stat!O90/LB_stat!AA90)</f>
        <v>0</v>
      </c>
      <c r="AB90" s="647">
        <f>IF(LB_stat!V90=0,0,LB_stat!J90/LB_stat!V90)+IF(LB_stat!Y90=0,0,LB_stat!M90/LB_stat!Y90)+IF(LB_stat!AB90=0,0,LB_stat!P90/LB_stat!AB90)</f>
        <v>0</v>
      </c>
      <c r="AC90" s="130">
        <f t="shared" si="9"/>
        <v>0.96209943951935062</v>
      </c>
    </row>
    <row r="91" spans="1:29" ht="20.100000000000001" customHeight="1" x14ac:dyDescent="0.2">
      <c r="A91" s="328">
        <f>LB_stat!A91</f>
        <v>79</v>
      </c>
      <c r="B91" s="81">
        <f>LB_stat!B91</f>
        <v>600074561</v>
      </c>
      <c r="C91" s="81">
        <f>LB_stat!C91</f>
        <v>2325</v>
      </c>
      <c r="D91" s="557" t="str">
        <f>LB_stat!D91</f>
        <v>ZŠ a ZUŠ Jablonné v Podj., U Školy 98</v>
      </c>
      <c r="E91" s="71">
        <f>LB_stat!E91</f>
        <v>3141</v>
      </c>
      <c r="F91" s="553" t="str">
        <f>LB_stat!F91</f>
        <v>ZŠ a ZUŠ Jablonné v Podj., U Školy 98</v>
      </c>
      <c r="G91" s="128">
        <f>ROUND(LB_rozp!R91,0)</f>
        <v>2629635</v>
      </c>
      <c r="H91" s="37">
        <f t="shared" si="5"/>
        <v>1936427</v>
      </c>
      <c r="I91" s="29">
        <f t="shared" si="6"/>
        <v>654512</v>
      </c>
      <c r="J91" s="37">
        <f t="shared" si="7"/>
        <v>19364</v>
      </c>
      <c r="K91" s="37">
        <f>LB_stat!H91*LB_stat!AC91+LB_stat!I91*LB_stat!AD91+LB_stat!J91*LB_stat!AE91+LB_stat!K91*LB_stat!AF91+LB_stat!L91*LB_stat!AG91+LB_stat!M91*LB_stat!AH91+LB_stat!N91*LB_stat!AI91+LB_stat!O91*LB_stat!AJ91+LB_stat!P91*LB_stat!AK91</f>
        <v>19332</v>
      </c>
      <c r="L91" s="644">
        <f>ROUND(Y91/LB_rozp!E91/12,2)</f>
        <v>6.22</v>
      </c>
      <c r="M91" s="645">
        <f>IF(LB_stat!H91=0,0,12*1.348*1/LB_stat!T91*LB_rozp!$E91)</f>
        <v>0</v>
      </c>
      <c r="N91" s="646">
        <f>IF(LB_stat!I91=0,0,12*1.348*1/LB_stat!U91*LB_rozp!$E91)</f>
        <v>6488.5421432225767</v>
      </c>
      <c r="O91" s="646">
        <f>IF(LB_stat!J91=0,0,12*1.348*1/LB_stat!V91*LB_rozp!$E91)</f>
        <v>0</v>
      </c>
      <c r="P91" s="646">
        <f>IF(LB_stat!K91=0,0,12*1.348*1/LB_stat!W91*LB_rozp!$E91)</f>
        <v>6305.657693101055</v>
      </c>
      <c r="Q91" s="646">
        <f>IF(LB_stat!L91=0,0,12*1.348*1/LB_stat!X91*LB_rozp!$E91)</f>
        <v>0</v>
      </c>
      <c r="R91" s="646">
        <f>IF(LB_stat!M91=0,0,12*1.348*1/LB_stat!Y91*LB_rozp!$E91)</f>
        <v>0</v>
      </c>
      <c r="S91" s="646">
        <f>IF(LB_stat!N91=0,0,12*1.348*1/LB_stat!Z91*LB_rozp!$E91)</f>
        <v>0</v>
      </c>
      <c r="T91" s="646">
        <f>IF(LB_stat!O91=0,0,12*1.348*1/LB_stat!AA91*LB_rozp!$E91)</f>
        <v>0</v>
      </c>
      <c r="U91" s="646">
        <f>IF(LB_stat!P91=0,0,12*1.348*1/LB_stat!AB91*LB_rozp!$E91)</f>
        <v>0</v>
      </c>
      <c r="V91" s="37">
        <f>ROUND((M91*LB_stat!H91+P91*LB_stat!K91+S91*LB_stat!N91)/1.348,0)</f>
        <v>449068</v>
      </c>
      <c r="W91" s="37">
        <f>ROUND((N91*LB_stat!I91+Q91*LB_stat!L91+T91*LB_stat!O91)/1.348,0)</f>
        <v>1487359</v>
      </c>
      <c r="X91" s="37">
        <f>ROUND((O91*LB_stat!J91+R91*LB_stat!M91+U91*LB_stat!P91)/1.348,0)</f>
        <v>0</v>
      </c>
      <c r="Y91" s="37">
        <f t="shared" si="8"/>
        <v>1936427</v>
      </c>
      <c r="Z91" s="647">
        <f>IF(LB_stat!T91=0,0,LB_stat!H91/LB_stat!T91)+IF(LB_stat!W91=0,0,LB_stat!K91/LB_stat!W91)+IF(LB_stat!Z91=0,0,LB_stat!N91/LB_stat!Z91)</f>
        <v>1.4431491592790255</v>
      </c>
      <c r="AA91" s="647">
        <f>IF(LB_stat!U91=0,0,LB_stat!I91/LB_stat!U91)+IF(LB_stat!X91=0,0,LB_stat!L91/LB_stat!X91)+IF(LB_stat!AA91=0,0,LB_stat!O91/LB_stat!AA91)</f>
        <v>4.7798603217366669</v>
      </c>
      <c r="AB91" s="647">
        <f>IF(LB_stat!V91=0,0,LB_stat!J91/LB_stat!V91)+IF(LB_stat!Y91=0,0,LB_stat!M91/LB_stat!Y91)+IF(LB_stat!AB91=0,0,LB_stat!P91/LB_stat!AB91)</f>
        <v>0</v>
      </c>
      <c r="AC91" s="130">
        <f t="shared" si="9"/>
        <v>6.2230094810156924</v>
      </c>
    </row>
    <row r="92" spans="1:29" ht="20.100000000000001" customHeight="1" x14ac:dyDescent="0.2">
      <c r="A92" s="328">
        <f>LB_stat!A92</f>
        <v>80</v>
      </c>
      <c r="B92" s="81">
        <f>LB_stat!B92</f>
        <v>691007331</v>
      </c>
      <c r="C92" s="81">
        <f>LB_stat!C92</f>
        <v>2329</v>
      </c>
      <c r="D92" s="557" t="str">
        <f>LB_stat!D92</f>
        <v>ZŠ Jablonné v Podj., Komenského 453</v>
      </c>
      <c r="E92" s="71">
        <f>LB_stat!E92</f>
        <v>3141</v>
      </c>
      <c r="F92" s="553" t="str">
        <f>LB_stat!F92</f>
        <v>ZŠ Jablonné v Podj., Komenského 453 - výdejna</v>
      </c>
      <c r="G92" s="128">
        <f>ROUND(LB_rozp!R92,0)</f>
        <v>68794</v>
      </c>
      <c r="H92" s="37">
        <f t="shared" si="5"/>
        <v>50656</v>
      </c>
      <c r="I92" s="29">
        <f t="shared" si="6"/>
        <v>17121</v>
      </c>
      <c r="J92" s="37">
        <f t="shared" si="7"/>
        <v>507</v>
      </c>
      <c r="K92" s="37">
        <f>LB_stat!H92*LB_stat!AC92+LB_stat!I92*LB_stat!AD92+LB_stat!J92*LB_stat!AE92+LB_stat!K92*LB_stat!AF92+LB_stat!L92*LB_stat!AG92+LB_stat!M92*LB_stat!AH92+LB_stat!N92*LB_stat!AI92+LB_stat!O92*LB_stat!AJ92+LB_stat!P92*LB_stat!AK92</f>
        <v>510</v>
      </c>
      <c r="L92" s="644">
        <f>ROUND(Y92/LB_rozp!E92/12,2)</f>
        <v>0.16</v>
      </c>
      <c r="M92" s="645">
        <f>IF(LB_stat!H92=0,0,12*1.348*1/LB_stat!T92*LB_rozp!$E92)</f>
        <v>0</v>
      </c>
      <c r="N92" s="646">
        <f>IF(LB_stat!I92=0,0,12*1.348*1/LB_stat!U92*LB_rozp!$E92)</f>
        <v>0</v>
      </c>
      <c r="O92" s="646">
        <f>IF(LB_stat!J92=0,0,12*1.348*1/LB_stat!V92*LB_rozp!$E92)</f>
        <v>0</v>
      </c>
      <c r="P92" s="646">
        <f>IF(LB_stat!K92=0,0,12*1.348*1/LB_stat!W92*LB_rozp!$E92)</f>
        <v>0</v>
      </c>
      <c r="Q92" s="646">
        <f>IF(LB_stat!L92=0,0,12*1.348*1/LB_stat!X92*LB_rozp!$E92)</f>
        <v>0</v>
      </c>
      <c r="R92" s="646">
        <f>IF(LB_stat!M92=0,0,12*1.348*1/LB_stat!Y92*LB_rozp!$E92)</f>
        <v>0</v>
      </c>
      <c r="S92" s="646">
        <f>IF(LB_stat!N92=0,0,12*1.348*1/LB_stat!Z92*LB_rozp!$E92)</f>
        <v>0</v>
      </c>
      <c r="T92" s="646">
        <f>IF(LB_stat!O92=0,0,12*1.348*1/LB_stat!AA92*LB_rozp!$E92)</f>
        <v>4552.2464242317119</v>
      </c>
      <c r="U92" s="646">
        <f>IF(LB_stat!P92=0,0,12*1.348*1/LB_stat!AB92*LB_rozp!$E92)</f>
        <v>0</v>
      </c>
      <c r="V92" s="37">
        <f>ROUND((M92*LB_stat!H92+P92*LB_stat!K92+S92*LB_stat!N92)/1.348,0)</f>
        <v>0</v>
      </c>
      <c r="W92" s="37">
        <f>ROUND((N92*LB_stat!I92+Q92*LB_stat!L92+T92*LB_stat!O92)/1.348,0)</f>
        <v>50656</v>
      </c>
      <c r="X92" s="37">
        <f>ROUND((O92*LB_stat!J92+R92*LB_stat!M92+U92*LB_stat!P92)/1.348,0)</f>
        <v>0</v>
      </c>
      <c r="Y92" s="37">
        <f t="shared" si="8"/>
        <v>50656</v>
      </c>
      <c r="Z92" s="647">
        <f>IF(LB_stat!T92=0,0,LB_stat!H92/LB_stat!T92)+IF(LB_stat!W92=0,0,LB_stat!K92/LB_stat!W92)+IF(LB_stat!Z92=0,0,LB_stat!N92/LB_stat!Z92)</f>
        <v>0</v>
      </c>
      <c r="AA92" s="647">
        <f>IF(LB_stat!U92=0,0,LB_stat!I92/LB_stat!U92)+IF(LB_stat!X92=0,0,LB_stat!L92/LB_stat!X92)+IF(LB_stat!AA92=0,0,LB_stat!O92/LB_stat!AA92)</f>
        <v>0.16278958614689379</v>
      </c>
      <c r="AB92" s="647">
        <f>IF(LB_stat!V92=0,0,LB_stat!J92/LB_stat!V92)+IF(LB_stat!Y92=0,0,LB_stat!M92/LB_stat!Y92)+IF(LB_stat!AB92=0,0,LB_stat!P92/LB_stat!AB92)</f>
        <v>0</v>
      </c>
      <c r="AC92" s="130">
        <f t="shared" si="9"/>
        <v>0.16278958614689379</v>
      </c>
    </row>
    <row r="93" spans="1:29" ht="20.100000000000001" customHeight="1" x14ac:dyDescent="0.2">
      <c r="A93" s="328">
        <f>LB_stat!A93</f>
        <v>81</v>
      </c>
      <c r="B93" s="81">
        <f>LB_stat!B93</f>
        <v>600079821</v>
      </c>
      <c r="C93" s="81">
        <f>LB_stat!C93</f>
        <v>2466</v>
      </c>
      <c r="D93" s="557" t="str">
        <f>LB_stat!D93</f>
        <v>ZŠ a MŠ Křižany, Žibřidice 271</v>
      </c>
      <c r="E93" s="71">
        <f>LB_stat!E93</f>
        <v>3141</v>
      </c>
      <c r="F93" s="559" t="str">
        <f>LB_stat!F93</f>
        <v>MŠ Křižany 342</v>
      </c>
      <c r="G93" s="128">
        <f>ROUND(LB_rozp!R93,0)</f>
        <v>382207</v>
      </c>
      <c r="H93" s="37">
        <f t="shared" si="5"/>
        <v>282611</v>
      </c>
      <c r="I93" s="29">
        <f t="shared" si="6"/>
        <v>95522</v>
      </c>
      <c r="J93" s="37">
        <f t="shared" si="7"/>
        <v>2826</v>
      </c>
      <c r="K93" s="37">
        <f>LB_stat!H93*LB_stat!AC93+LB_stat!I93*LB_stat!AD93+LB_stat!J93*LB_stat!AE93+LB_stat!K93*LB_stat!AF93+LB_stat!L93*LB_stat!AG93+LB_stat!M93*LB_stat!AH93+LB_stat!N93*LB_stat!AI93+LB_stat!O93*LB_stat!AJ93+LB_stat!P93*LB_stat!AK93</f>
        <v>1248</v>
      </c>
      <c r="L93" s="644">
        <f>ROUND(Y93/LB_rozp!E93/12,2)</f>
        <v>0.91</v>
      </c>
      <c r="M93" s="645">
        <f>IF(LB_stat!H93=0,0,12*1.348*1/LB_stat!T93*LB_rozp!$E93)</f>
        <v>15873.279715975048</v>
      </c>
      <c r="N93" s="646">
        <f>IF(LB_stat!I93=0,0,12*1.348*1/LB_stat!U93*LB_rozp!$E93)</f>
        <v>0</v>
      </c>
      <c r="O93" s="646">
        <f>IF(LB_stat!J93=0,0,12*1.348*1/LB_stat!V93*LB_rozp!$E93)</f>
        <v>0</v>
      </c>
      <c r="P93" s="646">
        <f>IF(LB_stat!K93=0,0,12*1.348*1/LB_stat!W93*LB_rozp!$E93)</f>
        <v>0</v>
      </c>
      <c r="Q93" s="646">
        <f>IF(LB_stat!L93=0,0,12*1.348*1/LB_stat!X93*LB_rozp!$E93)</f>
        <v>0</v>
      </c>
      <c r="R93" s="646">
        <f>IF(LB_stat!M93=0,0,12*1.348*1/LB_stat!Y93*LB_rozp!$E93)</f>
        <v>0</v>
      </c>
      <c r="S93" s="646">
        <f>IF(LB_stat!N93=0,0,12*1.348*1/LB_stat!Z93*LB_rozp!$E93)</f>
        <v>0</v>
      </c>
      <c r="T93" s="646">
        <f>IF(LB_stat!O93=0,0,12*1.348*1/LB_stat!AA93*LB_rozp!$E93)</f>
        <v>0</v>
      </c>
      <c r="U93" s="646">
        <f>IF(LB_stat!P93=0,0,12*1.348*1/LB_stat!AB93*LB_rozp!$E93)</f>
        <v>0</v>
      </c>
      <c r="V93" s="37">
        <f>ROUND((M93*LB_stat!H93+P93*LB_stat!K93+S93*LB_stat!N93)/1.348,0)</f>
        <v>282610</v>
      </c>
      <c r="W93" s="37">
        <f>ROUND((N93*LB_stat!I93+Q93*LB_stat!L93+T93*LB_stat!O93)/1.348,0)</f>
        <v>0</v>
      </c>
      <c r="X93" s="37">
        <f>ROUND((O93*LB_stat!J93+R93*LB_stat!M93+U93*LB_stat!P93)/1.348,0)</f>
        <v>0</v>
      </c>
      <c r="Y93" s="37">
        <f t="shared" si="8"/>
        <v>282610</v>
      </c>
      <c r="Z93" s="647">
        <f>IF(LB_stat!T93=0,0,LB_stat!H93/LB_stat!T93)+IF(LB_stat!W93=0,0,LB_stat!K93/LB_stat!W93)+IF(LB_stat!Z93=0,0,LB_stat!N93/LB_stat!Z93)</f>
        <v>0.90821256845947396</v>
      </c>
      <c r="AA93" s="647">
        <f>IF(LB_stat!U93=0,0,LB_stat!I93/LB_stat!U93)+IF(LB_stat!X93=0,0,LB_stat!L93/LB_stat!X93)+IF(LB_stat!AA93=0,0,LB_stat!O93/LB_stat!AA93)</f>
        <v>0</v>
      </c>
      <c r="AB93" s="647">
        <f>IF(LB_stat!V93=0,0,LB_stat!J93/LB_stat!V93)+IF(LB_stat!Y93=0,0,LB_stat!M93/LB_stat!Y93)+IF(LB_stat!AB93=0,0,LB_stat!P93/LB_stat!AB93)</f>
        <v>0</v>
      </c>
      <c r="AC93" s="130">
        <f t="shared" si="9"/>
        <v>0.90821256845947396</v>
      </c>
    </row>
    <row r="94" spans="1:29" ht="20.100000000000001" customHeight="1" x14ac:dyDescent="0.2">
      <c r="A94" s="328">
        <f>LB_stat!A94</f>
        <v>81</v>
      </c>
      <c r="B94" s="81">
        <f>LB_stat!B94</f>
        <v>600079821</v>
      </c>
      <c r="C94" s="81">
        <f>LB_stat!C94</f>
        <v>2466</v>
      </c>
      <c r="D94" s="557" t="str">
        <f>LB_stat!D94</f>
        <v>ZŠ a MŠ Křižany, Žibřidice 271</v>
      </c>
      <c r="E94" s="71">
        <f>LB_stat!E94</f>
        <v>3141</v>
      </c>
      <c r="F94" s="559" t="str">
        <f>LB_stat!F94</f>
        <v>ZŠ Křižany, Žibřidice 203</v>
      </c>
      <c r="G94" s="128">
        <f>ROUND(LB_rozp!R94,0)</f>
        <v>958710</v>
      </c>
      <c r="H94" s="37">
        <f t="shared" si="5"/>
        <v>707545</v>
      </c>
      <c r="I94" s="29">
        <f t="shared" si="6"/>
        <v>239150</v>
      </c>
      <c r="J94" s="37">
        <f t="shared" si="7"/>
        <v>7075</v>
      </c>
      <c r="K94" s="37">
        <f>LB_stat!H94*LB_stat!AC94+LB_stat!I94*LB_stat!AD94+LB_stat!J94*LB_stat!AE94+LB_stat!K94*LB_stat!AF94+LB_stat!L94*LB_stat!AG94+LB_stat!M94*LB_stat!AH94+LB_stat!N94*LB_stat!AI94+LB_stat!O94*LB_stat!AJ94+LB_stat!P94*LB_stat!AK94</f>
        <v>4940</v>
      </c>
      <c r="L94" s="644">
        <f>ROUND(Y94/LB_rozp!E94/12,2)</f>
        <v>2.27</v>
      </c>
      <c r="M94" s="645">
        <f>IF(LB_stat!H94=0,0,12*1.348*1/LB_stat!T94*LB_rozp!$E94)</f>
        <v>17690.097997812853</v>
      </c>
      <c r="N94" s="646">
        <f>IF(LB_stat!I94=0,0,12*1.348*1/LB_stat!U94*LB_rozp!$E94)</f>
        <v>8717.3918482009085</v>
      </c>
      <c r="O94" s="646">
        <f>IF(LB_stat!J94=0,0,12*1.348*1/LB_stat!V94*LB_rozp!$E94)</f>
        <v>0</v>
      </c>
      <c r="P94" s="646">
        <f>IF(LB_stat!K94=0,0,12*1.348*1/LB_stat!W94*LB_rozp!$E94)</f>
        <v>0</v>
      </c>
      <c r="Q94" s="646">
        <f>IF(LB_stat!L94=0,0,12*1.348*1/LB_stat!X94*LB_rozp!$E94)</f>
        <v>0</v>
      </c>
      <c r="R94" s="646">
        <f>IF(LB_stat!M94=0,0,12*1.348*1/LB_stat!Y94*LB_rozp!$E94)</f>
        <v>0</v>
      </c>
      <c r="S94" s="646">
        <f>IF(LB_stat!N94=0,0,12*1.348*1/LB_stat!Z94*LB_rozp!$E94)</f>
        <v>0</v>
      </c>
      <c r="T94" s="646">
        <f>IF(LB_stat!O94=0,0,12*1.348*1/LB_stat!AA94*LB_rozp!$E94)</f>
        <v>0</v>
      </c>
      <c r="U94" s="646">
        <f>IF(LB_stat!P94=0,0,12*1.348*1/LB_stat!AB94*LB_rozp!$E94)</f>
        <v>0</v>
      </c>
      <c r="V94" s="37">
        <f>ROUND((M94*LB_stat!H94+P94*LB_stat!K94+S94*LB_stat!N94)/1.348,0)</f>
        <v>183725</v>
      </c>
      <c r="W94" s="37">
        <f>ROUND((N94*LB_stat!I94+Q94*LB_stat!L94+T94*LB_stat!O94)/1.348,0)</f>
        <v>523820</v>
      </c>
      <c r="X94" s="37">
        <f>ROUND((O94*LB_stat!J94+R94*LB_stat!M94+U94*LB_stat!P94)/1.348,0)</f>
        <v>0</v>
      </c>
      <c r="Y94" s="37">
        <f t="shared" si="8"/>
        <v>707545</v>
      </c>
      <c r="Z94" s="647">
        <f>IF(LB_stat!T94=0,0,LB_stat!H94/LB_stat!T94)+IF(LB_stat!W94=0,0,LB_stat!K94/LB_stat!W94)+IF(LB_stat!Z94=0,0,LB_stat!N94/LB_stat!Z94)</f>
        <v>0.59042925902635102</v>
      </c>
      <c r="AA94" s="647">
        <f>IF(LB_stat!U94=0,0,LB_stat!I94/LB_stat!U94)+IF(LB_stat!X94=0,0,LB_stat!L94/LB_stat!X94)+IF(LB_stat!AA94=0,0,LB_stat!O94/LB_stat!AA94)</f>
        <v>1.6833762030001593</v>
      </c>
      <c r="AB94" s="647">
        <f>IF(LB_stat!V94=0,0,LB_stat!J94/LB_stat!V94)+IF(LB_stat!Y94=0,0,LB_stat!M94/LB_stat!Y94)+IF(LB_stat!AB94=0,0,LB_stat!P94/LB_stat!AB94)</f>
        <v>0</v>
      </c>
      <c r="AC94" s="130">
        <f t="shared" si="9"/>
        <v>2.2738054620265102</v>
      </c>
    </row>
    <row r="95" spans="1:29" ht="20.100000000000001" customHeight="1" x14ac:dyDescent="0.2">
      <c r="A95" s="328">
        <f>LB_stat!A95</f>
        <v>82</v>
      </c>
      <c r="B95" s="81">
        <f>LB_stat!B95</f>
        <v>600080021</v>
      </c>
      <c r="C95" s="81">
        <f>LB_stat!C95</f>
        <v>2493</v>
      </c>
      <c r="D95" s="557" t="str">
        <f>LB_stat!D95</f>
        <v>ZŠ a MŠ Mníšek 198</v>
      </c>
      <c r="E95" s="71">
        <f>LB_stat!E95</f>
        <v>3141</v>
      </c>
      <c r="F95" s="553" t="str">
        <f>LB_stat!F95</f>
        <v>ZŠ a MŠ Mníšek, Oldřichovská 198</v>
      </c>
      <c r="G95" s="128">
        <f>ROUND(LB_rozp!R95,0)</f>
        <v>1575340</v>
      </c>
      <c r="H95" s="37">
        <f t="shared" si="5"/>
        <v>1159932</v>
      </c>
      <c r="I95" s="29">
        <f t="shared" si="6"/>
        <v>392057</v>
      </c>
      <c r="J95" s="37">
        <f t="shared" si="7"/>
        <v>11599</v>
      </c>
      <c r="K95" s="37">
        <f>LB_stat!H95*LB_stat!AC95+LB_stat!I95*LB_stat!AD95+LB_stat!J95*LB_stat!AE95+LB_stat!K95*LB_stat!AF95+LB_stat!L95*LB_stat!AG95+LB_stat!M95*LB_stat!AH95+LB_stat!N95*LB_stat!AI95+LB_stat!O95*LB_stat!AJ95+LB_stat!P95*LB_stat!AK95</f>
        <v>11752</v>
      </c>
      <c r="L95" s="644">
        <f>ROUND(Y95/LB_rozp!E95/12,2)</f>
        <v>3.73</v>
      </c>
      <c r="M95" s="645">
        <f>IF(LB_stat!H95=0,0,12*1.348*1/LB_stat!T95*LB_rozp!$E95)</f>
        <v>0</v>
      </c>
      <c r="N95" s="646">
        <f>IF(LB_stat!I95=0,0,12*1.348*1/LB_stat!U95*LB_rozp!$E95)</f>
        <v>6918.5309977950892</v>
      </c>
      <c r="O95" s="646">
        <f>IF(LB_stat!J95=0,0,12*1.348*1/LB_stat!V95*LB_rozp!$E95)</f>
        <v>0</v>
      </c>
      <c r="P95" s="646">
        <f>IF(LB_stat!K95=0,0,12*1.348*1/LB_stat!W95*LB_rozp!$E95)</f>
        <v>0</v>
      </c>
      <c r="Q95" s="646">
        <f>IF(LB_stat!L95=0,0,12*1.348*1/LB_stat!X95*LB_rozp!$E95)</f>
        <v>0</v>
      </c>
      <c r="R95" s="646">
        <f>IF(LB_stat!M95=0,0,12*1.348*1/LB_stat!Y95*LB_rozp!$E95)</f>
        <v>0</v>
      </c>
      <c r="S95" s="646">
        <f>IF(LB_stat!N95=0,0,12*1.348*1/LB_stat!Z95*LB_rozp!$E95)</f>
        <v>0</v>
      </c>
      <c r="T95" s="646">
        <f>IF(LB_stat!O95=0,0,12*1.348*1/LB_stat!AA95*LB_rozp!$E95)</f>
        <v>0</v>
      </c>
      <c r="U95" s="646">
        <f>IF(LB_stat!P95=0,0,12*1.348*1/LB_stat!AB95*LB_rozp!$E95)</f>
        <v>0</v>
      </c>
      <c r="V95" s="37">
        <f>ROUND((M95*LB_stat!H95+P95*LB_stat!K95+S95*LB_stat!N95)/1.348,0)</f>
        <v>0</v>
      </c>
      <c r="W95" s="37">
        <f>ROUND((N95*LB_stat!I95+Q95*LB_stat!L95+T95*LB_stat!O95)/1.348,0)</f>
        <v>1159932</v>
      </c>
      <c r="X95" s="37">
        <f>ROUND((O95*LB_stat!J95+R95*LB_stat!M95+U95*LB_stat!P95)/1.348,0)</f>
        <v>0</v>
      </c>
      <c r="Y95" s="37">
        <f t="shared" si="8"/>
        <v>1159932</v>
      </c>
      <c r="Z95" s="647">
        <f>IF(LB_stat!T95=0,0,LB_stat!H95/LB_stat!T95)+IF(LB_stat!W95=0,0,LB_stat!K95/LB_stat!W95)+IF(LB_stat!Z95=0,0,LB_stat!N95/LB_stat!Z95)</f>
        <v>0</v>
      </c>
      <c r="AA95" s="647">
        <f>IF(LB_stat!U95=0,0,LB_stat!I95/LB_stat!U95)+IF(LB_stat!X95=0,0,LB_stat!L95/LB_stat!X95)+IF(LB_stat!AA95=0,0,LB_stat!O95/LB_stat!AA95)</f>
        <v>3.7276225200956778</v>
      </c>
      <c r="AB95" s="647">
        <f>IF(LB_stat!V95=0,0,LB_stat!J95/LB_stat!V95)+IF(LB_stat!Y95=0,0,LB_stat!M95/LB_stat!Y95)+IF(LB_stat!AB95=0,0,LB_stat!P95/LB_stat!AB95)</f>
        <v>0</v>
      </c>
      <c r="AC95" s="130">
        <f t="shared" si="9"/>
        <v>3.7276225200956778</v>
      </c>
    </row>
    <row r="96" spans="1:29" ht="20.100000000000001" customHeight="1" x14ac:dyDescent="0.2">
      <c r="A96" s="328">
        <f>LB_stat!A96</f>
        <v>82</v>
      </c>
      <c r="B96" s="81">
        <f>LB_stat!B96</f>
        <v>600080021</v>
      </c>
      <c r="C96" s="81">
        <f>LB_stat!C96</f>
        <v>2493</v>
      </c>
      <c r="D96" s="557" t="str">
        <f>LB_stat!D96</f>
        <v>ZŠ a MŠ Mníšek 198</v>
      </c>
      <c r="E96" s="71">
        <f>LB_stat!E96</f>
        <v>3141</v>
      </c>
      <c r="F96" s="559" t="str">
        <f>LB_stat!F96</f>
        <v>ZŠ a MŠ Mníšek, Ke Hřišti 309</v>
      </c>
      <c r="G96" s="128">
        <f>ROUND(LB_rozp!R96,0)</f>
        <v>1036557</v>
      </c>
      <c r="H96" s="37">
        <f t="shared" si="5"/>
        <v>765140</v>
      </c>
      <c r="I96" s="29">
        <f t="shared" si="6"/>
        <v>258618</v>
      </c>
      <c r="J96" s="37">
        <f t="shared" si="7"/>
        <v>7651</v>
      </c>
      <c r="K96" s="37">
        <f>LB_stat!H96*LB_stat!AC96+LB_stat!I96*LB_stat!AD96+LB_stat!J96*LB_stat!AE96+LB_stat!K96*LB_stat!AF96+LB_stat!L96*LB_stat!AG96+LB_stat!M96*LB_stat!AH96+LB_stat!N96*LB_stat!AI96+LB_stat!O96*LB_stat!AJ96+LB_stat!P96*LB_stat!AK96</f>
        <v>5148</v>
      </c>
      <c r="L96" s="644">
        <f>ROUND(Y96/LB_rozp!E96/12,2)</f>
        <v>2.46</v>
      </c>
      <c r="M96" s="645">
        <f>IF(LB_stat!H96=0,0,12*1.348*1/LB_stat!T96*LB_rozp!$E96)</f>
        <v>10418.273978936228</v>
      </c>
      <c r="N96" s="646">
        <f>IF(LB_stat!I96=0,0,12*1.348*1/LB_stat!U96*LB_rozp!$E96)</f>
        <v>0</v>
      </c>
      <c r="O96" s="646">
        <f>IF(LB_stat!J96=0,0,12*1.348*1/LB_stat!V96*LB_rozp!$E96)</f>
        <v>0</v>
      </c>
      <c r="P96" s="646">
        <f>IF(LB_stat!K96=0,0,12*1.348*1/LB_stat!W96*LB_rozp!$E96)</f>
        <v>0</v>
      </c>
      <c r="Q96" s="646">
        <f>IF(LB_stat!L96=0,0,12*1.348*1/LB_stat!X96*LB_rozp!$E96)</f>
        <v>0</v>
      </c>
      <c r="R96" s="646">
        <f>IF(LB_stat!M96=0,0,12*1.348*1/LB_stat!Y96*LB_rozp!$E96)</f>
        <v>0</v>
      </c>
      <c r="S96" s="646">
        <f>IF(LB_stat!N96=0,0,12*1.348*1/LB_stat!Z96*LB_rozp!$E96)</f>
        <v>0</v>
      </c>
      <c r="T96" s="646">
        <f>IF(LB_stat!O96=0,0,12*1.348*1/LB_stat!AA96*LB_rozp!$E96)</f>
        <v>0</v>
      </c>
      <c r="U96" s="646">
        <f>IF(LB_stat!P96=0,0,12*1.348*1/LB_stat!AB96*LB_rozp!$E96)</f>
        <v>0</v>
      </c>
      <c r="V96" s="37">
        <f>ROUND((M96*LB_stat!H96+P96*LB_stat!K96+S96*LB_stat!N96)/1.348,0)</f>
        <v>765140</v>
      </c>
      <c r="W96" s="37">
        <f>ROUND((N96*LB_stat!I96+Q96*LB_stat!L96+T96*LB_stat!O96)/1.348,0)</f>
        <v>0</v>
      </c>
      <c r="X96" s="37">
        <f>ROUND((O96*LB_stat!J96+R96*LB_stat!M96+U96*LB_stat!P96)/1.348,0)</f>
        <v>0</v>
      </c>
      <c r="Y96" s="37">
        <f t="shared" si="8"/>
        <v>765140</v>
      </c>
      <c r="Z96" s="647">
        <f>IF(LB_stat!T96=0,0,LB_stat!H96/LB_stat!T96)+IF(LB_stat!W96=0,0,LB_stat!K96/LB_stat!W96)+IF(LB_stat!Z96=0,0,LB_stat!N96/LB_stat!Z96)</f>
        <v>2.4588982930339971</v>
      </c>
      <c r="AA96" s="647">
        <f>IF(LB_stat!U96=0,0,LB_stat!I96/LB_stat!U96)+IF(LB_stat!X96=0,0,LB_stat!L96/LB_stat!X96)+IF(LB_stat!AA96=0,0,LB_stat!O96/LB_stat!AA96)</f>
        <v>0</v>
      </c>
      <c r="AB96" s="647">
        <f>IF(LB_stat!V96=0,0,LB_stat!J96/LB_stat!V96)+IF(LB_stat!Y96=0,0,LB_stat!M96/LB_stat!Y96)+IF(LB_stat!AB96=0,0,LB_stat!P96/LB_stat!AB96)</f>
        <v>0</v>
      </c>
      <c r="AC96" s="130">
        <f t="shared" si="9"/>
        <v>2.4588982930339971</v>
      </c>
    </row>
    <row r="97" spans="1:29" ht="20.100000000000001" customHeight="1" x14ac:dyDescent="0.2">
      <c r="A97" s="328">
        <f>LB_stat!A97</f>
        <v>83</v>
      </c>
      <c r="B97" s="81">
        <f>LB_stat!B97</f>
        <v>600080030</v>
      </c>
      <c r="C97" s="81">
        <f>LB_stat!C97</f>
        <v>2445</v>
      </c>
      <c r="D97" s="557" t="str">
        <f>LB_stat!D97</f>
        <v>ZŠ a MŠ Nová Ves 180</v>
      </c>
      <c r="E97" s="71">
        <f>LB_stat!E97</f>
        <v>3141</v>
      </c>
      <c r="F97" s="559" t="str">
        <f>LB_stat!F97</f>
        <v>ZŠ a MŠ Nová Ves 93</v>
      </c>
      <c r="G97" s="128">
        <f>ROUND(LB_rozp!R97,0)</f>
        <v>1102921</v>
      </c>
      <c r="H97" s="37">
        <f t="shared" si="5"/>
        <v>814526</v>
      </c>
      <c r="I97" s="29">
        <f t="shared" si="6"/>
        <v>275310</v>
      </c>
      <c r="J97" s="37">
        <f t="shared" si="7"/>
        <v>8145</v>
      </c>
      <c r="K97" s="37">
        <f>LB_stat!H97*LB_stat!AC97+LB_stat!I97*LB_stat!AD97+LB_stat!J97*LB_stat!AE97+LB_stat!K97*LB_stat!AF97+LB_stat!L97*LB_stat!AG97+LB_stat!M97*LB_stat!AH97+LB_stat!N97*LB_stat!AI97+LB_stat!O97*LB_stat!AJ97+LB_stat!P97*LB_stat!AK97</f>
        <v>4940</v>
      </c>
      <c r="L97" s="644">
        <f>ROUND(Y97/LB_rozp!E97/12,2)</f>
        <v>2.62</v>
      </c>
      <c r="M97" s="645">
        <f>IF(LB_stat!H97=0,0,12*1.348*1/LB_stat!T97*LB_rozp!$E97)</f>
        <v>13279.631404869957</v>
      </c>
      <c r="N97" s="646">
        <f>IF(LB_stat!I97=0,0,12*1.348*1/LB_stat!U97*LB_rozp!$E97)</f>
        <v>9941.1865139846032</v>
      </c>
      <c r="O97" s="646">
        <f>IF(LB_stat!J97=0,0,12*1.348*1/LB_stat!V97*LB_rozp!$E97)</f>
        <v>0</v>
      </c>
      <c r="P97" s="646">
        <f>IF(LB_stat!K97=0,0,12*1.348*1/LB_stat!W97*LB_rozp!$E97)</f>
        <v>0</v>
      </c>
      <c r="Q97" s="646">
        <f>IF(LB_stat!L97=0,0,12*1.348*1/LB_stat!X97*LB_rozp!$E97)</f>
        <v>0</v>
      </c>
      <c r="R97" s="646">
        <f>IF(LB_stat!M97=0,0,12*1.348*1/LB_stat!Y97*LB_rozp!$E97)</f>
        <v>0</v>
      </c>
      <c r="S97" s="646">
        <f>IF(LB_stat!N97=0,0,12*1.348*1/LB_stat!Z97*LB_rozp!$E97)</f>
        <v>0</v>
      </c>
      <c r="T97" s="646">
        <f>IF(LB_stat!O97=0,0,12*1.348*1/LB_stat!AA97*LB_rozp!$E97)</f>
        <v>0</v>
      </c>
      <c r="U97" s="646">
        <f>IF(LB_stat!P97=0,0,12*1.348*1/LB_stat!AB97*LB_rozp!$E97)</f>
        <v>0</v>
      </c>
      <c r="V97" s="37">
        <f>ROUND((M97*LB_stat!H97+P97*LB_stat!K97+S97*LB_stat!N97)/1.348,0)</f>
        <v>453162</v>
      </c>
      <c r="W97" s="37">
        <f>ROUND((N97*LB_stat!I97+Q97*LB_stat!L97+T97*LB_stat!O97)/1.348,0)</f>
        <v>361364</v>
      </c>
      <c r="X97" s="37">
        <f>ROUND((O97*LB_stat!J97+R97*LB_stat!M97+U97*LB_stat!P97)/1.348,0)</f>
        <v>0</v>
      </c>
      <c r="Y97" s="37">
        <f t="shared" si="8"/>
        <v>814526</v>
      </c>
      <c r="Z97" s="647">
        <f>IF(LB_stat!T97=0,0,LB_stat!H97/LB_stat!T97)+IF(LB_stat!W97=0,0,LB_stat!K97/LB_stat!W97)+IF(LB_stat!Z97=0,0,LB_stat!N97/LB_stat!Z97)</f>
        <v>1.4563087167607713</v>
      </c>
      <c r="AA97" s="647">
        <f>IF(LB_stat!U97=0,0,LB_stat!I97/LB_stat!U97)+IF(LB_stat!X97=0,0,LB_stat!L97/LB_stat!X97)+IF(LB_stat!AA97=0,0,LB_stat!O97/LB_stat!AA97)</f>
        <v>1.1612985896444055</v>
      </c>
      <c r="AB97" s="647">
        <f>IF(LB_stat!V97=0,0,LB_stat!J97/LB_stat!V97)+IF(LB_stat!Y97=0,0,LB_stat!M97/LB_stat!Y97)+IF(LB_stat!AB97=0,0,LB_stat!P97/LB_stat!AB97)</f>
        <v>0</v>
      </c>
      <c r="AC97" s="130">
        <f t="shared" si="9"/>
        <v>2.6176073064051768</v>
      </c>
    </row>
    <row r="98" spans="1:29" ht="20.100000000000001" customHeight="1" x14ac:dyDescent="0.2">
      <c r="A98" s="328">
        <f>LB_stat!A98</f>
        <v>84</v>
      </c>
      <c r="B98" s="81">
        <f>LB_stat!B98</f>
        <v>600080196</v>
      </c>
      <c r="C98" s="81">
        <f>LB_stat!C98</f>
        <v>2495</v>
      </c>
      <c r="D98" s="557" t="str">
        <f>LB_stat!D98</f>
        <v>ZŠ a MŠ Osečná  63</v>
      </c>
      <c r="E98" s="71">
        <f>LB_stat!E98</f>
        <v>3141</v>
      </c>
      <c r="F98" s="553" t="str">
        <f>LB_stat!F98</f>
        <v>ZŠ a MŠ Osečná, Školní  63</v>
      </c>
      <c r="G98" s="128">
        <f>ROUND(LB_rozp!R98,0)</f>
        <v>2222580</v>
      </c>
      <c r="H98" s="37">
        <f t="shared" si="5"/>
        <v>1638855</v>
      </c>
      <c r="I98" s="29">
        <f t="shared" si="6"/>
        <v>553932</v>
      </c>
      <c r="J98" s="37">
        <f t="shared" si="7"/>
        <v>16389</v>
      </c>
      <c r="K98" s="37">
        <f>LB_stat!H98*LB_stat!AC98+LB_stat!I98*LB_stat!AD98+LB_stat!J98*LB_stat!AE98+LB_stat!K98*LB_stat!AF98+LB_stat!L98*LB_stat!AG98+LB_stat!M98*LB_stat!AH98+LB_stat!N98*LB_stat!AI98+LB_stat!O98*LB_stat!AJ98+LB_stat!P98*LB_stat!AK98</f>
        <v>13404</v>
      </c>
      <c r="L98" s="644">
        <f>ROUND(Y98/LB_rozp!E98/12,2)</f>
        <v>5.27</v>
      </c>
      <c r="M98" s="645">
        <f>IF(LB_stat!H98=0,0,12*1.348*1/LB_stat!T98*LB_rozp!$E98)</f>
        <v>13370.531128896459</v>
      </c>
      <c r="N98" s="646">
        <f>IF(LB_stat!I98=0,0,12*1.348*1/LB_stat!U98*LB_rozp!$E98)</f>
        <v>7090.8857691881221</v>
      </c>
      <c r="O98" s="646">
        <f>IF(LB_stat!J98=0,0,12*1.348*1/LB_stat!V98*LB_rozp!$E98)</f>
        <v>0</v>
      </c>
      <c r="P98" s="646">
        <f>IF(LB_stat!K98=0,0,12*1.348*1/LB_stat!W98*LB_rozp!$E98)</f>
        <v>10124.101210558212</v>
      </c>
      <c r="Q98" s="646">
        <f>IF(LB_stat!L98=0,0,12*1.348*1/LB_stat!X98*LB_rozp!$E98)</f>
        <v>0</v>
      </c>
      <c r="R98" s="646">
        <f>IF(LB_stat!M98=0,0,12*1.348*1/LB_stat!Y98*LB_rozp!$E98)</f>
        <v>0</v>
      </c>
      <c r="S98" s="646">
        <f>IF(LB_stat!N98=0,0,12*1.348*1/LB_stat!Z98*LB_rozp!$E98)</f>
        <v>0</v>
      </c>
      <c r="T98" s="646">
        <f>IF(LB_stat!O98=0,0,12*1.348*1/LB_stat!AA98*LB_rozp!$E98)</f>
        <v>0</v>
      </c>
      <c r="U98" s="646">
        <f>IF(LB_stat!P98=0,0,12*1.348*1/LB_stat!AB98*LB_rozp!$E98)</f>
        <v>0</v>
      </c>
      <c r="V98" s="37">
        <f>ROUND((M98*LB_stat!H98+P98*LB_stat!K98+S98*LB_stat!N98)/1.348,0)</f>
        <v>581534</v>
      </c>
      <c r="W98" s="37">
        <f>ROUND((N98*LB_stat!I98+Q98*LB_stat!L98+T98*LB_stat!O98)/1.348,0)</f>
        <v>1057321</v>
      </c>
      <c r="X98" s="37">
        <f>ROUND((O98*LB_stat!J98+R98*LB_stat!M98+U98*LB_stat!P98)/1.348,0)</f>
        <v>0</v>
      </c>
      <c r="Y98" s="37">
        <f t="shared" si="8"/>
        <v>1638855</v>
      </c>
      <c r="Z98" s="647">
        <f>IF(LB_stat!T98=0,0,LB_stat!H98/LB_stat!T98)+IF(LB_stat!W98=0,0,LB_stat!K98/LB_stat!W98)+IF(LB_stat!Z98=0,0,LB_stat!N98/LB_stat!Z98)</f>
        <v>1.8688504069633505</v>
      </c>
      <c r="AA98" s="647">
        <f>IF(LB_stat!U98=0,0,LB_stat!I98/LB_stat!U98)+IF(LB_stat!X98=0,0,LB_stat!L98/LB_stat!X98)+IF(LB_stat!AA98=0,0,LB_stat!O98/LB_stat!AA98)</f>
        <v>3.3978651811838994</v>
      </c>
      <c r="AB98" s="647">
        <f>IF(LB_stat!V98=0,0,LB_stat!J98/LB_stat!V98)+IF(LB_stat!Y98=0,0,LB_stat!M98/LB_stat!Y98)+IF(LB_stat!AB98=0,0,LB_stat!P98/LB_stat!AB98)</f>
        <v>0</v>
      </c>
      <c r="AC98" s="130">
        <f t="shared" si="9"/>
        <v>5.2667155881472496</v>
      </c>
    </row>
    <row r="99" spans="1:29" ht="20.100000000000001" customHeight="1" x14ac:dyDescent="0.2">
      <c r="A99" s="328">
        <f>LB_stat!A99</f>
        <v>84</v>
      </c>
      <c r="B99" s="81">
        <f>LB_stat!B99</f>
        <v>600080196</v>
      </c>
      <c r="C99" s="81">
        <f>LB_stat!C99</f>
        <v>2495</v>
      </c>
      <c r="D99" s="557" t="str">
        <f>LB_stat!D99</f>
        <v>ZŠ a MŠ Osečná  63</v>
      </c>
      <c r="E99" s="71">
        <f>LB_stat!E99</f>
        <v>3141</v>
      </c>
      <c r="F99" s="559" t="str">
        <f>LB_stat!F99</f>
        <v>ZŠ a MŠ Osečná, Českolipská 72 - výdejna</v>
      </c>
      <c r="G99" s="128">
        <f>ROUND(LB_rozp!R99,0)</f>
        <v>122101</v>
      </c>
      <c r="H99" s="37">
        <f t="shared" si="5"/>
        <v>90125</v>
      </c>
      <c r="I99" s="29">
        <f t="shared" si="6"/>
        <v>30463</v>
      </c>
      <c r="J99" s="37">
        <f t="shared" si="7"/>
        <v>901</v>
      </c>
      <c r="K99" s="37">
        <f>LB_stat!H99*LB_stat!AC99+LB_stat!I99*LB_stat!AD99+LB_stat!J99*LB_stat!AE99+LB_stat!K99*LB_stat!AF99+LB_stat!L99*LB_stat!AG99+LB_stat!M99*LB_stat!AH99+LB_stat!N99*LB_stat!AI99+LB_stat!O99*LB_stat!AJ99+LB_stat!P99*LB_stat!AK99</f>
        <v>612</v>
      </c>
      <c r="L99" s="644">
        <f>ROUND(Y99/LB_rozp!E99/12,2)</f>
        <v>0.28999999999999998</v>
      </c>
      <c r="M99" s="645">
        <f>IF(LB_stat!H99=0,0,12*1.348*1/LB_stat!T99*LB_rozp!$E99)</f>
        <v>0</v>
      </c>
      <c r="N99" s="646">
        <f>IF(LB_stat!I99=0,0,12*1.348*1/LB_stat!U99*LB_rozp!$E99)</f>
        <v>0</v>
      </c>
      <c r="O99" s="646">
        <f>IF(LB_stat!J99=0,0,12*1.348*1/LB_stat!V99*LB_rozp!$E99)</f>
        <v>0</v>
      </c>
      <c r="P99" s="646">
        <f>IF(LB_stat!K99=0,0,12*1.348*1/LB_stat!W99*LB_rozp!$E99)</f>
        <v>0</v>
      </c>
      <c r="Q99" s="646">
        <f>IF(LB_stat!L99=0,0,12*1.348*1/LB_stat!X99*LB_rozp!$E99)</f>
        <v>0</v>
      </c>
      <c r="R99" s="646">
        <f>IF(LB_stat!M99=0,0,12*1.348*1/LB_stat!Y99*LB_rozp!$E99)</f>
        <v>0</v>
      </c>
      <c r="S99" s="646">
        <f>IF(LB_stat!N99=0,0,12*1.348*1/LB_stat!Z99*LB_rozp!$E99)</f>
        <v>6749.400807038809</v>
      </c>
      <c r="T99" s="646">
        <f>IF(LB_stat!O99=0,0,12*1.348*1/LB_stat!AA99*LB_rozp!$E99)</f>
        <v>0</v>
      </c>
      <c r="U99" s="646">
        <f>IF(LB_stat!P99=0,0,12*1.348*1/LB_stat!AB99*LB_rozp!$E99)</f>
        <v>0</v>
      </c>
      <c r="V99" s="37">
        <f>ROUND((M99*LB_stat!H99+P99*LB_stat!K99+S99*LB_stat!N99)/1.348,0)</f>
        <v>90126</v>
      </c>
      <c r="W99" s="37">
        <f>ROUND((N99*LB_stat!I99+Q99*LB_stat!L99+T99*LB_stat!O99)/1.348,0)</f>
        <v>0</v>
      </c>
      <c r="X99" s="37">
        <f>ROUND((O99*LB_stat!J99+R99*LB_stat!M99+U99*LB_stat!P99)/1.348,0)</f>
        <v>0</v>
      </c>
      <c r="Y99" s="37">
        <f t="shared" si="8"/>
        <v>90126</v>
      </c>
      <c r="Z99" s="647">
        <f>IF(LB_stat!T99=0,0,LB_stat!H99/LB_stat!T99)+IF(LB_stat!W99=0,0,LB_stat!K99/LB_stat!W99)+IF(LB_stat!Z99=0,0,LB_stat!N99/LB_stat!Z99)</f>
        <v>0.28963251855667099</v>
      </c>
      <c r="AA99" s="647">
        <f>IF(LB_stat!U99=0,0,LB_stat!I99/LB_stat!U99)+IF(LB_stat!X99=0,0,LB_stat!L99/LB_stat!X99)+IF(LB_stat!AA99=0,0,LB_stat!O99/LB_stat!AA99)</f>
        <v>0</v>
      </c>
      <c r="AB99" s="647">
        <f>IF(LB_stat!V99=0,0,LB_stat!J99/LB_stat!V99)+IF(LB_stat!Y99=0,0,LB_stat!M99/LB_stat!Y99)+IF(LB_stat!AB99=0,0,LB_stat!P99/LB_stat!AB99)</f>
        <v>0</v>
      </c>
      <c r="AC99" s="130">
        <f t="shared" si="9"/>
        <v>0.28963251855667099</v>
      </c>
    </row>
    <row r="100" spans="1:29" ht="20.100000000000001" customHeight="1" x14ac:dyDescent="0.2">
      <c r="A100" s="328">
        <f>LB_stat!A100</f>
        <v>85</v>
      </c>
      <c r="B100" s="81">
        <f>LB_stat!B100</f>
        <v>650026080</v>
      </c>
      <c r="C100" s="81">
        <f>LB_stat!C100</f>
        <v>2305</v>
      </c>
      <c r="D100" s="557" t="str">
        <f>LB_stat!D100</f>
        <v>ZŠ a MŠ Rynoltice 200</v>
      </c>
      <c r="E100" s="71">
        <f>LB_stat!E100</f>
        <v>3141</v>
      </c>
      <c r="F100" s="559" t="str">
        <f>LB_stat!F100</f>
        <v>ZŠ a MŠ Rynoltice 101</v>
      </c>
      <c r="G100" s="128">
        <f>ROUND(LB_rozp!R100,0)</f>
        <v>856811</v>
      </c>
      <c r="H100" s="37">
        <f t="shared" si="5"/>
        <v>632551</v>
      </c>
      <c r="I100" s="29">
        <f t="shared" si="6"/>
        <v>213802</v>
      </c>
      <c r="J100" s="37">
        <f t="shared" si="7"/>
        <v>6326</v>
      </c>
      <c r="K100" s="37">
        <f>LB_stat!H100*LB_stat!AC100+LB_stat!I100*LB_stat!AD100+LB_stat!J100*LB_stat!AE100+LB_stat!K100*LB_stat!AF100+LB_stat!L100*LB_stat!AG100+LB_stat!M100*LB_stat!AH100+LB_stat!N100*LB_stat!AI100+LB_stat!O100*LB_stat!AJ100+LB_stat!P100*LB_stat!AK100</f>
        <v>4132</v>
      </c>
      <c r="L100" s="644">
        <f>ROUND(Y100/LB_rozp!E100/12,2)</f>
        <v>2.0299999999999998</v>
      </c>
      <c r="M100" s="645">
        <f>IF(LB_stat!H100=0,0,12*1.348*1/LB_stat!T100*LB_rozp!$E100)</f>
        <v>0</v>
      </c>
      <c r="N100" s="646">
        <f>IF(LB_stat!I100=0,0,12*1.348*1/LB_stat!U100*LB_rozp!$E100)</f>
        <v>9779.8233985455263</v>
      </c>
      <c r="O100" s="646">
        <f>IF(LB_stat!J100=0,0,12*1.348*1/LB_stat!V100*LB_rozp!$E100)</f>
        <v>0</v>
      </c>
      <c r="P100" s="646">
        <f>IF(LB_stat!K100=0,0,12*1.348*1/LB_stat!W100*LB_rozp!$E100)</f>
        <v>8193.5375730747437</v>
      </c>
      <c r="Q100" s="646">
        <f>IF(LB_stat!L100=0,0,12*1.348*1/LB_stat!X100*LB_rozp!$E100)</f>
        <v>0</v>
      </c>
      <c r="R100" s="646">
        <f>IF(LB_stat!M100=0,0,12*1.348*1/LB_stat!Y100*LB_rozp!$E100)</f>
        <v>0</v>
      </c>
      <c r="S100" s="646">
        <f>IF(LB_stat!N100=0,0,12*1.348*1/LB_stat!Z100*LB_rozp!$E100)</f>
        <v>0</v>
      </c>
      <c r="T100" s="646">
        <f>IF(LB_stat!O100=0,0,12*1.348*1/LB_stat!AA100*LB_rozp!$E100)</f>
        <v>0</v>
      </c>
      <c r="U100" s="646">
        <f>IF(LB_stat!P100=0,0,12*1.348*1/LB_stat!AB100*LB_rozp!$E100)</f>
        <v>0</v>
      </c>
      <c r="V100" s="37">
        <f>ROUND((M100*LB_stat!H100+P100*LB_stat!K100+S100*LB_stat!N100)/1.348,0)</f>
        <v>255288</v>
      </c>
      <c r="W100" s="37">
        <f>ROUND((N100*LB_stat!I100+Q100*LB_stat!L100+T100*LB_stat!O100)/1.348,0)</f>
        <v>377263</v>
      </c>
      <c r="X100" s="37">
        <f>ROUND((O100*LB_stat!J100+R100*LB_stat!M100+U100*LB_stat!P100)/1.348,0)</f>
        <v>0</v>
      </c>
      <c r="Y100" s="37">
        <f t="shared" si="8"/>
        <v>632551</v>
      </c>
      <c r="Z100" s="647">
        <f>IF(LB_stat!T100=0,0,LB_stat!H100/LB_stat!T100)+IF(LB_stat!W100=0,0,LB_stat!K100/LB_stat!W100)+IF(LB_stat!Z100=0,0,LB_stat!N100/LB_stat!Z100)</f>
        <v>0.82040884996904018</v>
      </c>
      <c r="AA100" s="647">
        <f>IF(LB_stat!U100=0,0,LB_stat!I100/LB_stat!U100)+IF(LB_stat!X100=0,0,LB_stat!L100/LB_stat!X100)+IF(LB_stat!AA100=0,0,LB_stat!O100/LB_stat!AA100)</f>
        <v>1.21239448650449</v>
      </c>
      <c r="AB100" s="647">
        <f>IF(LB_stat!V100=0,0,LB_stat!J100/LB_stat!V100)+IF(LB_stat!Y100=0,0,LB_stat!M100/LB_stat!Y100)+IF(LB_stat!AB100=0,0,LB_stat!P100/LB_stat!AB100)</f>
        <v>0</v>
      </c>
      <c r="AC100" s="130">
        <f t="shared" si="9"/>
        <v>2.0328033364735303</v>
      </c>
    </row>
    <row r="101" spans="1:29" ht="20.100000000000001" customHeight="1" x14ac:dyDescent="0.2">
      <c r="A101" s="328">
        <f>LB_stat!A101</f>
        <v>85</v>
      </c>
      <c r="B101" s="81">
        <f>LB_stat!B101</f>
        <v>650026080</v>
      </c>
      <c r="C101" s="81">
        <f>LB_stat!C101</f>
        <v>2305</v>
      </c>
      <c r="D101" s="557" t="str">
        <f>LB_stat!D101</f>
        <v>ZŠ a MŠ Rynoltice 200</v>
      </c>
      <c r="E101" s="71">
        <f>LB_stat!E101</f>
        <v>3141</v>
      </c>
      <c r="F101" s="559" t="str">
        <f>LB_stat!F101</f>
        <v>ZŠ a MŠ Rynoltice 199 - výdejna</v>
      </c>
      <c r="G101" s="128">
        <f>ROUND(LB_rozp!R101,0)</f>
        <v>230847</v>
      </c>
      <c r="H101" s="37">
        <f t="shared" si="5"/>
        <v>170192</v>
      </c>
      <c r="I101" s="29">
        <f t="shared" si="6"/>
        <v>57525</v>
      </c>
      <c r="J101" s="37">
        <f t="shared" si="7"/>
        <v>1702</v>
      </c>
      <c r="K101" s="37">
        <f>LB_stat!H101*LB_stat!AC101+LB_stat!I101*LB_stat!AD101+LB_stat!J101*LB_stat!AE101+LB_stat!K101*LB_stat!AF101+LB_stat!L101*LB_stat!AG101+LB_stat!M101*LB_stat!AH101+LB_stat!N101*LB_stat!AI101+LB_stat!O101*LB_stat!AJ101+LB_stat!P101*LB_stat!AK101</f>
        <v>1428</v>
      </c>
      <c r="L101" s="644">
        <f>ROUND(Y101/LB_rozp!E101/12,2)</f>
        <v>0.55000000000000004</v>
      </c>
      <c r="M101" s="645">
        <f>IF(LB_stat!H101=0,0,12*1.348*1/LB_stat!T101*LB_rozp!$E101)</f>
        <v>0</v>
      </c>
      <c r="N101" s="646">
        <f>IF(LB_stat!I101=0,0,12*1.348*1/LB_stat!U101*LB_rozp!$E101)</f>
        <v>0</v>
      </c>
      <c r="O101" s="646">
        <f>IF(LB_stat!J101=0,0,12*1.348*1/LB_stat!V101*LB_rozp!$E101)</f>
        <v>0</v>
      </c>
      <c r="P101" s="646">
        <f>IF(LB_stat!K101=0,0,12*1.348*1/LB_stat!W101*LB_rozp!$E101)</f>
        <v>0</v>
      </c>
      <c r="Q101" s="646">
        <f>IF(LB_stat!L101=0,0,12*1.348*1/LB_stat!X101*LB_rozp!$E101)</f>
        <v>0</v>
      </c>
      <c r="R101" s="646">
        <f>IF(LB_stat!M101=0,0,12*1.348*1/LB_stat!Y101*LB_rozp!$E101)</f>
        <v>0</v>
      </c>
      <c r="S101" s="646">
        <f>IF(LB_stat!N101=0,0,12*1.348*1/LB_stat!Z101*LB_rozp!$E101)</f>
        <v>5462.3583820498297</v>
      </c>
      <c r="T101" s="646">
        <f>IF(LB_stat!O101=0,0,12*1.348*1/LB_stat!AA101*LB_rozp!$E101)</f>
        <v>0</v>
      </c>
      <c r="U101" s="646">
        <f>IF(LB_stat!P101=0,0,12*1.348*1/LB_stat!AB101*LB_rozp!$E101)</f>
        <v>0</v>
      </c>
      <c r="V101" s="37">
        <f>ROUND((M101*LB_stat!H101+P101*LB_stat!K101+S101*LB_stat!N101)/1.348,0)</f>
        <v>170192</v>
      </c>
      <c r="W101" s="37">
        <f>ROUND((N101*LB_stat!I101+Q101*LB_stat!L101+T101*LB_stat!O101)/1.348,0)</f>
        <v>0</v>
      </c>
      <c r="X101" s="37">
        <f>ROUND((O101*LB_stat!J101+R101*LB_stat!M101+U101*LB_stat!P101)/1.348,0)</f>
        <v>0</v>
      </c>
      <c r="Y101" s="37">
        <f t="shared" si="8"/>
        <v>170192</v>
      </c>
      <c r="Z101" s="647">
        <f>IF(LB_stat!T101=0,0,LB_stat!H101/LB_stat!T101)+IF(LB_stat!W101=0,0,LB_stat!K101/LB_stat!W101)+IF(LB_stat!Z101=0,0,LB_stat!N101/LB_stat!Z101)</f>
        <v>0.54693923331269356</v>
      </c>
      <c r="AA101" s="647">
        <f>IF(LB_stat!U101=0,0,LB_stat!I101/LB_stat!U101)+IF(LB_stat!X101=0,0,LB_stat!L101/LB_stat!X101)+IF(LB_stat!AA101=0,0,LB_stat!O101/LB_stat!AA101)</f>
        <v>0</v>
      </c>
      <c r="AB101" s="647">
        <f>IF(LB_stat!V101=0,0,LB_stat!J101/LB_stat!V101)+IF(LB_stat!Y101=0,0,LB_stat!M101/LB_stat!Y101)+IF(LB_stat!AB101=0,0,LB_stat!P101/LB_stat!AB101)</f>
        <v>0</v>
      </c>
      <c r="AC101" s="130">
        <f t="shared" si="9"/>
        <v>0.54693923331269356</v>
      </c>
    </row>
    <row r="102" spans="1:29" ht="20.100000000000001" customHeight="1" x14ac:dyDescent="0.2">
      <c r="A102" s="328">
        <f>LB_stat!A102</f>
        <v>86</v>
      </c>
      <c r="B102" s="81">
        <f>LB_stat!B102</f>
        <v>650021576</v>
      </c>
      <c r="C102" s="81">
        <f>LB_stat!C102</f>
        <v>2498</v>
      </c>
      <c r="D102" s="557" t="str">
        <f>LB_stat!D102</f>
        <v>ZŠ a MŠ Stráž n. N., Majerova 138</v>
      </c>
      <c r="E102" s="71">
        <f>LB_stat!E102</f>
        <v>3141</v>
      </c>
      <c r="F102" s="559" t="str">
        <f>LB_stat!F102</f>
        <v>ZŠ a MŠ Stráž n. N., Majerova 344</v>
      </c>
      <c r="G102" s="128">
        <f>ROUND(LB_rozp!R102,0)</f>
        <v>2619945</v>
      </c>
      <c r="H102" s="37">
        <f t="shared" si="5"/>
        <v>1930962</v>
      </c>
      <c r="I102" s="29">
        <f t="shared" si="6"/>
        <v>652665</v>
      </c>
      <c r="J102" s="37">
        <f t="shared" si="7"/>
        <v>19310</v>
      </c>
      <c r="K102" s="37">
        <f>LB_stat!H102*LB_stat!AC102+LB_stat!I102*LB_stat!AD102+LB_stat!J102*LB_stat!AE102+LB_stat!K102*LB_stat!AF102+LB_stat!L102*LB_stat!AG102+LB_stat!M102*LB_stat!AH102+LB_stat!N102*LB_stat!AI102+LB_stat!O102*LB_stat!AJ102+LB_stat!P102*LB_stat!AK102</f>
        <v>17008</v>
      </c>
      <c r="L102" s="644">
        <f>ROUND(Y102/LB_rozp!E102/12,2)</f>
        <v>6.21</v>
      </c>
      <c r="M102" s="645">
        <f>IF(LB_stat!H102=0,0,12*1.348*1/LB_stat!T102*LB_rozp!$E102)</f>
        <v>13190.743691026075</v>
      </c>
      <c r="N102" s="646">
        <f>IF(LB_stat!I102=0,0,12*1.348*1/LB_stat!U102*LB_rozp!$E102)</f>
        <v>6684.322814606945</v>
      </c>
      <c r="O102" s="646">
        <f>IF(LB_stat!J102=0,0,12*1.348*1/LB_stat!V102*LB_rozp!$E102)</f>
        <v>0</v>
      </c>
      <c r="P102" s="646">
        <f>IF(LB_stat!K102=0,0,12*1.348*1/LB_stat!W102*LB_rozp!$E102)</f>
        <v>9912.8717215917532</v>
      </c>
      <c r="Q102" s="646">
        <f>IF(LB_stat!L102=0,0,12*1.348*1/LB_stat!X102*LB_rozp!$E102)</f>
        <v>0</v>
      </c>
      <c r="R102" s="646">
        <f>IF(LB_stat!M102=0,0,12*1.348*1/LB_stat!Y102*LB_rozp!$E102)</f>
        <v>0</v>
      </c>
      <c r="S102" s="646">
        <f>IF(LB_stat!N102=0,0,12*1.348*1/LB_stat!Z102*LB_rozp!$E102)</f>
        <v>0</v>
      </c>
      <c r="T102" s="646">
        <f>IF(LB_stat!O102=0,0,12*1.348*1/LB_stat!AA102*LB_rozp!$E102)</f>
        <v>0</v>
      </c>
      <c r="U102" s="646">
        <f>IF(LB_stat!P102=0,0,12*1.348*1/LB_stat!AB102*LB_rozp!$E102)</f>
        <v>0</v>
      </c>
      <c r="V102" s="37">
        <f>ROUND((M102*LB_stat!H102+P102*LB_stat!K102+S102*LB_stat!N102)/1.348,0)</f>
        <v>606990</v>
      </c>
      <c r="W102" s="37">
        <f>ROUND((N102*LB_stat!I102+Q102*LB_stat!L102+T102*LB_stat!O102)/1.348,0)</f>
        <v>1323972</v>
      </c>
      <c r="X102" s="37">
        <f>ROUND((O102*LB_stat!J102+R102*LB_stat!M102+U102*LB_stat!P102)/1.348,0)</f>
        <v>0</v>
      </c>
      <c r="Y102" s="37">
        <f t="shared" si="8"/>
        <v>1930962</v>
      </c>
      <c r="Z102" s="647">
        <f>IF(LB_stat!T102=0,0,LB_stat!H102/LB_stat!T102)+IF(LB_stat!W102=0,0,LB_stat!K102/LB_stat!W102)+IF(LB_stat!Z102=0,0,LB_stat!N102/LB_stat!Z102)</f>
        <v>1.9506571992673845</v>
      </c>
      <c r="AA102" s="647">
        <f>IF(LB_stat!U102=0,0,LB_stat!I102/LB_stat!U102)+IF(LB_stat!X102=0,0,LB_stat!L102/LB_stat!X102)+IF(LB_stat!AA102=0,0,LB_stat!O102/LB_stat!AA102)</f>
        <v>4.2547914084537668</v>
      </c>
      <c r="AB102" s="647">
        <f>IF(LB_stat!V102=0,0,LB_stat!J102/LB_stat!V102)+IF(LB_stat!Y102=0,0,LB_stat!M102/LB_stat!Y102)+IF(LB_stat!AB102=0,0,LB_stat!P102/LB_stat!AB102)</f>
        <v>0</v>
      </c>
      <c r="AC102" s="130">
        <f t="shared" si="9"/>
        <v>6.2054486077211513</v>
      </c>
    </row>
    <row r="103" spans="1:29" ht="20.100000000000001" customHeight="1" x14ac:dyDescent="0.2">
      <c r="A103" s="328">
        <f>LB_stat!A103</f>
        <v>86</v>
      </c>
      <c r="B103" s="81">
        <f>LB_stat!B103</f>
        <v>650021576</v>
      </c>
      <c r="C103" s="81">
        <f>LB_stat!C103</f>
        <v>2498</v>
      </c>
      <c r="D103" s="557" t="str">
        <f>LB_stat!D103</f>
        <v>ZŠ a MŠ Stráž n. N., Majerova 138</v>
      </c>
      <c r="E103" s="71">
        <f>LB_stat!E103</f>
        <v>3141</v>
      </c>
      <c r="F103" s="559" t="str">
        <f>LB_stat!F103</f>
        <v>ZŠ a MŠ Stráž n. N., Majerova 161 - výdejna</v>
      </c>
      <c r="G103" s="128">
        <f>ROUND(LB_rozp!R103,0)</f>
        <v>132852</v>
      </c>
      <c r="H103" s="37">
        <f t="shared" si="5"/>
        <v>98050</v>
      </c>
      <c r="I103" s="29">
        <f t="shared" si="6"/>
        <v>33141</v>
      </c>
      <c r="J103" s="37">
        <f t="shared" si="7"/>
        <v>981</v>
      </c>
      <c r="K103" s="37">
        <f>LB_stat!H103*LB_stat!AC103+LB_stat!I103*LB_stat!AD103+LB_stat!J103*LB_stat!AE103+LB_stat!K103*LB_stat!AF103+LB_stat!L103*LB_stat!AG103+LB_stat!M103*LB_stat!AH103+LB_stat!N103*LB_stat!AI103+LB_stat!O103*LB_stat!AJ103+LB_stat!P103*LB_stat!AK103</f>
        <v>680</v>
      </c>
      <c r="L103" s="644">
        <f>ROUND(Y103/LB_rozp!E103/12,2)</f>
        <v>0.32</v>
      </c>
      <c r="M103" s="645">
        <f>IF(LB_stat!H103=0,0,12*1.348*1/LB_stat!T103*LB_rozp!$E103)</f>
        <v>0</v>
      </c>
      <c r="N103" s="646">
        <f>IF(LB_stat!I103=0,0,12*1.348*1/LB_stat!U103*LB_rozp!$E103)</f>
        <v>0</v>
      </c>
      <c r="O103" s="646">
        <f>IF(LB_stat!J103=0,0,12*1.348*1/LB_stat!V103*LB_rozp!$E103)</f>
        <v>0</v>
      </c>
      <c r="P103" s="646">
        <f>IF(LB_stat!K103=0,0,12*1.348*1/LB_stat!W103*LB_rozp!$E103)</f>
        <v>0</v>
      </c>
      <c r="Q103" s="646">
        <f>IF(LB_stat!L103=0,0,12*1.348*1/LB_stat!X103*LB_rozp!$E103)</f>
        <v>0</v>
      </c>
      <c r="R103" s="646">
        <f>IF(LB_stat!M103=0,0,12*1.348*1/LB_stat!Y103*LB_rozp!$E103)</f>
        <v>0</v>
      </c>
      <c r="S103" s="646">
        <f>IF(LB_stat!N103=0,0,12*1.348*1/LB_stat!Z103*LB_rozp!$E103)</f>
        <v>6608.5811477278357</v>
      </c>
      <c r="T103" s="646">
        <f>IF(LB_stat!O103=0,0,12*1.348*1/LB_stat!AA103*LB_rozp!$E103)</f>
        <v>0</v>
      </c>
      <c r="U103" s="646">
        <f>IF(LB_stat!P103=0,0,12*1.348*1/LB_stat!AB103*LB_rozp!$E103)</f>
        <v>0</v>
      </c>
      <c r="V103" s="37">
        <f>ROUND((M103*LB_stat!H103+P103*LB_stat!K103+S103*LB_stat!N103)/1.348,0)</f>
        <v>98050</v>
      </c>
      <c r="W103" s="37">
        <f>ROUND((N103*LB_stat!I103+Q103*LB_stat!L103+T103*LB_stat!O103)/1.348,0)</f>
        <v>0</v>
      </c>
      <c r="X103" s="37">
        <f>ROUND((O103*LB_stat!J103+R103*LB_stat!M103+U103*LB_stat!P103)/1.348,0)</f>
        <v>0</v>
      </c>
      <c r="Y103" s="37">
        <f t="shared" si="8"/>
        <v>98050</v>
      </c>
      <c r="Z103" s="647">
        <f>IF(LB_stat!T103=0,0,LB_stat!H103/LB_stat!T103)+IF(LB_stat!W103=0,0,LB_stat!K103/LB_stat!W103)+IF(LB_stat!Z103=0,0,LB_stat!N103/LB_stat!Z103)</f>
        <v>0.31509957642896991</v>
      </c>
      <c r="AA103" s="647">
        <f>IF(LB_stat!U103=0,0,LB_stat!I103/LB_stat!U103)+IF(LB_stat!X103=0,0,LB_stat!L103/LB_stat!X103)+IF(LB_stat!AA103=0,0,LB_stat!O103/LB_stat!AA103)</f>
        <v>0</v>
      </c>
      <c r="AB103" s="647">
        <f>IF(LB_stat!V103=0,0,LB_stat!J103/LB_stat!V103)+IF(LB_stat!Y103=0,0,LB_stat!M103/LB_stat!Y103)+IF(LB_stat!AB103=0,0,LB_stat!P103/LB_stat!AB103)</f>
        <v>0</v>
      </c>
      <c r="AC103" s="130">
        <f t="shared" si="9"/>
        <v>0.31509957642896991</v>
      </c>
    </row>
    <row r="104" spans="1:29" ht="20.100000000000001" customHeight="1" x14ac:dyDescent="0.2">
      <c r="A104" s="328">
        <f>LB_stat!A104</f>
        <v>87</v>
      </c>
      <c r="B104" s="81">
        <f>LB_stat!B104</f>
        <v>650025288</v>
      </c>
      <c r="C104" s="81">
        <f>LB_stat!C104</f>
        <v>2499</v>
      </c>
      <c r="D104" s="557" t="str">
        <f>LB_stat!D104</f>
        <v>ZŠ a MŠ Světlá p. J. 15</v>
      </c>
      <c r="E104" s="71">
        <f>LB_stat!E104</f>
        <v>3141</v>
      </c>
      <c r="F104" s="559" t="str">
        <f>LB_stat!F104</f>
        <v>ZŠ Světlá p. J. 50</v>
      </c>
      <c r="G104" s="128">
        <f>ROUND(LB_rozp!R104,0)</f>
        <v>504084</v>
      </c>
      <c r="H104" s="37">
        <f t="shared" si="5"/>
        <v>371982</v>
      </c>
      <c r="I104" s="29">
        <f t="shared" si="6"/>
        <v>125730</v>
      </c>
      <c r="J104" s="37">
        <f t="shared" si="7"/>
        <v>3720</v>
      </c>
      <c r="K104" s="37">
        <f>LB_stat!H104*LB_stat!AC104+LB_stat!I104*LB_stat!AD104+LB_stat!J104*LB_stat!AE104+LB_stat!K104*LB_stat!AF104+LB_stat!L104*LB_stat!AG104+LB_stat!M104*LB_stat!AH104+LB_stat!N104*LB_stat!AI104+LB_stat!O104*LB_stat!AJ104+LB_stat!P104*LB_stat!AK104</f>
        <v>2652</v>
      </c>
      <c r="L104" s="644">
        <f>ROUND(Y104/LB_rozp!E104/12,2)</f>
        <v>1.2</v>
      </c>
      <c r="M104" s="645">
        <f>IF(LB_stat!H104=0,0,12*1.348*1/LB_stat!T104*LB_rozp!$E104)</f>
        <v>0</v>
      </c>
      <c r="N104" s="646">
        <f>IF(LB_stat!I104=0,0,12*1.348*1/LB_stat!U104*LB_rozp!$E104)</f>
        <v>9831.9973621258341</v>
      </c>
      <c r="O104" s="646">
        <f>IF(LB_stat!J104=0,0,12*1.348*1/LB_stat!V104*LB_rozp!$E104)</f>
        <v>0</v>
      </c>
      <c r="P104" s="646">
        <f>IF(LB_stat!K104=0,0,12*1.348*1/LB_stat!W104*LB_rozp!$E104)</f>
        <v>0</v>
      </c>
      <c r="Q104" s="646">
        <f>IF(LB_stat!L104=0,0,12*1.348*1/LB_stat!X104*LB_rozp!$E104)</f>
        <v>0</v>
      </c>
      <c r="R104" s="646">
        <f>IF(LB_stat!M104=0,0,12*1.348*1/LB_stat!Y104*LB_rozp!$E104)</f>
        <v>0</v>
      </c>
      <c r="S104" s="646">
        <f>IF(LB_stat!N104=0,0,12*1.348*1/LB_stat!Z104*LB_rozp!$E104)</f>
        <v>0</v>
      </c>
      <c r="T104" s="646">
        <f>IF(LB_stat!O104=0,0,12*1.348*1/LB_stat!AA104*LB_rozp!$E104)</f>
        <v>0</v>
      </c>
      <c r="U104" s="646">
        <f>IF(LB_stat!P104=0,0,12*1.348*1/LB_stat!AB104*LB_rozp!$E104)</f>
        <v>0</v>
      </c>
      <c r="V104" s="37">
        <f>ROUND((M104*LB_stat!H104+P104*LB_stat!K104+S104*LB_stat!N104)/1.348,0)</f>
        <v>0</v>
      </c>
      <c r="W104" s="37">
        <f>ROUND((N104*LB_stat!I104+Q104*LB_stat!L104+T104*LB_stat!O104)/1.348,0)</f>
        <v>371982</v>
      </c>
      <c r="X104" s="37">
        <f>ROUND((O104*LB_stat!J104+R104*LB_stat!M104+U104*LB_stat!P104)/1.348,0)</f>
        <v>0</v>
      </c>
      <c r="Y104" s="37">
        <f t="shared" si="8"/>
        <v>371982</v>
      </c>
      <c r="Z104" s="647">
        <f>IF(LB_stat!T104=0,0,LB_stat!H104/LB_stat!T104)+IF(LB_stat!W104=0,0,LB_stat!K104/LB_stat!W104)+IF(LB_stat!Z104=0,0,LB_stat!N104/LB_stat!Z104)</f>
        <v>0</v>
      </c>
      <c r="AA104" s="647">
        <f>IF(LB_stat!U104=0,0,LB_stat!I104/LB_stat!U104)+IF(LB_stat!X104=0,0,LB_stat!L104/LB_stat!X104)+IF(LB_stat!AA104=0,0,LB_stat!O104/LB_stat!AA104)</f>
        <v>1.1954227759721956</v>
      </c>
      <c r="AB104" s="647">
        <f>IF(LB_stat!V104=0,0,LB_stat!J104/LB_stat!V104)+IF(LB_stat!Y104=0,0,LB_stat!M104/LB_stat!Y104)+IF(LB_stat!AB104=0,0,LB_stat!P104/LB_stat!AB104)</f>
        <v>0</v>
      </c>
      <c r="AC104" s="130">
        <f t="shared" si="9"/>
        <v>1.1954227759721956</v>
      </c>
    </row>
    <row r="105" spans="1:29" ht="20.100000000000001" customHeight="1" x14ac:dyDescent="0.2">
      <c r="A105" s="328">
        <f>LB_stat!A105</f>
        <v>87</v>
      </c>
      <c r="B105" s="81">
        <f>LB_stat!B105</f>
        <v>650025288</v>
      </c>
      <c r="C105" s="81">
        <f>LB_stat!C105</f>
        <v>2499</v>
      </c>
      <c r="D105" s="557" t="str">
        <f>LB_stat!D105</f>
        <v>ZŠ a MŠ Světlá p. J. 15</v>
      </c>
      <c r="E105" s="71">
        <f>LB_stat!E105</f>
        <v>3141</v>
      </c>
      <c r="F105" s="559" t="str">
        <f>LB_stat!F105</f>
        <v xml:space="preserve">MŠ Světlá p. J., Dolení Paseky 53 </v>
      </c>
      <c r="G105" s="128">
        <f>ROUND(LB_rozp!R105,0)</f>
        <v>484905</v>
      </c>
      <c r="H105" s="37">
        <f t="shared" si="5"/>
        <v>358449</v>
      </c>
      <c r="I105" s="29">
        <f t="shared" si="6"/>
        <v>121156</v>
      </c>
      <c r="J105" s="37">
        <f t="shared" si="7"/>
        <v>3584</v>
      </c>
      <c r="K105" s="37">
        <f>LB_stat!H105*LB_stat!AC105+LB_stat!I105*LB_stat!AD105+LB_stat!J105*LB_stat!AE105+LB_stat!K105*LB_stat!AF105+LB_stat!L105*LB_stat!AG105+LB_stat!M105*LB_stat!AH105+LB_stat!N105*LB_stat!AI105+LB_stat!O105*LB_stat!AJ105+LB_stat!P105*LB_stat!AK105</f>
        <v>1716</v>
      </c>
      <c r="L105" s="644">
        <f>ROUND(Y105/LB_rozp!E105/12,2)</f>
        <v>1.1499999999999999</v>
      </c>
      <c r="M105" s="645">
        <f>IF(LB_stat!H105=0,0,12*1.348*1/LB_stat!T105*LB_rozp!$E105)</f>
        <v>14642.084438054308</v>
      </c>
      <c r="N105" s="646">
        <f>IF(LB_stat!I105=0,0,12*1.348*1/LB_stat!U105*LB_rozp!$E105)</f>
        <v>0</v>
      </c>
      <c r="O105" s="646">
        <f>IF(LB_stat!J105=0,0,12*1.348*1/LB_stat!V105*LB_rozp!$E105)</f>
        <v>0</v>
      </c>
      <c r="P105" s="646">
        <f>IF(LB_stat!K105=0,0,12*1.348*1/LB_stat!W105*LB_rozp!$E105)</f>
        <v>0</v>
      </c>
      <c r="Q105" s="646">
        <f>IF(LB_stat!L105=0,0,12*1.348*1/LB_stat!X105*LB_rozp!$E105)</f>
        <v>0</v>
      </c>
      <c r="R105" s="646">
        <f>IF(LB_stat!M105=0,0,12*1.348*1/LB_stat!Y105*LB_rozp!$E105)</f>
        <v>0</v>
      </c>
      <c r="S105" s="646">
        <f>IF(LB_stat!N105=0,0,12*1.348*1/LB_stat!Z105*LB_rozp!$E105)</f>
        <v>0</v>
      </c>
      <c r="T105" s="646">
        <f>IF(LB_stat!O105=0,0,12*1.348*1/LB_stat!AA105*LB_rozp!$E105)</f>
        <v>0</v>
      </c>
      <c r="U105" s="646">
        <f>IF(LB_stat!P105=0,0,12*1.348*1/LB_stat!AB105*LB_rozp!$E105)</f>
        <v>0</v>
      </c>
      <c r="V105" s="37">
        <f>ROUND((M105*LB_stat!H105+P105*LB_stat!K105+S105*LB_stat!N105)/1.348,0)</f>
        <v>358449</v>
      </c>
      <c r="W105" s="37">
        <f>ROUND((N105*LB_stat!I105+Q105*LB_stat!L105+T105*LB_stat!O105)/1.348,0)</f>
        <v>0</v>
      </c>
      <c r="X105" s="37">
        <f>ROUND((O105*LB_stat!J105+R105*LB_stat!M105+U105*LB_stat!P105)/1.348,0)</f>
        <v>0</v>
      </c>
      <c r="Y105" s="37">
        <f t="shared" si="8"/>
        <v>358449</v>
      </c>
      <c r="Z105" s="647">
        <f>IF(LB_stat!T105=0,0,LB_stat!H105/LB_stat!T105)+IF(LB_stat!W105=0,0,LB_stat!K105/LB_stat!W105)+IF(LB_stat!Z105=0,0,LB_stat!N105/LB_stat!Z105)</f>
        <v>1.1519309405756151</v>
      </c>
      <c r="AA105" s="647">
        <f>IF(LB_stat!U105=0,0,LB_stat!I105/LB_stat!U105)+IF(LB_stat!X105=0,0,LB_stat!L105/LB_stat!X105)+IF(LB_stat!AA105=0,0,LB_stat!O105/LB_stat!AA105)</f>
        <v>0</v>
      </c>
      <c r="AB105" s="647">
        <f>IF(LB_stat!V105=0,0,LB_stat!J105/LB_stat!V105)+IF(LB_stat!Y105=0,0,LB_stat!M105/LB_stat!Y105)+IF(LB_stat!AB105=0,0,LB_stat!P105/LB_stat!AB105)</f>
        <v>0</v>
      </c>
      <c r="AC105" s="130">
        <f t="shared" si="9"/>
        <v>1.1519309405756151</v>
      </c>
    </row>
    <row r="106" spans="1:29" ht="20.100000000000001" customHeight="1" x14ac:dyDescent="0.2">
      <c r="A106" s="328">
        <f>LB_stat!A106</f>
        <v>88</v>
      </c>
      <c r="B106" s="81">
        <f>LB_stat!B106</f>
        <v>691014302</v>
      </c>
      <c r="C106" s="81">
        <f>LB_stat!C106</f>
        <v>2331</v>
      </c>
      <c r="D106" s="557" t="str">
        <f>LB_stat!D106</f>
        <v>MŠ Všelibice 100</v>
      </c>
      <c r="E106" s="71">
        <f>LB_stat!E106</f>
        <v>3141</v>
      </c>
      <c r="F106" s="553" t="str">
        <f>LB_stat!F106</f>
        <v>MŠ Všelibice 100</v>
      </c>
      <c r="G106" s="128">
        <f>ROUND(LB_rozp!R106,0)</f>
        <v>429601</v>
      </c>
      <c r="H106" s="37">
        <f t="shared" si="5"/>
        <v>317615</v>
      </c>
      <c r="I106" s="29">
        <f t="shared" si="6"/>
        <v>107354</v>
      </c>
      <c r="J106" s="37">
        <f t="shared" si="7"/>
        <v>3176</v>
      </c>
      <c r="K106" s="37">
        <f>LB_stat!H106*LB_stat!AC106+LB_stat!I106*LB_stat!AD106+LB_stat!J106*LB_stat!AE106+LB_stat!K106*LB_stat!AF106+LB_stat!L106*LB_stat!AG106+LB_stat!M106*LB_stat!AH106+LB_stat!N106*LB_stat!AI106+LB_stat!O106*LB_stat!AJ106+LB_stat!P106*LB_stat!AK106</f>
        <v>1456</v>
      </c>
      <c r="L106" s="644">
        <f>ROUND(Y106/LB_rozp!E106/12,2)</f>
        <v>1.02</v>
      </c>
      <c r="M106" s="645">
        <f>IF(LB_stat!H106=0,0,12*1.348*1/LB_stat!T106*LB_rozp!$E106)</f>
        <v>15290.892275992204</v>
      </c>
      <c r="N106" s="646">
        <f>IF(LB_stat!I106=0,0,12*1.348*1/LB_stat!U106*LB_rozp!$E106)</f>
        <v>0</v>
      </c>
      <c r="O106" s="646">
        <f>IF(LB_stat!J106=0,0,12*1.348*1/LB_stat!V106*LB_rozp!$E106)</f>
        <v>0</v>
      </c>
      <c r="P106" s="646">
        <f>IF(LB_stat!K106=0,0,12*1.348*1/LB_stat!W106*LB_rozp!$E106)</f>
        <v>0</v>
      </c>
      <c r="Q106" s="646">
        <f>IF(LB_stat!L106=0,0,12*1.348*1/LB_stat!X106*LB_rozp!$E106)</f>
        <v>0</v>
      </c>
      <c r="R106" s="646">
        <f>IF(LB_stat!M106=0,0,12*1.348*1/LB_stat!Y106*LB_rozp!$E106)</f>
        <v>0</v>
      </c>
      <c r="S106" s="646">
        <f>IF(LB_stat!N106=0,0,12*1.348*1/LB_stat!Z106*LB_rozp!$E106)</f>
        <v>0</v>
      </c>
      <c r="T106" s="646">
        <f>IF(LB_stat!O106=0,0,12*1.348*1/LB_stat!AA106*LB_rozp!$E106)</f>
        <v>0</v>
      </c>
      <c r="U106" s="646">
        <f>IF(LB_stat!P106=0,0,12*1.348*1/LB_stat!AB106*LB_rozp!$E106)</f>
        <v>0</v>
      </c>
      <c r="V106" s="37">
        <f>ROUND((M106*LB_stat!H106+P106*LB_stat!K106+S106*LB_stat!N106)/1.348,0)</f>
        <v>317615</v>
      </c>
      <c r="W106" s="37">
        <f>ROUND((N106*LB_stat!I106+Q106*LB_stat!L106+T106*LB_stat!O106)/1.348,0)</f>
        <v>0</v>
      </c>
      <c r="X106" s="37">
        <f>ROUND((O106*LB_stat!J106+R106*LB_stat!M106+U106*LB_stat!P106)/1.348,0)</f>
        <v>0</v>
      </c>
      <c r="Y106" s="37">
        <f t="shared" si="8"/>
        <v>317615</v>
      </c>
      <c r="Z106" s="647">
        <f>IF(LB_stat!T106=0,0,LB_stat!H106/LB_stat!T106)+IF(LB_stat!W106=0,0,LB_stat!K106/LB_stat!W106)+IF(LB_stat!Z106=0,0,LB_stat!N106/LB_stat!Z106)</f>
        <v>1.0207055040036577</v>
      </c>
      <c r="AA106" s="647">
        <f>IF(LB_stat!U106=0,0,LB_stat!I106/LB_stat!U106)+IF(LB_stat!X106=0,0,LB_stat!L106/LB_stat!X106)+IF(LB_stat!AA106=0,0,LB_stat!O106/LB_stat!AA106)</f>
        <v>0</v>
      </c>
      <c r="AB106" s="647">
        <f>IF(LB_stat!V106=0,0,LB_stat!J106/LB_stat!V106)+IF(LB_stat!Y106=0,0,LB_stat!M106/LB_stat!Y106)+IF(LB_stat!AB106=0,0,LB_stat!P106/LB_stat!AB106)</f>
        <v>0</v>
      </c>
      <c r="AC106" s="130">
        <f t="shared" si="9"/>
        <v>1.0207055040036577</v>
      </c>
    </row>
    <row r="107" spans="1:29" ht="20.100000000000001" customHeight="1" thickBot="1" x14ac:dyDescent="0.25">
      <c r="A107" s="581">
        <f>LB_stat!A107</f>
        <v>89</v>
      </c>
      <c r="B107" s="581">
        <f>LB_stat!B107</f>
        <v>691015295</v>
      </c>
      <c r="C107" s="581">
        <f>LB_stat!C107</f>
        <v>2332</v>
      </c>
      <c r="D107" s="590" t="str">
        <f>LB_stat!D107</f>
        <v>MŠ Šimonovice 482</v>
      </c>
      <c r="E107" s="227">
        <f>LB_stat!E107</f>
        <v>3141</v>
      </c>
      <c r="F107" s="591" t="str">
        <f>LB_stat!F107</f>
        <v>MŠ Šimonovice 482 - výdejna</v>
      </c>
      <c r="G107" s="128">
        <f>ROUND(LB_rozp!R107,0)</f>
        <v>294733</v>
      </c>
      <c r="H107" s="37">
        <f t="shared" si="5"/>
        <v>217131</v>
      </c>
      <c r="I107" s="29">
        <f t="shared" si="6"/>
        <v>73391</v>
      </c>
      <c r="J107" s="37">
        <f t="shared" si="7"/>
        <v>2171</v>
      </c>
      <c r="K107" s="37">
        <f>LB_stat!H107*LB_stat!AC107+LB_stat!I107*LB_stat!AD107+LB_stat!J107*LB_stat!AE107+LB_stat!K107*LB_stat!AF107+LB_stat!L107*LB_stat!AG107+LB_stat!M107*LB_stat!AH107+LB_stat!N107*LB_stat!AI107+LB_stat!O107*LB_stat!AJ107+LB_stat!P107*LB_stat!AK107</f>
        <v>2040</v>
      </c>
      <c r="L107" s="644">
        <f>ROUND(Y107/LB_rozp!E107/12,2)</f>
        <v>0.7</v>
      </c>
      <c r="M107" s="645">
        <f>IF(LB_stat!H107=0,0,12*1.348*1/LB_stat!T107*LB_rozp!$E107)</f>
        <v>0</v>
      </c>
      <c r="N107" s="646">
        <f>IF(LB_stat!I107=0,0,12*1.348*1/LB_stat!U107*LB_rozp!$E107)</f>
        <v>0</v>
      </c>
      <c r="O107" s="646">
        <f>IF(LB_stat!J107=0,0,12*1.348*1/LB_stat!V107*LB_rozp!$E107)</f>
        <v>0</v>
      </c>
      <c r="P107" s="646">
        <f>IF(LB_stat!K107=0,0,12*1.348*1/LB_stat!W107*LB_rozp!$E107)</f>
        <v>0</v>
      </c>
      <c r="Q107" s="646">
        <f>IF(LB_stat!L107=0,0,12*1.348*1/LB_stat!X107*LB_rozp!$E107)</f>
        <v>0</v>
      </c>
      <c r="R107" s="646">
        <f>IF(LB_stat!M107=0,0,12*1.348*1/LB_stat!Y107*LB_rozp!$E107)</f>
        <v>0</v>
      </c>
      <c r="S107" s="646">
        <f>IF(LB_stat!N107=0,0,12*1.348*1/LB_stat!Z107*LB_rozp!$E107)</f>
        <v>4878.2140636566337</v>
      </c>
      <c r="T107" s="646">
        <f>IF(LB_stat!O107=0,0,12*1.348*1/LB_stat!AA107*LB_rozp!$E107)</f>
        <v>0</v>
      </c>
      <c r="U107" s="646">
        <f>IF(LB_stat!P107=0,0,12*1.348*1/LB_stat!AB107*LB_rozp!$E107)</f>
        <v>0</v>
      </c>
      <c r="V107" s="37">
        <f>ROUND((M107*LB_stat!H107+P107*LB_stat!K107+S107*LB_stat!N107)/1.348,0)</f>
        <v>217131</v>
      </c>
      <c r="W107" s="37">
        <f>ROUND((N107*LB_stat!I107+Q107*LB_stat!L107+T107*LB_stat!O107)/1.348,0)</f>
        <v>0</v>
      </c>
      <c r="X107" s="37">
        <f>ROUND((O107*LB_stat!J107+R107*LB_stat!M107+U107*LB_stat!P107)/1.348,0)</f>
        <v>0</v>
      </c>
      <c r="Y107" s="37">
        <f t="shared" si="8"/>
        <v>217131</v>
      </c>
      <c r="Z107" s="647">
        <f>IF(LB_stat!T107=0,0,LB_stat!H107/LB_stat!T107)+IF(LB_stat!W107=0,0,LB_stat!K107/LB_stat!W107)+IF(LB_stat!Z107=0,0,LB_stat!N107/LB_stat!Z107)</f>
        <v>0.69778511491072936</v>
      </c>
      <c r="AA107" s="647">
        <f>IF(LB_stat!U107=0,0,LB_stat!I107/LB_stat!U107)+IF(LB_stat!X107=0,0,LB_stat!L107/LB_stat!X107)+IF(LB_stat!AA107=0,0,LB_stat!O107/LB_stat!AA107)</f>
        <v>0</v>
      </c>
      <c r="AB107" s="647">
        <f>IF(LB_stat!V107=0,0,LB_stat!J107/LB_stat!V107)+IF(LB_stat!Y107=0,0,LB_stat!M107/LB_stat!Y107)+IF(LB_stat!AB107=0,0,LB_stat!P107/LB_stat!AB107)</f>
        <v>0</v>
      </c>
      <c r="AC107" s="130">
        <f t="shared" si="9"/>
        <v>0.69778511491072936</v>
      </c>
    </row>
    <row r="108" spans="1:29" ht="20.100000000000001" customHeight="1" thickBot="1" x14ac:dyDescent="0.25">
      <c r="A108" s="472"/>
      <c r="B108" s="47"/>
      <c r="C108" s="446"/>
      <c r="D108" s="53" t="s">
        <v>43</v>
      </c>
      <c r="E108" s="134"/>
      <c r="F108" s="536"/>
      <c r="G108" s="132">
        <f t="shared" ref="G108:L108" si="10">SUM(G6:G107)</f>
        <v>115212784</v>
      </c>
      <c r="H108" s="108">
        <f t="shared" si="10"/>
        <v>84884329</v>
      </c>
      <c r="I108" s="108">
        <f t="shared" si="10"/>
        <v>28690901</v>
      </c>
      <c r="J108" s="108">
        <f t="shared" si="10"/>
        <v>848842</v>
      </c>
      <c r="K108" s="108">
        <f t="shared" si="10"/>
        <v>788712</v>
      </c>
      <c r="L108" s="126">
        <f t="shared" si="10"/>
        <v>272.7999999999999</v>
      </c>
      <c r="M108" s="123" t="s">
        <v>308</v>
      </c>
      <c r="N108" s="124" t="s">
        <v>308</v>
      </c>
      <c r="O108" s="124" t="s">
        <v>308</v>
      </c>
      <c r="P108" s="124" t="s">
        <v>308</v>
      </c>
      <c r="Q108" s="124" t="s">
        <v>308</v>
      </c>
      <c r="R108" s="124" t="s">
        <v>308</v>
      </c>
      <c r="S108" s="124" t="s">
        <v>308</v>
      </c>
      <c r="T108" s="124" t="s">
        <v>308</v>
      </c>
      <c r="U108" s="124" t="s">
        <v>308</v>
      </c>
      <c r="V108" s="108">
        <f t="shared" ref="V108:AC108" si="11">SUM(V6:V107)</f>
        <v>38049297</v>
      </c>
      <c r="W108" s="108">
        <f t="shared" si="11"/>
        <v>45753638</v>
      </c>
      <c r="X108" s="108">
        <f t="shared" si="11"/>
        <v>1081387</v>
      </c>
      <c r="Y108" s="108">
        <f t="shared" si="11"/>
        <v>84884322</v>
      </c>
      <c r="Z108" s="125">
        <f t="shared" si="11"/>
        <v>122.27739425114525</v>
      </c>
      <c r="AA108" s="125">
        <f t="shared" si="11"/>
        <v>147.03648856078405</v>
      </c>
      <c r="AB108" s="125">
        <f t="shared" si="11"/>
        <v>3.4752047295715935</v>
      </c>
      <c r="AC108" s="582">
        <f t="shared" si="11"/>
        <v>272.78908754150086</v>
      </c>
    </row>
    <row r="109" spans="1:29" ht="20.100000000000001" customHeight="1" x14ac:dyDescent="0.2">
      <c r="G109" s="48">
        <f>H108+I108+J108+K108</f>
        <v>115212784</v>
      </c>
      <c r="H109" s="48">
        <f>Y108</f>
        <v>84884322</v>
      </c>
      <c r="I109" s="48">
        <f>H108*33.8%</f>
        <v>28690903.201999996</v>
      </c>
      <c r="J109" s="48">
        <f>H108*2%</f>
        <v>1697686.58</v>
      </c>
      <c r="W109" s="48"/>
      <c r="X109" s="48"/>
      <c r="Y109" s="48">
        <f>SUM(V108:X108)</f>
        <v>84884322</v>
      </c>
      <c r="AC109" s="51">
        <f>Z108+AA108+AB108</f>
        <v>272.78908754150092</v>
      </c>
    </row>
    <row r="110" spans="1:29" ht="20.100000000000001" customHeight="1" x14ac:dyDescent="0.2">
      <c r="G110" s="48">
        <f>LB_rozp!R108</f>
        <v>115212783.37852935</v>
      </c>
      <c r="V110" s="48"/>
      <c r="W110" s="48"/>
      <c r="X110" s="48"/>
      <c r="Y110" s="48"/>
      <c r="AC110" s="51"/>
    </row>
    <row r="111" spans="1:29" ht="20.100000000000001" customHeight="1" x14ac:dyDescent="0.2"/>
    <row r="112" spans="1:29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C349"/>
  <sheetViews>
    <sheetView workbookViewId="0">
      <pane xSplit="6" ySplit="5" topLeftCell="G33" activePane="bottomRight" state="frozen"/>
      <selection pane="topRight" activeCell="G1" sqref="G1"/>
      <selection pane="bottomLeft" activeCell="A6" sqref="A6"/>
      <selection pane="bottomRight" activeCell="K50" sqref="K50"/>
    </sheetView>
  </sheetViews>
  <sheetFormatPr defaultRowHeight="12.75" x14ac:dyDescent="0.2"/>
  <cols>
    <col min="1" max="1" width="6" customWidth="1"/>
    <col min="3" max="3" width="6.42578125" customWidth="1"/>
    <col min="4" max="4" width="29.42578125" bestFit="1" customWidth="1"/>
    <col min="5" max="5" width="4.42578125" style="46" bestFit="1" customWidth="1"/>
    <col min="6" max="6" width="28.5703125" customWidth="1"/>
    <col min="7" max="10" width="10.85546875" customWidth="1"/>
    <col min="11" max="12" width="9.85546875" customWidth="1"/>
    <col min="13" max="21" width="7.140625" customWidth="1"/>
    <col min="22" max="23" width="8.7109375" customWidth="1"/>
    <col min="24" max="24" width="7.140625" customWidth="1"/>
    <col min="25" max="25" width="8.7109375" customWidth="1"/>
    <col min="26" max="30" width="7.140625" customWidth="1"/>
  </cols>
  <sheetData>
    <row r="1" spans="1:29" ht="30" customHeight="1" x14ac:dyDescent="0.3">
      <c r="A1" s="22" t="s">
        <v>609</v>
      </c>
      <c r="B1" s="22"/>
      <c r="C1" s="22"/>
      <c r="D1" s="22"/>
      <c r="E1" s="195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17.25" customHeight="1" x14ac:dyDescent="0.3">
      <c r="A2" s="69" t="s">
        <v>585</v>
      </c>
      <c r="B2" s="22"/>
      <c r="C2" s="69"/>
      <c r="D2" s="22"/>
      <c r="E2" s="196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22.5" customHeight="1" thickBot="1" x14ac:dyDescent="0.25">
      <c r="A3" s="1"/>
      <c r="B3" s="25"/>
      <c r="C3" s="1"/>
      <c r="D3" s="25"/>
      <c r="E3" s="270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35.25" thickBot="1" x14ac:dyDescent="0.3">
      <c r="A4" s="23" t="s">
        <v>244</v>
      </c>
      <c r="C4" s="23"/>
      <c r="E4" s="270"/>
      <c r="F4" s="194" t="s">
        <v>372</v>
      </c>
      <c r="G4" s="116"/>
      <c r="H4" s="116"/>
      <c r="I4" s="116"/>
      <c r="J4" s="116"/>
      <c r="K4" s="116"/>
      <c r="L4" s="117"/>
      <c r="M4" s="660" t="s">
        <v>262</v>
      </c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2"/>
    </row>
    <row r="5" spans="1:29" ht="48" customHeight="1" thickBot="1" x14ac:dyDescent="0.25">
      <c r="A5" s="98" t="s">
        <v>571</v>
      </c>
      <c r="B5" s="416" t="s">
        <v>572</v>
      </c>
      <c r="C5" s="416" t="s">
        <v>309</v>
      </c>
      <c r="D5" s="428" t="s">
        <v>587</v>
      </c>
      <c r="E5" s="4" t="s">
        <v>0</v>
      </c>
      <c r="F5" s="72" t="s">
        <v>1</v>
      </c>
      <c r="G5" s="683" t="s">
        <v>307</v>
      </c>
      <c r="H5" s="684" t="s">
        <v>467</v>
      </c>
      <c r="I5" s="684" t="s">
        <v>245</v>
      </c>
      <c r="J5" s="684" t="s">
        <v>257</v>
      </c>
      <c r="K5" s="685" t="s">
        <v>246</v>
      </c>
      <c r="L5" s="686" t="s">
        <v>633</v>
      </c>
      <c r="M5" s="118" t="s">
        <v>576</v>
      </c>
      <c r="N5" s="119" t="s">
        <v>577</v>
      </c>
      <c r="O5" s="119" t="s">
        <v>578</v>
      </c>
      <c r="P5" s="119" t="s">
        <v>579</v>
      </c>
      <c r="Q5" s="119" t="s">
        <v>580</v>
      </c>
      <c r="R5" s="119" t="s">
        <v>581</v>
      </c>
      <c r="S5" s="119" t="s">
        <v>582</v>
      </c>
      <c r="T5" s="119" t="s">
        <v>583</v>
      </c>
      <c r="U5" s="119" t="s">
        <v>584</v>
      </c>
      <c r="V5" s="153" t="s">
        <v>303</v>
      </c>
      <c r="W5" s="153" t="s">
        <v>304</v>
      </c>
      <c r="X5" s="153" t="s">
        <v>305</v>
      </c>
      <c r="Y5" s="74" t="s">
        <v>306</v>
      </c>
      <c r="Z5" s="154" t="s">
        <v>234</v>
      </c>
      <c r="AA5" s="154" t="s">
        <v>235</v>
      </c>
      <c r="AB5" s="154" t="s">
        <v>236</v>
      </c>
      <c r="AC5" s="75" t="s">
        <v>270</v>
      </c>
    </row>
    <row r="6" spans="1:29" ht="20.100000000000001" customHeight="1" x14ac:dyDescent="0.2">
      <c r="A6" s="459">
        <v>2</v>
      </c>
      <c r="B6" s="477">
        <v>600098621</v>
      </c>
      <c r="C6" s="532">
        <v>5460</v>
      </c>
      <c r="D6" s="495" t="str">
        <f>TU_stat!D6</f>
        <v>MŠ Turnov, 28. října 757</v>
      </c>
      <c r="E6" s="491">
        <f>TU_stat!E6</f>
        <v>3141</v>
      </c>
      <c r="F6" s="485" t="str">
        <f>TU_stat!F6</f>
        <v>MŠ Turnov, 28. října 757</v>
      </c>
      <c r="G6" s="205">
        <f>ROUND(TU_rozp!R6,0)</f>
        <v>846601</v>
      </c>
      <c r="H6" s="330">
        <f>ROUND((G6-K6)/1.348,0)</f>
        <v>625188</v>
      </c>
      <c r="I6" s="648">
        <f>ROUND(G6-H6-J6-K6,0)</f>
        <v>211313</v>
      </c>
      <c r="J6" s="330">
        <f>ROUND(H6*0.01,0)</f>
        <v>6252</v>
      </c>
      <c r="K6" s="330">
        <f>TU_stat!H6*TU_stat!AC6+TU_stat!I6*TU_stat!AD6+TU_stat!J6*TU_stat!AE6+TU_stat!K6*TU_stat!AF6+TU_stat!L6*TU_stat!AG6+TU_stat!M6*TU_stat!AH6+TU_stat!N6*TU_stat!AI6+TU_stat!O6*TU_stat!AJ6+TU_stat!P6*TU_stat!AK6</f>
        <v>3848</v>
      </c>
      <c r="L6" s="649">
        <f>ROUND(Y6/TU_rozp!E6/12,2)</f>
        <v>2.0099999999999998</v>
      </c>
      <c r="M6" s="682">
        <f>IF(TU_stat!H6=0,0,12*1.348*1/TU_stat!T6*TU_rozp!$E6)</f>
        <v>11388.54777082353</v>
      </c>
      <c r="N6" s="646">
        <f>IF(TU_stat!I6=0,0,12*1.348*1/TU_stat!U6*TU_rozp!$E6)</f>
        <v>0</v>
      </c>
      <c r="O6" s="646">
        <f>IF(TU_stat!J6=0,0,12*1.348*1/TU_stat!V6*TU_rozp!$E6)</f>
        <v>0</v>
      </c>
      <c r="P6" s="646">
        <f>IF(TU_stat!K6=0,0,12*1.348*1/TU_stat!W6*TU_rozp!$E6)</f>
        <v>0</v>
      </c>
      <c r="Q6" s="646">
        <f>IF(TU_stat!L6=0,0,12*1.348*1/TU_stat!X6*TU_rozp!$E6)</f>
        <v>0</v>
      </c>
      <c r="R6" s="646">
        <f>IF(TU_stat!M6=0,0,12*1.348*1/TU_stat!Y6*TU_rozp!$E6)</f>
        <v>0</v>
      </c>
      <c r="S6" s="646">
        <f>IF(TU_stat!N6=0,0,12*1.348*1/TU_stat!Z6*TU_rozp!$E6)</f>
        <v>0</v>
      </c>
      <c r="T6" s="646">
        <f>IF(TU_stat!O6=0,0,12*1.348*1/TU_stat!AA6*TU_rozp!$E6)</f>
        <v>0</v>
      </c>
      <c r="U6" s="646">
        <f>IF(TU_stat!P6=0,0,12*1.348*1/TU_stat!AB6*TU_rozp!$E6)</f>
        <v>0</v>
      </c>
      <c r="V6" s="37">
        <f>ROUND((M6*TU_stat!H6+P6*TU_stat!K6+S6*TU_stat!N6)/1.348,0)</f>
        <v>625187</v>
      </c>
      <c r="W6" s="37">
        <f>ROUND((N6*TU_stat!I6+Q6*TU_stat!L6+T6*TU_stat!O6)/1.348,0)</f>
        <v>0</v>
      </c>
      <c r="X6" s="37">
        <f>ROUND((O6*TU_stat!J6+R6*TU_stat!M6+U6*TU_stat!P6)/1.348,0)</f>
        <v>0</v>
      </c>
      <c r="Y6" s="37">
        <f>SUM(V6:X6)</f>
        <v>625187</v>
      </c>
      <c r="Z6" s="647">
        <f>IF(TU_stat!T6=0,0,TU_stat!H6/TU_stat!T6)+IF(TU_stat!W6=0,0,TU_stat!K6/TU_stat!W6)+IF(TU_stat!Z6=0,0,TU_stat!N6/TU_stat!Z6)</f>
        <v>2.009137520518629</v>
      </c>
      <c r="AA6" s="647">
        <f>IF(TU_stat!U6=0,0,TU_stat!I6/TU_stat!U6)+IF(TU_stat!X6=0,0,TU_stat!L6/TU_stat!X6)+IF(TU_stat!AA6=0,0,TU_stat!O6/TU_stat!AA6)</f>
        <v>0</v>
      </c>
      <c r="AB6" s="647">
        <f>IF(TU_stat!V6=0,0,TU_stat!J6/TU_stat!V6)+IF(TU_stat!Y6=0,0,TU_stat!M6/TU_stat!Y6)+IF(TU_stat!AB6=0,0,TU_stat!P6/TU_stat!AB6)</f>
        <v>0</v>
      </c>
      <c r="AC6" s="130">
        <f>SUM(Z6:AB6)</f>
        <v>2.009137520518629</v>
      </c>
    </row>
    <row r="7" spans="1:29" ht="20.100000000000001" customHeight="1" x14ac:dyDescent="0.2">
      <c r="A7" s="81">
        <v>3</v>
      </c>
      <c r="B7" s="417">
        <v>600098851</v>
      </c>
      <c r="C7" s="399">
        <v>5462</v>
      </c>
      <c r="D7" s="400" t="str">
        <f>TU_stat!D7</f>
        <v>MŠ Turnov, Alešova 1140</v>
      </c>
      <c r="E7" s="313">
        <f>TU_stat!E7</f>
        <v>3141</v>
      </c>
      <c r="F7" s="295" t="str">
        <f>TU_stat!F7</f>
        <v>MŠ Turnov, Alešova 1140</v>
      </c>
      <c r="G7" s="152">
        <f>ROUND(TU_rozp!R7,0)</f>
        <v>658218</v>
      </c>
      <c r="H7" s="37">
        <f t="shared" ref="H7:H42" si="0">ROUND((G7-K7)/1.348,0)</f>
        <v>486325</v>
      </c>
      <c r="I7" s="29">
        <f t="shared" ref="I7:I42" si="1">ROUND(G7-H7-J7-K7,0)</f>
        <v>164378</v>
      </c>
      <c r="J7" s="37">
        <f t="shared" ref="J7:J42" si="2">ROUND(H7*0.01,0)</f>
        <v>4863</v>
      </c>
      <c r="K7" s="37">
        <f>TU_stat!H7*TU_stat!AC7+TU_stat!I7*TU_stat!AD7+TU_stat!J7*TU_stat!AE7+TU_stat!K7*TU_stat!AF7+TU_stat!L7*TU_stat!AG7+TU_stat!M7*TU_stat!AH7+TU_stat!N7*TU_stat!AI7+TU_stat!O7*TU_stat!AJ7+TU_stat!P7*TU_stat!AK7</f>
        <v>2652</v>
      </c>
      <c r="L7" s="644">
        <f>ROUND(Y7/TU_rozp!E7/12,2)</f>
        <v>1.56</v>
      </c>
      <c r="M7" s="682">
        <f>IF(TU_stat!H7=0,0,12*1.348*1/TU_stat!T7*TU_rozp!$E7)</f>
        <v>12854.226926890096</v>
      </c>
      <c r="N7" s="646">
        <f>IF(TU_stat!I7=0,0,12*1.348*1/TU_stat!U7*TU_rozp!$E7)</f>
        <v>0</v>
      </c>
      <c r="O7" s="646">
        <f>IF(TU_stat!J7=0,0,12*1.348*1/TU_stat!V7*TU_rozp!$E7)</f>
        <v>0</v>
      </c>
      <c r="P7" s="646">
        <f>IF(TU_stat!K7=0,0,12*1.348*1/TU_stat!W7*TU_rozp!$E7)</f>
        <v>0</v>
      </c>
      <c r="Q7" s="646">
        <f>IF(TU_stat!L7=0,0,12*1.348*1/TU_stat!X7*TU_rozp!$E7)</f>
        <v>0</v>
      </c>
      <c r="R7" s="646">
        <f>IF(TU_stat!M7=0,0,12*1.348*1/TU_stat!Y7*TU_rozp!$E7)</f>
        <v>0</v>
      </c>
      <c r="S7" s="646">
        <f>IF(TU_stat!N7=0,0,12*1.348*1/TU_stat!Z7*TU_rozp!$E7)</f>
        <v>0</v>
      </c>
      <c r="T7" s="646">
        <f>IF(TU_stat!O7=0,0,12*1.348*1/TU_stat!AA7*TU_rozp!$E7)</f>
        <v>0</v>
      </c>
      <c r="U7" s="646">
        <f>IF(TU_stat!P7=0,0,12*1.348*1/TU_stat!AB7*TU_rozp!$E7)</f>
        <v>0</v>
      </c>
      <c r="V7" s="37">
        <f>ROUND((M7*TU_stat!H7+P7*TU_stat!K7+S7*TU_stat!N7)/1.348,0)</f>
        <v>486325</v>
      </c>
      <c r="W7" s="37">
        <f>ROUND((N7*TU_stat!I7+Q7*TU_stat!L7+T7*TU_stat!O7)/1.348,0)</f>
        <v>0</v>
      </c>
      <c r="X7" s="37">
        <f>ROUND((O7*TU_stat!J7+R7*TU_stat!M7+U7*TU_stat!P7)/1.348,0)</f>
        <v>0</v>
      </c>
      <c r="Y7" s="37">
        <f t="shared" ref="Y7:Y42" si="3">SUM(V7:X7)</f>
        <v>486325</v>
      </c>
      <c r="Z7" s="647">
        <f>IF(TU_stat!T7=0,0,TU_stat!H7/TU_stat!T7)+IF(TU_stat!W7=0,0,TU_stat!K7/TU_stat!W7)+IF(TU_stat!Z7=0,0,TU_stat!N7/TU_stat!Z7)</f>
        <v>1.5628803660090773</v>
      </c>
      <c r="AA7" s="647">
        <f>IF(TU_stat!U7=0,0,TU_stat!I7/TU_stat!U7)+IF(TU_stat!X7=0,0,TU_stat!L7/TU_stat!X7)+IF(TU_stat!AA7=0,0,TU_stat!O7/TU_stat!AA7)</f>
        <v>0</v>
      </c>
      <c r="AB7" s="647">
        <f>IF(TU_stat!V7=0,0,TU_stat!J7/TU_stat!V7)+IF(TU_stat!Y7=0,0,TU_stat!M7/TU_stat!Y7)+IF(TU_stat!AB7=0,0,TU_stat!P7/TU_stat!AB7)</f>
        <v>0</v>
      </c>
      <c r="AC7" s="130">
        <f t="shared" ref="AC7:AC42" si="4">SUM(Z7:AB7)</f>
        <v>1.5628803660090773</v>
      </c>
    </row>
    <row r="8" spans="1:29" ht="20.100000000000001" customHeight="1" x14ac:dyDescent="0.2">
      <c r="A8" s="81">
        <v>4</v>
      </c>
      <c r="B8" s="417">
        <v>600098869</v>
      </c>
      <c r="C8" s="399">
        <v>5464</v>
      </c>
      <c r="D8" s="400" t="str">
        <f>TU_stat!D8</f>
        <v>MŠ Turnov, Bezručova 590</v>
      </c>
      <c r="E8" s="313">
        <f>TU_stat!E8</f>
        <v>3141</v>
      </c>
      <c r="F8" s="295" t="str">
        <f>TU_stat!F8</f>
        <v>MŠ Turnov, Bezručova 590</v>
      </c>
      <c r="G8" s="152">
        <f>ROUND(TU_rozp!R8,0)</f>
        <v>734852</v>
      </c>
      <c r="H8" s="37">
        <f t="shared" si="0"/>
        <v>542828</v>
      </c>
      <c r="I8" s="29">
        <f t="shared" si="1"/>
        <v>183476</v>
      </c>
      <c r="J8" s="37">
        <f t="shared" si="2"/>
        <v>5428</v>
      </c>
      <c r="K8" s="37">
        <f>TU_stat!H8*TU_stat!AC8+TU_stat!I8*TU_stat!AD8+TU_stat!J8*TU_stat!AE8+TU_stat!K8*TU_stat!AF8+TU_stat!L8*TU_stat!AG8+TU_stat!M8*TU_stat!AH8+TU_stat!N8*TU_stat!AI8+TU_stat!O8*TU_stat!AJ8+TU_stat!P8*TU_stat!AK8</f>
        <v>3120</v>
      </c>
      <c r="L8" s="644">
        <f>ROUND(Y8/TU_rozp!E8/12,2)</f>
        <v>1.74</v>
      </c>
      <c r="M8" s="682">
        <f>IF(TU_stat!H8=0,0,12*1.348*1/TU_stat!T8*TU_rozp!$E8)</f>
        <v>12195.535159141582</v>
      </c>
      <c r="N8" s="646">
        <f>IF(TU_stat!I8=0,0,12*1.348*1/TU_stat!U8*TU_rozp!$E8)</f>
        <v>0</v>
      </c>
      <c r="O8" s="646">
        <f>IF(TU_stat!J8=0,0,12*1.348*1/TU_stat!V8*TU_rozp!$E8)</f>
        <v>0</v>
      </c>
      <c r="P8" s="646">
        <f>IF(TU_stat!K8=0,0,12*1.348*1/TU_stat!W8*TU_rozp!$E8)</f>
        <v>0</v>
      </c>
      <c r="Q8" s="646">
        <f>IF(TU_stat!L8=0,0,12*1.348*1/TU_stat!X8*TU_rozp!$E8)</f>
        <v>0</v>
      </c>
      <c r="R8" s="646">
        <f>IF(TU_stat!M8=0,0,12*1.348*1/TU_stat!Y8*TU_rozp!$E8)</f>
        <v>0</v>
      </c>
      <c r="S8" s="646">
        <f>IF(TU_stat!N8=0,0,12*1.348*1/TU_stat!Z8*TU_rozp!$E8)</f>
        <v>0</v>
      </c>
      <c r="T8" s="646">
        <f>IF(TU_stat!O8=0,0,12*1.348*1/TU_stat!AA8*TU_rozp!$E8)</f>
        <v>0</v>
      </c>
      <c r="U8" s="646">
        <f>IF(TU_stat!P8=0,0,12*1.348*1/TU_stat!AB8*TU_rozp!$E8)</f>
        <v>0</v>
      </c>
      <c r="V8" s="37">
        <f>ROUND((M8*TU_stat!H8+P8*TU_stat!K8+S8*TU_stat!N8)/1.348,0)</f>
        <v>542828</v>
      </c>
      <c r="W8" s="37">
        <f>ROUND((N8*TU_stat!I8+Q8*TU_stat!L8+T8*TU_stat!O8)/1.348,0)</f>
        <v>0</v>
      </c>
      <c r="X8" s="37">
        <f>ROUND((O8*TU_stat!J8+R8*TU_stat!M8+U8*TU_stat!P8)/1.348,0)</f>
        <v>0</v>
      </c>
      <c r="Y8" s="37">
        <f t="shared" si="3"/>
        <v>542828</v>
      </c>
      <c r="Z8" s="647">
        <f>IF(TU_stat!T8=0,0,TU_stat!H8/TU_stat!T8)+IF(TU_stat!W8=0,0,TU_stat!K8/TU_stat!W8)+IF(TU_stat!Z8=0,0,TU_stat!N8/TU_stat!Z8)</f>
        <v>1.7444627872768232</v>
      </c>
      <c r="AA8" s="647">
        <f>IF(TU_stat!U8=0,0,TU_stat!I8/TU_stat!U8)+IF(TU_stat!X8=0,0,TU_stat!L8/TU_stat!X8)+IF(TU_stat!AA8=0,0,TU_stat!O8/TU_stat!AA8)</f>
        <v>0</v>
      </c>
      <c r="AB8" s="647">
        <f>IF(TU_stat!V8=0,0,TU_stat!J8/TU_stat!V8)+IF(TU_stat!Y8=0,0,TU_stat!M8/TU_stat!Y8)+IF(TU_stat!AB8=0,0,TU_stat!P8/TU_stat!AB8)</f>
        <v>0</v>
      </c>
      <c r="AC8" s="130">
        <f t="shared" si="4"/>
        <v>1.7444627872768232</v>
      </c>
    </row>
    <row r="9" spans="1:29" ht="20.100000000000001" customHeight="1" x14ac:dyDescent="0.2">
      <c r="A9" s="81">
        <v>5</v>
      </c>
      <c r="B9" s="417">
        <v>600098648</v>
      </c>
      <c r="C9" s="399">
        <v>5467</v>
      </c>
      <c r="D9" s="400" t="str">
        <f>TU_stat!D9</f>
        <v>MŠ Turnov, Hruborohozecká 405</v>
      </c>
      <c r="E9" s="313">
        <f>TU_stat!E9</f>
        <v>3141</v>
      </c>
      <c r="F9" s="295" t="str">
        <f>TU_stat!F9</f>
        <v>MŠ Turnov, Hruborohozecká 405</v>
      </c>
      <c r="G9" s="152">
        <f>ROUND(TU_rozp!R9,0)</f>
        <v>649380</v>
      </c>
      <c r="H9" s="37">
        <f t="shared" si="0"/>
        <v>479807</v>
      </c>
      <c r="I9" s="29">
        <f t="shared" si="1"/>
        <v>162175</v>
      </c>
      <c r="J9" s="37">
        <f t="shared" si="2"/>
        <v>4798</v>
      </c>
      <c r="K9" s="37">
        <f>TU_stat!H9*TU_stat!AC9+TU_stat!I9*TU_stat!AD9+TU_stat!J9*TU_stat!AE9+TU_stat!K9*TU_stat!AF9+TU_stat!L9*TU_stat!AG9+TU_stat!M9*TU_stat!AH9+TU_stat!N9*TU_stat!AI9+TU_stat!O9*TU_stat!AJ9+TU_stat!P9*TU_stat!AK9</f>
        <v>2600</v>
      </c>
      <c r="L9" s="644">
        <f>ROUND(Y9/TU_rozp!E9/12,2)</f>
        <v>1.54</v>
      </c>
      <c r="M9" s="682">
        <f>IF(TU_stat!H9=0,0,12*1.348*1/TU_stat!T9*TU_rozp!$E9)</f>
        <v>12935.604407580666</v>
      </c>
      <c r="N9" s="646">
        <f>IF(TU_stat!I9=0,0,12*1.348*1/TU_stat!U9*TU_rozp!$E9)</f>
        <v>0</v>
      </c>
      <c r="O9" s="646">
        <f>IF(TU_stat!J9=0,0,12*1.348*1/TU_stat!V9*TU_rozp!$E9)</f>
        <v>0</v>
      </c>
      <c r="P9" s="646">
        <f>IF(TU_stat!K9=0,0,12*1.348*1/TU_stat!W9*TU_rozp!$E9)</f>
        <v>0</v>
      </c>
      <c r="Q9" s="646">
        <f>IF(TU_stat!L9=0,0,12*1.348*1/TU_stat!X9*TU_rozp!$E9)</f>
        <v>0</v>
      </c>
      <c r="R9" s="646">
        <f>IF(TU_stat!M9=0,0,12*1.348*1/TU_stat!Y9*TU_rozp!$E9)</f>
        <v>0</v>
      </c>
      <c r="S9" s="646">
        <f>IF(TU_stat!N9=0,0,12*1.348*1/TU_stat!Z9*TU_rozp!$E9)</f>
        <v>0</v>
      </c>
      <c r="T9" s="646">
        <f>IF(TU_stat!O9=0,0,12*1.348*1/TU_stat!AA9*TU_rozp!$E9)</f>
        <v>0</v>
      </c>
      <c r="U9" s="646">
        <f>IF(TU_stat!P9=0,0,12*1.348*1/TU_stat!AB9*TU_rozp!$E9)</f>
        <v>0</v>
      </c>
      <c r="V9" s="37">
        <f>ROUND((M9*TU_stat!H9+P9*TU_stat!K9+S9*TU_stat!N9)/1.348,0)</f>
        <v>479807</v>
      </c>
      <c r="W9" s="37">
        <f>ROUND((N9*TU_stat!I9+Q9*TU_stat!L9+T9*TU_stat!O9)/1.348,0)</f>
        <v>0</v>
      </c>
      <c r="X9" s="37">
        <f>ROUND((O9*TU_stat!J9+R9*TU_stat!M9+U9*TU_stat!P9)/1.348,0)</f>
        <v>0</v>
      </c>
      <c r="Y9" s="37">
        <f t="shared" si="3"/>
        <v>479807</v>
      </c>
      <c r="Z9" s="647">
        <f>IF(TU_stat!T9=0,0,TU_stat!H9/TU_stat!T9)+IF(TU_stat!W9=0,0,TU_stat!K9/TU_stat!W9)+IF(TU_stat!Z9=0,0,TU_stat!N9/TU_stat!Z9)</f>
        <v>1.5419359233724461</v>
      </c>
      <c r="AA9" s="647">
        <f>IF(TU_stat!U9=0,0,TU_stat!I9/TU_stat!U9)+IF(TU_stat!X9=0,0,TU_stat!L9/TU_stat!X9)+IF(TU_stat!AA9=0,0,TU_stat!O9/TU_stat!AA9)</f>
        <v>0</v>
      </c>
      <c r="AB9" s="647">
        <f>IF(TU_stat!V9=0,0,TU_stat!J9/TU_stat!V9)+IF(TU_stat!Y9=0,0,TU_stat!M9/TU_stat!Y9)+IF(TU_stat!AB9=0,0,TU_stat!P9/TU_stat!AB9)</f>
        <v>0</v>
      </c>
      <c r="AC9" s="130">
        <f t="shared" si="4"/>
        <v>1.5419359233724461</v>
      </c>
    </row>
    <row r="10" spans="1:29" ht="20.100000000000001" customHeight="1" x14ac:dyDescent="0.2">
      <c r="A10" s="81">
        <v>6</v>
      </c>
      <c r="B10" s="417">
        <v>600098877</v>
      </c>
      <c r="C10" s="399">
        <v>5463</v>
      </c>
      <c r="D10" s="400" t="str">
        <f>TU_stat!D10</f>
        <v>MŠ Turnov, J. Palacha 1931</v>
      </c>
      <c r="E10" s="313">
        <f>TU_stat!E10</f>
        <v>3141</v>
      </c>
      <c r="F10" s="295" t="str">
        <f>TU_stat!F10</f>
        <v>MŠ Turnov, J. Palacha 1931</v>
      </c>
      <c r="G10" s="152">
        <f>ROUND(TU_rozp!R10,0)</f>
        <v>675680</v>
      </c>
      <c r="H10" s="37">
        <f t="shared" si="0"/>
        <v>499202</v>
      </c>
      <c r="I10" s="29">
        <f t="shared" si="1"/>
        <v>168730</v>
      </c>
      <c r="J10" s="37">
        <f t="shared" si="2"/>
        <v>4992</v>
      </c>
      <c r="K10" s="37">
        <f>TU_stat!H10*TU_stat!AC10+TU_stat!I10*TU_stat!AD10+TU_stat!J10*TU_stat!AE10+TU_stat!K10*TU_stat!AF10+TU_stat!L10*TU_stat!AG10+TU_stat!M10*TU_stat!AH10+TU_stat!N10*TU_stat!AI10+TU_stat!O10*TU_stat!AJ10+TU_stat!P10*TU_stat!AK10</f>
        <v>2756</v>
      </c>
      <c r="L10" s="644">
        <f>ROUND(Y10/TU_rozp!E10/12,2)</f>
        <v>1.6</v>
      </c>
      <c r="M10" s="682">
        <f>IF(TU_stat!H10=0,0,12*1.348*1/TU_stat!T10*TU_rozp!$E10)</f>
        <v>12696.685409179516</v>
      </c>
      <c r="N10" s="646">
        <f>IF(TU_stat!I10=0,0,12*1.348*1/TU_stat!U10*TU_rozp!$E10)</f>
        <v>0</v>
      </c>
      <c r="O10" s="646">
        <f>IF(TU_stat!J10=0,0,12*1.348*1/TU_stat!V10*TU_rozp!$E10)</f>
        <v>0</v>
      </c>
      <c r="P10" s="646">
        <f>IF(TU_stat!K10=0,0,12*1.348*1/TU_stat!W10*TU_rozp!$E10)</f>
        <v>0</v>
      </c>
      <c r="Q10" s="646">
        <f>IF(TU_stat!L10=0,0,12*1.348*1/TU_stat!X10*TU_rozp!$E10)</f>
        <v>0</v>
      </c>
      <c r="R10" s="646">
        <f>IF(TU_stat!M10=0,0,12*1.348*1/TU_stat!Y10*TU_rozp!$E10)</f>
        <v>0</v>
      </c>
      <c r="S10" s="646">
        <f>IF(TU_stat!N10=0,0,12*1.348*1/TU_stat!Z10*TU_rozp!$E10)</f>
        <v>0</v>
      </c>
      <c r="T10" s="646">
        <f>IF(TU_stat!O10=0,0,12*1.348*1/TU_stat!AA10*TU_rozp!$E10)</f>
        <v>0</v>
      </c>
      <c r="U10" s="646">
        <f>IF(TU_stat!P10=0,0,12*1.348*1/TU_stat!AB10*TU_rozp!$E10)</f>
        <v>0</v>
      </c>
      <c r="V10" s="37">
        <f>ROUND((M10*TU_stat!H10+P10*TU_stat!K10+S10*TU_stat!N10)/1.348,0)</f>
        <v>499202</v>
      </c>
      <c r="W10" s="37">
        <f>ROUND((N10*TU_stat!I10+Q10*TU_stat!L10+T10*TU_stat!O10)/1.348,0)</f>
        <v>0</v>
      </c>
      <c r="X10" s="37">
        <f>ROUND((O10*TU_stat!J10+R10*TU_stat!M10+U10*TU_stat!P10)/1.348,0)</f>
        <v>0</v>
      </c>
      <c r="Y10" s="37">
        <f t="shared" si="3"/>
        <v>499202</v>
      </c>
      <c r="Z10" s="647">
        <f>IF(TU_stat!T10=0,0,TU_stat!H10/TU_stat!T10)+IF(TU_stat!W10=0,0,TU_stat!K10/TU_stat!W10)+IF(TU_stat!Z10=0,0,TU_stat!N10/TU_stat!Z10)</f>
        <v>1.6042639529407416</v>
      </c>
      <c r="AA10" s="647">
        <f>IF(TU_stat!U10=0,0,TU_stat!I10/TU_stat!U10)+IF(TU_stat!X10=0,0,TU_stat!L10/TU_stat!X10)+IF(TU_stat!AA10=0,0,TU_stat!O10/TU_stat!AA10)</f>
        <v>0</v>
      </c>
      <c r="AB10" s="647">
        <f>IF(TU_stat!V10=0,0,TU_stat!J10/TU_stat!V10)+IF(TU_stat!Y10=0,0,TU_stat!M10/TU_stat!Y10)+IF(TU_stat!AB10=0,0,TU_stat!P10/TU_stat!AB10)</f>
        <v>0</v>
      </c>
      <c r="AC10" s="130">
        <f t="shared" si="4"/>
        <v>1.6042639529407416</v>
      </c>
    </row>
    <row r="11" spans="1:29" ht="20.100000000000001" customHeight="1" x14ac:dyDescent="0.2">
      <c r="A11" s="81">
        <v>7</v>
      </c>
      <c r="B11" s="417">
        <v>600098915</v>
      </c>
      <c r="C11" s="399">
        <v>5461</v>
      </c>
      <c r="D11" s="400" t="str">
        <f>TU_stat!D11</f>
        <v>MŠ Turnov, U školy 85</v>
      </c>
      <c r="E11" s="313">
        <f>TU_stat!E11</f>
        <v>3141</v>
      </c>
      <c r="F11" s="295" t="str">
        <f>TU_stat!F11</f>
        <v>MŠ Turnov, U školy 85</v>
      </c>
      <c r="G11" s="152">
        <f>ROUND(TU_rozp!R11,0)</f>
        <v>585256</v>
      </c>
      <c r="H11" s="37">
        <f t="shared" si="0"/>
        <v>432507</v>
      </c>
      <c r="I11" s="29">
        <f t="shared" si="1"/>
        <v>146188</v>
      </c>
      <c r="J11" s="37">
        <f t="shared" si="2"/>
        <v>4325</v>
      </c>
      <c r="K11" s="37">
        <f>TU_stat!H11*TU_stat!AC11+TU_stat!I11*TU_stat!AD11+TU_stat!J11*TU_stat!AE11+TU_stat!K11*TU_stat!AF11+TU_stat!L11*TU_stat!AG11+TU_stat!M11*TU_stat!AH11+TU_stat!N11*TU_stat!AI11+TU_stat!O11*TU_stat!AJ11+TU_stat!P11*TU_stat!AK11</f>
        <v>2236</v>
      </c>
      <c r="L11" s="644">
        <f>ROUND(Y11/TU_rozp!E11/12,2)</f>
        <v>1.39</v>
      </c>
      <c r="M11" s="682">
        <f>IF(TU_stat!H11=0,0,12*1.348*1/TU_stat!T11*TU_rozp!$E11)</f>
        <v>13558.601615115298</v>
      </c>
      <c r="N11" s="646">
        <f>IF(TU_stat!I11=0,0,12*1.348*1/TU_stat!U11*TU_rozp!$E11)</f>
        <v>0</v>
      </c>
      <c r="O11" s="646">
        <f>IF(TU_stat!J11=0,0,12*1.348*1/TU_stat!V11*TU_rozp!$E11)</f>
        <v>0</v>
      </c>
      <c r="P11" s="646">
        <f>IF(TU_stat!K11=0,0,12*1.348*1/TU_stat!W11*TU_rozp!$E11)</f>
        <v>0</v>
      </c>
      <c r="Q11" s="646">
        <f>IF(TU_stat!L11=0,0,12*1.348*1/TU_stat!X11*TU_rozp!$E11)</f>
        <v>0</v>
      </c>
      <c r="R11" s="646">
        <f>IF(TU_stat!M11=0,0,12*1.348*1/TU_stat!Y11*TU_rozp!$E11)</f>
        <v>0</v>
      </c>
      <c r="S11" s="646">
        <f>IF(TU_stat!N11=0,0,12*1.348*1/TU_stat!Z11*TU_rozp!$E11)</f>
        <v>0</v>
      </c>
      <c r="T11" s="646">
        <f>IF(TU_stat!O11=0,0,12*1.348*1/TU_stat!AA11*TU_rozp!$E11)</f>
        <v>0</v>
      </c>
      <c r="U11" s="646">
        <f>IF(TU_stat!P11=0,0,12*1.348*1/TU_stat!AB11*TU_rozp!$E11)</f>
        <v>0</v>
      </c>
      <c r="V11" s="37">
        <f>ROUND((M11*TU_stat!H11+P11*TU_stat!K11+S11*TU_stat!N11)/1.348,0)</f>
        <v>432507</v>
      </c>
      <c r="W11" s="37">
        <f>ROUND((N11*TU_stat!I11+Q11*TU_stat!L11+T11*TU_stat!O11)/1.348,0)</f>
        <v>0</v>
      </c>
      <c r="X11" s="37">
        <f>ROUND((O11*TU_stat!J11+R11*TU_stat!M11+U11*TU_stat!P11)/1.348,0)</f>
        <v>0</v>
      </c>
      <c r="Y11" s="37">
        <f t="shared" si="3"/>
        <v>432507</v>
      </c>
      <c r="Z11" s="647">
        <f>IF(TU_stat!T11=0,0,TU_stat!H11/TU_stat!T11)+IF(TU_stat!W11=0,0,TU_stat!K11/TU_stat!W11)+IF(TU_stat!Z11=0,0,TU_stat!N11/TU_stat!Z11)</f>
        <v>1.3899300758114925</v>
      </c>
      <c r="AA11" s="647">
        <f>IF(TU_stat!U11=0,0,TU_stat!I11/TU_stat!U11)+IF(TU_stat!X11=0,0,TU_stat!L11/TU_stat!X11)+IF(TU_stat!AA11=0,0,TU_stat!O11/TU_stat!AA11)</f>
        <v>0</v>
      </c>
      <c r="AB11" s="647">
        <f>IF(TU_stat!V11=0,0,TU_stat!J11/TU_stat!V11)+IF(TU_stat!Y11=0,0,TU_stat!M11/TU_stat!Y11)+IF(TU_stat!AB11=0,0,TU_stat!P11/TU_stat!AB11)</f>
        <v>0</v>
      </c>
      <c r="AC11" s="130">
        <f t="shared" si="4"/>
        <v>1.3899300758114925</v>
      </c>
    </row>
    <row r="12" spans="1:29" ht="20.100000000000001" customHeight="1" x14ac:dyDescent="0.2">
      <c r="A12" s="81">
        <v>8</v>
      </c>
      <c r="B12" s="417">
        <v>600098885</v>
      </c>
      <c r="C12" s="399">
        <v>5466</v>
      </c>
      <c r="D12" s="400" t="str">
        <f>TU_stat!D12</f>
        <v>MŠ Turnov, Zborovská 914</v>
      </c>
      <c r="E12" s="313">
        <f>TU_stat!E12</f>
        <v>3141</v>
      </c>
      <c r="F12" s="295" t="str">
        <f>TU_stat!F12</f>
        <v>MŠ Turnov, Zborovská 914</v>
      </c>
      <c r="G12" s="152">
        <f>ROUND(TU_rozp!R12,0)</f>
        <v>1066860</v>
      </c>
      <c r="H12" s="37">
        <f t="shared" si="0"/>
        <v>787466</v>
      </c>
      <c r="I12" s="29">
        <f t="shared" si="1"/>
        <v>266163</v>
      </c>
      <c r="J12" s="37">
        <f t="shared" si="2"/>
        <v>7875</v>
      </c>
      <c r="K12" s="37">
        <f>TU_stat!H12*TU_stat!AC12+TU_stat!I12*TU_stat!AD12+TU_stat!J12*TU_stat!AE12+TU_stat!K12*TU_stat!AF12+TU_stat!L12*TU_stat!AG12+TU_stat!M12*TU_stat!AH12+TU_stat!N12*TU_stat!AI12+TU_stat!O12*TU_stat!AJ12+TU_stat!P12*TU_stat!AK12</f>
        <v>5356</v>
      </c>
      <c r="L12" s="644">
        <f>ROUND(Y12/TU_rozp!E12/12,2)</f>
        <v>2.5299999999999998</v>
      </c>
      <c r="M12" s="682">
        <f>IF(TU_stat!H12=0,0,12*1.348*1/TU_stat!T12*TU_rozp!$E12)</f>
        <v>10305.864361086427</v>
      </c>
      <c r="N12" s="646">
        <f>IF(TU_stat!I12=0,0,12*1.348*1/TU_stat!U12*TU_rozp!$E12)</f>
        <v>0</v>
      </c>
      <c r="O12" s="646">
        <f>IF(TU_stat!J12=0,0,12*1.348*1/TU_stat!V12*TU_rozp!$E12)</f>
        <v>0</v>
      </c>
      <c r="P12" s="646">
        <f>IF(TU_stat!K12=0,0,12*1.348*1/TU_stat!W12*TU_rozp!$E12)</f>
        <v>0</v>
      </c>
      <c r="Q12" s="646">
        <f>IF(TU_stat!L12=0,0,12*1.348*1/TU_stat!X12*TU_rozp!$E12)</f>
        <v>0</v>
      </c>
      <c r="R12" s="646">
        <f>IF(TU_stat!M12=0,0,12*1.348*1/TU_stat!Y12*TU_rozp!$E12)</f>
        <v>0</v>
      </c>
      <c r="S12" s="646">
        <f>IF(TU_stat!N12=0,0,12*1.348*1/TU_stat!Z12*TU_rozp!$E12)</f>
        <v>0</v>
      </c>
      <c r="T12" s="646">
        <f>IF(TU_stat!O12=0,0,12*1.348*1/TU_stat!AA12*TU_rozp!$E12)</f>
        <v>0</v>
      </c>
      <c r="U12" s="646">
        <f>IF(TU_stat!P12=0,0,12*1.348*1/TU_stat!AB12*TU_rozp!$E12)</f>
        <v>0</v>
      </c>
      <c r="V12" s="37">
        <f>ROUND((M12*TU_stat!H12+P12*TU_stat!K12+S12*TU_stat!N12)/1.348,0)</f>
        <v>787466</v>
      </c>
      <c r="W12" s="37">
        <f>ROUND((N12*TU_stat!I12+Q12*TU_stat!L12+T12*TU_stat!O12)/1.348,0)</f>
        <v>0</v>
      </c>
      <c r="X12" s="37">
        <f>ROUND((O12*TU_stat!J12+R12*TU_stat!M12+U12*TU_stat!P12)/1.348,0)</f>
        <v>0</v>
      </c>
      <c r="Y12" s="37">
        <f t="shared" si="3"/>
        <v>787466</v>
      </c>
      <c r="Z12" s="647">
        <f>IF(TU_stat!T12=0,0,TU_stat!H12/TU_stat!T12)+IF(TU_stat!W12=0,0,TU_stat!K12/TU_stat!W12)+IF(TU_stat!Z12=0,0,TU_stat!N12/TU_stat!Z12)</f>
        <v>2.5306450999017698</v>
      </c>
      <c r="AA12" s="647">
        <f>IF(TU_stat!U12=0,0,TU_stat!I12/TU_stat!U12)+IF(TU_stat!X12=0,0,TU_stat!L12/TU_stat!X12)+IF(TU_stat!AA12=0,0,TU_stat!O12/TU_stat!AA12)</f>
        <v>0</v>
      </c>
      <c r="AB12" s="647">
        <f>IF(TU_stat!V12=0,0,TU_stat!J12/TU_stat!V12)+IF(TU_stat!Y12=0,0,TU_stat!M12/TU_stat!Y12)+IF(TU_stat!AB12=0,0,TU_stat!P12/TU_stat!AB12)</f>
        <v>0</v>
      </c>
      <c r="AC12" s="130">
        <f t="shared" si="4"/>
        <v>2.5306450999017698</v>
      </c>
    </row>
    <row r="13" spans="1:29" ht="20.100000000000001" customHeight="1" x14ac:dyDescent="0.2">
      <c r="A13" s="81">
        <v>10</v>
      </c>
      <c r="B13" s="417">
        <v>600099288</v>
      </c>
      <c r="C13" s="399">
        <v>5458</v>
      </c>
      <c r="D13" s="400" t="str">
        <f>TU_stat!D13</f>
        <v>ZŠ Turnov, 28.října 18</v>
      </c>
      <c r="E13" s="313">
        <f>TU_stat!E13</f>
        <v>3141</v>
      </c>
      <c r="F13" s="295" t="str">
        <f>TU_stat!F13</f>
        <v>ZŠ Turnov, 28.října 18</v>
      </c>
      <c r="G13" s="152">
        <f>ROUND(TU_rozp!R13,0)</f>
        <v>3359404</v>
      </c>
      <c r="H13" s="37">
        <f t="shared" si="0"/>
        <v>2469688</v>
      </c>
      <c r="I13" s="29">
        <f t="shared" si="1"/>
        <v>834755</v>
      </c>
      <c r="J13" s="37">
        <f t="shared" si="2"/>
        <v>24697</v>
      </c>
      <c r="K13" s="37">
        <f>TU_stat!H13*TU_stat!AC13+TU_stat!I13*TU_stat!AD13+TU_stat!J13*TU_stat!AE13+TU_stat!K13*TU_stat!AF13+TU_stat!L13*TU_stat!AG13+TU_stat!M13*TU_stat!AH13+TU_stat!N13*TU_stat!AI13+TU_stat!O13*TU_stat!AJ13+TU_stat!P13*TU_stat!AK13</f>
        <v>30264</v>
      </c>
      <c r="L13" s="644">
        <f>ROUND(Y13/TU_rozp!E13/12,2)</f>
        <v>7.94</v>
      </c>
      <c r="M13" s="682">
        <f>IF(TU_stat!H13=0,0,12*1.348*1/TU_stat!T13*TU_rozp!$E13)</f>
        <v>0</v>
      </c>
      <c r="N13" s="646">
        <f>IF(TU_stat!I13=0,0,12*1.348*1/TU_stat!U13*TU_rozp!$E13)</f>
        <v>5720.1711617546534</v>
      </c>
      <c r="O13" s="646">
        <f>IF(TU_stat!J13=0,0,12*1.348*1/TU_stat!V13*TU_rozp!$E13)</f>
        <v>0</v>
      </c>
      <c r="P13" s="646">
        <f>IF(TU_stat!K13=0,0,12*1.348*1/TU_stat!W13*TU_rozp!$E13)</f>
        <v>0</v>
      </c>
      <c r="Q13" s="646">
        <f>IF(TU_stat!L13=0,0,12*1.348*1/TU_stat!X13*TU_rozp!$E13)</f>
        <v>0</v>
      </c>
      <c r="R13" s="646">
        <f>IF(TU_stat!M13=0,0,12*1.348*1/TU_stat!Y13*TU_rozp!$E13)</f>
        <v>0</v>
      </c>
      <c r="S13" s="646">
        <f>IF(TU_stat!N13=0,0,12*1.348*1/TU_stat!Z13*TU_rozp!$E13)</f>
        <v>0</v>
      </c>
      <c r="T13" s="646">
        <f>IF(TU_stat!O13=0,0,12*1.348*1/TU_stat!AA13*TU_rozp!$E13)</f>
        <v>0</v>
      </c>
      <c r="U13" s="646">
        <f>IF(TU_stat!P13=0,0,12*1.348*1/TU_stat!AB13*TU_rozp!$E13)</f>
        <v>0</v>
      </c>
      <c r="V13" s="37">
        <f>ROUND((M13*TU_stat!H13+P13*TU_stat!K13+S13*TU_stat!N13)/1.348,0)</f>
        <v>0</v>
      </c>
      <c r="W13" s="37">
        <f>ROUND((N13*TU_stat!I13+Q13*TU_stat!L13+T13*TU_stat!O13)/1.348,0)</f>
        <v>2469688</v>
      </c>
      <c r="X13" s="37">
        <f>ROUND((O13*TU_stat!J13+R13*TU_stat!M13+U13*TU_stat!P13)/1.348,0)</f>
        <v>0</v>
      </c>
      <c r="Y13" s="37">
        <f t="shared" si="3"/>
        <v>2469688</v>
      </c>
      <c r="Z13" s="647">
        <f>IF(TU_stat!T13=0,0,TU_stat!H13/TU_stat!T13)+IF(TU_stat!W13=0,0,TU_stat!K13/TU_stat!W13)+IF(TU_stat!Z13=0,0,TU_stat!N13/TU_stat!Z13)</f>
        <v>0</v>
      </c>
      <c r="AA13" s="647">
        <f>IF(TU_stat!U13=0,0,TU_stat!I13/TU_stat!U13)+IF(TU_stat!X13=0,0,TU_stat!L13/TU_stat!X13)+IF(TU_stat!AA13=0,0,TU_stat!O13/TU_stat!AA13)</f>
        <v>7.9367299838609773</v>
      </c>
      <c r="AB13" s="647">
        <f>IF(TU_stat!V13=0,0,TU_stat!J13/TU_stat!V13)+IF(TU_stat!Y13=0,0,TU_stat!M13/TU_stat!Y13)+IF(TU_stat!AB13=0,0,TU_stat!P13/TU_stat!AB13)</f>
        <v>0</v>
      </c>
      <c r="AC13" s="130">
        <f t="shared" si="4"/>
        <v>7.9367299838609773</v>
      </c>
    </row>
    <row r="14" spans="1:29" ht="20.100000000000001" customHeight="1" x14ac:dyDescent="0.2">
      <c r="A14" s="81">
        <v>11</v>
      </c>
      <c r="B14" s="418">
        <v>600099369</v>
      </c>
      <c r="C14" s="399">
        <v>5456</v>
      </c>
      <c r="D14" s="400" t="str">
        <f>TU_stat!D14</f>
        <v>ZŠ Turnov, Skálova 600</v>
      </c>
      <c r="E14" s="313">
        <f>TU_stat!E14</f>
        <v>3141</v>
      </c>
      <c r="F14" s="295" t="str">
        <f>TU_stat!F14</f>
        <v>ZŠ Turnov, Skálova 600</v>
      </c>
      <c r="G14" s="152">
        <f>ROUND(TU_rozp!R14,0)</f>
        <v>4663174</v>
      </c>
      <c r="H14" s="37">
        <f t="shared" si="0"/>
        <v>3428356</v>
      </c>
      <c r="I14" s="29">
        <f t="shared" si="1"/>
        <v>1158784</v>
      </c>
      <c r="J14" s="37">
        <f t="shared" si="2"/>
        <v>34284</v>
      </c>
      <c r="K14" s="37">
        <f>TU_stat!H14*TU_stat!AC14+TU_stat!I14*TU_stat!AD14+TU_stat!J14*TU_stat!AE14+TU_stat!K14*TU_stat!AF14+TU_stat!L14*TU_stat!AG14+TU_stat!M14*TU_stat!AH14+TU_stat!N14*TU_stat!AI14+TU_stat!O14*TU_stat!AJ14+TU_stat!P14*TU_stat!AK14</f>
        <v>41750</v>
      </c>
      <c r="L14" s="644">
        <f>ROUND(Y14/TU_rozp!E14/12,2)</f>
        <v>11.02</v>
      </c>
      <c r="M14" s="682">
        <f>IF(TU_stat!H14=0,0,12*1.348*1/TU_stat!T14*TU_rozp!$E14)</f>
        <v>0</v>
      </c>
      <c r="N14" s="646">
        <f>IF(TU_stat!I14=0,0,12*1.348*1/TU_stat!U14*TU_rozp!$E14)</f>
        <v>5765.9745524835389</v>
      </c>
      <c r="O14" s="646">
        <f>IF(TU_stat!J14=0,0,12*1.348*1/TU_stat!V14*TU_rozp!$E14)</f>
        <v>5765.9745524835389</v>
      </c>
      <c r="P14" s="646">
        <f>IF(TU_stat!K14=0,0,12*1.348*1/TU_stat!W14*TU_rozp!$E14)</f>
        <v>0</v>
      </c>
      <c r="Q14" s="646">
        <f>IF(TU_stat!L14=0,0,12*1.348*1/TU_stat!X14*TU_rozp!$E14)</f>
        <v>3748.6447863030439</v>
      </c>
      <c r="R14" s="646">
        <f>IF(TU_stat!M14=0,0,12*1.348*1/TU_stat!Y14*TU_rozp!$E14)</f>
        <v>0</v>
      </c>
      <c r="S14" s="646">
        <f>IF(TU_stat!N14=0,0,12*1.348*1/TU_stat!Z14*TU_rozp!$E14)</f>
        <v>0</v>
      </c>
      <c r="T14" s="646">
        <f>IF(TU_stat!O14=0,0,12*1.348*1/TU_stat!AA14*TU_rozp!$E14)</f>
        <v>0</v>
      </c>
      <c r="U14" s="646">
        <f>IF(TU_stat!P14=0,0,12*1.348*1/TU_stat!AB14*TU_rozp!$E14)</f>
        <v>0</v>
      </c>
      <c r="V14" s="37">
        <f>ROUND((M14*TU_stat!H14+P14*TU_stat!K14+S14*TU_stat!N14)/1.348,0)</f>
        <v>0</v>
      </c>
      <c r="W14" s="37">
        <f>ROUND((N14*TU_stat!I14+Q14*TU_stat!L14+T14*TU_stat!O14)/1.348,0)</f>
        <v>2761077</v>
      </c>
      <c r="X14" s="37">
        <f>ROUND((O14*TU_stat!J14+R14*TU_stat!M14+U14*TU_stat!P14)/1.348,0)</f>
        <v>667279</v>
      </c>
      <c r="Y14" s="37">
        <f t="shared" si="3"/>
        <v>3428356</v>
      </c>
      <c r="Z14" s="647">
        <f>IF(TU_stat!T14=0,0,TU_stat!H14/TU_stat!T14)+IF(TU_stat!W14=0,0,TU_stat!K14/TU_stat!W14)+IF(TU_stat!Z14=0,0,TU_stat!N14/TU_stat!Z14)</f>
        <v>0</v>
      </c>
      <c r="AA14" s="647">
        <f>IF(TU_stat!U14=0,0,TU_stat!I14/TU_stat!U14)+IF(TU_stat!X14=0,0,TU_stat!L14/TU_stat!X14)+IF(TU_stat!AA14=0,0,TU_stat!O14/TU_stat!AA14)</f>
        <v>8.8731548363996495</v>
      </c>
      <c r="AB14" s="647">
        <f>IF(TU_stat!V14=0,0,TU_stat!J14/TU_stat!V14)+IF(TU_stat!Y14=0,0,TU_stat!M14/TU_stat!Y14)+IF(TU_stat!AB14=0,0,TU_stat!P14/TU_stat!AB14)</f>
        <v>2.1444055189572944</v>
      </c>
      <c r="AC14" s="130">
        <f t="shared" si="4"/>
        <v>11.017560355356943</v>
      </c>
    </row>
    <row r="15" spans="1:29" ht="20.100000000000001" customHeight="1" x14ac:dyDescent="0.2">
      <c r="A15" s="81">
        <v>11</v>
      </c>
      <c r="B15" s="418">
        <v>600099369</v>
      </c>
      <c r="C15" s="399">
        <v>5456</v>
      </c>
      <c r="D15" s="400" t="str">
        <f>TU_stat!D15</f>
        <v>ZŠ Turnov, Skálova 600</v>
      </c>
      <c r="E15" s="313">
        <f>TU_stat!E15</f>
        <v>3141</v>
      </c>
      <c r="F15" s="295" t="str">
        <f>TU_stat!F15</f>
        <v>ZŠ Turnov, Alešova1059</v>
      </c>
      <c r="G15" s="152">
        <f>ROUND(TU_rozp!R15,0)</f>
        <v>731593</v>
      </c>
      <c r="H15" s="37">
        <f t="shared" si="0"/>
        <v>535889</v>
      </c>
      <c r="I15" s="29">
        <f t="shared" si="1"/>
        <v>181131</v>
      </c>
      <c r="J15" s="37">
        <f t="shared" si="2"/>
        <v>5359</v>
      </c>
      <c r="K15" s="37">
        <f>TU_stat!H15*TU_stat!AC15+TU_stat!I15*TU_stat!AD15+TU_stat!J15*TU_stat!AE15+TU_stat!K15*TU_stat!AF15+TU_stat!L15*TU_stat!AG15+TU_stat!M15*TU_stat!AH15+TU_stat!N15*TU_stat!AI15+TU_stat!O15*TU_stat!AJ15+TU_stat!P15*TU_stat!AK15</f>
        <v>9214</v>
      </c>
      <c r="L15" s="644">
        <f>ROUND(Y15/TU_rozp!E15/12,2)</f>
        <v>1.72</v>
      </c>
      <c r="M15" s="682">
        <f>IF(TU_stat!H15=0,0,12*1.348*1/TU_stat!T15*TU_rozp!$E15)</f>
        <v>0</v>
      </c>
      <c r="N15" s="646">
        <f>IF(TU_stat!I15=0,0,12*1.348*1/TU_stat!U15*TU_rozp!$E15)</f>
        <v>0</v>
      </c>
      <c r="O15" s="646">
        <f>IF(TU_stat!J15=0,0,12*1.348*1/TU_stat!V15*TU_rozp!$E15)</f>
        <v>0</v>
      </c>
      <c r="P15" s="646">
        <f>IF(TU_stat!K15=0,0,12*1.348*1/TU_stat!W15*TU_rozp!$E15)</f>
        <v>0</v>
      </c>
      <c r="Q15" s="646">
        <f>IF(TU_stat!L15=0,0,12*1.348*1/TU_stat!X15*TU_rozp!$E15)</f>
        <v>0</v>
      </c>
      <c r="R15" s="646">
        <f>IF(TU_stat!M15=0,0,12*1.348*1/TU_stat!Y15*TU_rozp!$E15)</f>
        <v>0</v>
      </c>
      <c r="S15" s="646">
        <f>IF(TU_stat!N15=0,0,12*1.348*1/TU_stat!Z15*TU_rozp!$E15)</f>
        <v>0</v>
      </c>
      <c r="T15" s="646">
        <f>IF(TU_stat!O15=0,0,12*1.348*1/TU_stat!AA15*TU_rozp!$E15)</f>
        <v>2665.6038489219131</v>
      </c>
      <c r="U15" s="646">
        <f>IF(TU_stat!P15=0,0,12*1.348*1/TU_stat!AB15*TU_rozp!$E15)</f>
        <v>0</v>
      </c>
      <c r="V15" s="37">
        <f>ROUND((M15*TU_stat!H15+P15*TU_stat!K15+S15*TU_stat!N15)/1.348,0)</f>
        <v>0</v>
      </c>
      <c r="W15" s="37">
        <f>ROUND((N15*TU_stat!I15+Q15*TU_stat!L15+T15*TU_stat!O15)/1.348,0)</f>
        <v>535889</v>
      </c>
      <c r="X15" s="37">
        <f>ROUND((O15*TU_stat!J15+R15*TU_stat!M15+U15*TU_stat!P15)/1.348,0)</f>
        <v>0</v>
      </c>
      <c r="Y15" s="37">
        <f t="shared" si="3"/>
        <v>535889</v>
      </c>
      <c r="Z15" s="647">
        <f>IF(TU_stat!T15=0,0,TU_stat!H15/TU_stat!T15)+IF(TU_stat!W15=0,0,TU_stat!K15/TU_stat!W15)+IF(TU_stat!Z15=0,0,TU_stat!N15/TU_stat!Z15)</f>
        <v>0</v>
      </c>
      <c r="AA15" s="647">
        <f>IF(TU_stat!U15=0,0,TU_stat!I15/TU_stat!U15)+IF(TU_stat!X15=0,0,TU_stat!L15/TU_stat!X15)+IF(TU_stat!AA15=0,0,TU_stat!O15/TU_stat!AA15)</f>
        <v>1.7221639513885649</v>
      </c>
      <c r="AB15" s="647">
        <f>IF(TU_stat!V15=0,0,TU_stat!J15/TU_stat!V15)+IF(TU_stat!Y15=0,0,TU_stat!M15/TU_stat!Y15)+IF(TU_stat!AB15=0,0,TU_stat!P15/TU_stat!AB15)</f>
        <v>0</v>
      </c>
      <c r="AC15" s="130">
        <f t="shared" si="4"/>
        <v>1.7221639513885649</v>
      </c>
    </row>
    <row r="16" spans="1:29" ht="20.100000000000001" customHeight="1" x14ac:dyDescent="0.2">
      <c r="A16" s="81">
        <v>14</v>
      </c>
      <c r="B16" s="417">
        <v>600099377</v>
      </c>
      <c r="C16" s="399">
        <v>5457</v>
      </c>
      <c r="D16" s="400" t="str">
        <f>TU_stat!D16</f>
        <v>ZŠ Turnov, Žižkova 518</v>
      </c>
      <c r="E16" s="313">
        <f>TU_stat!E16</f>
        <v>3141</v>
      </c>
      <c r="F16" s="295" t="str">
        <f>TU_stat!F16</f>
        <v>ZŠ Turnov, Žižkova 518 - výdejna</v>
      </c>
      <c r="G16" s="152">
        <f>ROUND(TU_rozp!R16,0)</f>
        <v>1293183</v>
      </c>
      <c r="H16" s="37">
        <f t="shared" si="0"/>
        <v>945437</v>
      </c>
      <c r="I16" s="29">
        <f t="shared" si="1"/>
        <v>319558</v>
      </c>
      <c r="J16" s="37">
        <f t="shared" si="2"/>
        <v>9454</v>
      </c>
      <c r="K16" s="37">
        <f>TU_stat!H16*TU_stat!AC16+TU_stat!I16*TU_stat!AD16+TU_stat!J16*TU_stat!AE16+TU_stat!K16*TU_stat!AF16+TU_stat!L16*TU_stat!AG16+TU_stat!M16*TU_stat!AH16+TU_stat!N16*TU_stat!AI16+TU_stat!O16*TU_stat!AJ16+TU_stat!P16*TU_stat!AK16</f>
        <v>18734</v>
      </c>
      <c r="L16" s="644">
        <f>ROUND(Y16/TU_rozp!E16/12,2)</f>
        <v>3.04</v>
      </c>
      <c r="M16" s="682">
        <f>IF(TU_stat!H16=0,0,12*1.348*1/TU_stat!T16*TU_rozp!$E16)</f>
        <v>0</v>
      </c>
      <c r="N16" s="646">
        <f>IF(TU_stat!I16=0,0,12*1.348*1/TU_stat!U16*TU_rozp!$E16)</f>
        <v>0</v>
      </c>
      <c r="O16" s="646">
        <f>IF(TU_stat!J16=0,0,12*1.348*1/TU_stat!V16*TU_rozp!$E16)</f>
        <v>0</v>
      </c>
      <c r="P16" s="646">
        <f>IF(TU_stat!K16=0,0,12*1.348*1/TU_stat!W16*TU_rozp!$E16)</f>
        <v>0</v>
      </c>
      <c r="Q16" s="646">
        <f>IF(TU_stat!L16=0,0,12*1.348*1/TU_stat!X16*TU_rozp!$E16)</f>
        <v>0</v>
      </c>
      <c r="R16" s="646">
        <f>IF(TU_stat!M16=0,0,12*1.348*1/TU_stat!Y16*TU_rozp!$E16)</f>
        <v>0</v>
      </c>
      <c r="S16" s="646">
        <f>IF(TU_stat!N16=0,0,12*1.348*1/TU_stat!Z16*TU_rozp!$E16)</f>
        <v>0</v>
      </c>
      <c r="T16" s="646">
        <f>IF(TU_stat!O16=0,0,12*1.348*1/TU_stat!AA16*TU_rozp!$E16)</f>
        <v>2312.9738085673057</v>
      </c>
      <c r="U16" s="646">
        <f>IF(TU_stat!P16=0,0,12*1.348*1/TU_stat!AB16*TU_rozp!$E16)</f>
        <v>0</v>
      </c>
      <c r="V16" s="37">
        <f>ROUND((M16*TU_stat!H16+P16*TU_stat!K16+S16*TU_stat!N16)/1.348,0)</f>
        <v>0</v>
      </c>
      <c r="W16" s="37">
        <f>ROUND((N16*TU_stat!I16+Q16*TU_stat!L16+T16*TU_stat!O16)/1.348,0)</f>
        <v>945437</v>
      </c>
      <c r="X16" s="37">
        <f>ROUND((O16*TU_stat!J16+R16*TU_stat!M16+U16*TU_stat!P16)/1.348,0)</f>
        <v>0</v>
      </c>
      <c r="Y16" s="37">
        <f t="shared" si="3"/>
        <v>945437</v>
      </c>
      <c r="Z16" s="647">
        <f>IF(TU_stat!T16=0,0,TU_stat!H16/TU_stat!T16)+IF(TU_stat!W16=0,0,TU_stat!K16/TU_stat!W16)+IF(TU_stat!Z16=0,0,TU_stat!N16/TU_stat!Z16)</f>
        <v>0</v>
      </c>
      <c r="AA16" s="647">
        <f>IF(TU_stat!U16=0,0,TU_stat!I16/TU_stat!U16)+IF(TU_stat!X16=0,0,TU_stat!L16/TU_stat!X16)+IF(TU_stat!AA16=0,0,TU_stat!O16/TU_stat!AA16)</f>
        <v>3.0383087923450423</v>
      </c>
      <c r="AB16" s="647">
        <f>IF(TU_stat!V16=0,0,TU_stat!J16/TU_stat!V16)+IF(TU_stat!Y16=0,0,TU_stat!M16/TU_stat!Y16)+IF(TU_stat!AB16=0,0,TU_stat!P16/TU_stat!AB16)</f>
        <v>0</v>
      </c>
      <c r="AC16" s="130">
        <f t="shared" si="4"/>
        <v>3.0383087923450423</v>
      </c>
    </row>
    <row r="17" spans="1:29" ht="20.100000000000001" customHeight="1" x14ac:dyDescent="0.2">
      <c r="A17" s="81">
        <v>1</v>
      </c>
      <c r="B17" s="417">
        <v>600099474</v>
      </c>
      <c r="C17" s="399">
        <v>5490</v>
      </c>
      <c r="D17" s="400" t="str">
        <f>TU_stat!D17</f>
        <v>MŠ a ZŠ Turnov, Kosmonautů 1641</v>
      </c>
      <c r="E17" s="313">
        <f>TU_stat!E17</f>
        <v>3141</v>
      </c>
      <c r="F17" s="295" t="str">
        <f>TU_stat!F17</f>
        <v xml:space="preserve">MŠ Turnov, Kosmonautů 1640 </v>
      </c>
      <c r="G17" s="152">
        <f>ROUND(TU_rozp!R17,0)</f>
        <v>1419059</v>
      </c>
      <c r="H17" s="37">
        <f t="shared" si="0"/>
        <v>1047237</v>
      </c>
      <c r="I17" s="29">
        <f t="shared" si="1"/>
        <v>353966</v>
      </c>
      <c r="J17" s="37">
        <f t="shared" si="2"/>
        <v>10472</v>
      </c>
      <c r="K17" s="37">
        <f>TU_stat!H17*TU_stat!AC17+TU_stat!I17*TU_stat!AD17+TU_stat!J17*TU_stat!AE17+TU_stat!K17*TU_stat!AF17+TU_stat!L17*TU_stat!AG17+TU_stat!M17*TU_stat!AH17+TU_stat!N17*TU_stat!AI17+TU_stat!O17*TU_stat!AJ17+TU_stat!P17*TU_stat!AK17</f>
        <v>7384</v>
      </c>
      <c r="L17" s="644">
        <f>ROUND(Y17/TU_rozp!E17/12,2)</f>
        <v>3.37</v>
      </c>
      <c r="M17" s="682">
        <f>IF(TU_stat!H17=0,0,12*1.348*1/TU_stat!T17*TU_rozp!$E17)</f>
        <v>9796.3340196972495</v>
      </c>
      <c r="N17" s="646">
        <f>IF(TU_stat!I17=0,0,12*1.348*1/TU_stat!U17*TU_rozp!$E17)</f>
        <v>11380.616060579279</v>
      </c>
      <c r="O17" s="646">
        <f>IF(TU_stat!J17=0,0,12*1.348*1/TU_stat!V17*TU_rozp!$E17)</f>
        <v>0</v>
      </c>
      <c r="P17" s="646">
        <f>IF(TU_stat!K17=0,0,12*1.348*1/TU_stat!W17*TU_rozp!$E17)</f>
        <v>0</v>
      </c>
      <c r="Q17" s="646">
        <f>IF(TU_stat!L17=0,0,12*1.348*1/TU_stat!X17*TU_rozp!$E17)</f>
        <v>0</v>
      </c>
      <c r="R17" s="646">
        <f>IF(TU_stat!M17=0,0,12*1.348*1/TU_stat!Y17*TU_rozp!$E17)</f>
        <v>0</v>
      </c>
      <c r="S17" s="646">
        <f>IF(TU_stat!N17=0,0,12*1.348*1/TU_stat!Z17*TU_rozp!$E17)</f>
        <v>0</v>
      </c>
      <c r="T17" s="646">
        <f>IF(TU_stat!O17=0,0,12*1.348*1/TU_stat!AA17*TU_rozp!$E17)</f>
        <v>0</v>
      </c>
      <c r="U17" s="646">
        <f>IF(TU_stat!P17=0,0,12*1.348*1/TU_stat!AB17*TU_rozp!$E17)</f>
        <v>0</v>
      </c>
      <c r="V17" s="37">
        <f>ROUND((M17*TU_stat!H17+P17*TU_stat!K17+S17*TU_stat!N17)/1.348,0)</f>
        <v>937483</v>
      </c>
      <c r="W17" s="37">
        <f>ROUND((N17*TU_stat!I17+Q17*TU_stat!L17+T17*TU_stat!O17)/1.348,0)</f>
        <v>109754</v>
      </c>
      <c r="X17" s="37">
        <f>ROUND((O17*TU_stat!J17+R17*TU_stat!M17+U17*TU_stat!P17)/1.348,0)</f>
        <v>0</v>
      </c>
      <c r="Y17" s="37">
        <f t="shared" si="3"/>
        <v>1047237</v>
      </c>
      <c r="Z17" s="647">
        <f>IF(TU_stat!T17=0,0,TU_stat!H17/TU_stat!T17)+IF(TU_stat!W17=0,0,TU_stat!K17/TU_stat!W17)+IF(TU_stat!Z17=0,0,TU_stat!N17/TU_stat!Z17)</f>
        <v>3.012748587175754</v>
      </c>
      <c r="AA17" s="647">
        <f>IF(TU_stat!U17=0,0,TU_stat!I17/TU_stat!U17)+IF(TU_stat!X17=0,0,TU_stat!L17/TU_stat!X17)+IF(TU_stat!AA17=0,0,TU_stat!O17/TU_stat!AA17)</f>
        <v>0.35271076998493656</v>
      </c>
      <c r="AB17" s="647">
        <f>IF(TU_stat!V17=0,0,TU_stat!J17/TU_stat!V17)+IF(TU_stat!Y17=0,0,TU_stat!M17/TU_stat!Y17)+IF(TU_stat!AB17=0,0,TU_stat!P17/TU_stat!AB17)</f>
        <v>0</v>
      </c>
      <c r="AC17" s="130">
        <f t="shared" si="4"/>
        <v>3.3654593571606908</v>
      </c>
    </row>
    <row r="18" spans="1:29" ht="20.100000000000001" customHeight="1" x14ac:dyDescent="0.2">
      <c r="A18" s="81">
        <v>12</v>
      </c>
      <c r="B18" s="417">
        <v>600099075</v>
      </c>
      <c r="C18" s="399">
        <v>5481</v>
      </c>
      <c r="D18" s="400" t="str">
        <f>TU_stat!D18</f>
        <v>ZŠ Turnov Mašov, U Školy 56 - výdejna</v>
      </c>
      <c r="E18" s="313">
        <f>TU_stat!E18</f>
        <v>3141</v>
      </c>
      <c r="F18" s="295" t="str">
        <f>TU_stat!F18</f>
        <v>ZŠ Turnov Mašov, U Školy 56</v>
      </c>
      <c r="G18" s="152">
        <f>ROUND(TU_rozp!R18,0)</f>
        <v>339910</v>
      </c>
      <c r="H18" s="37">
        <f t="shared" si="0"/>
        <v>249586</v>
      </c>
      <c r="I18" s="29">
        <f t="shared" si="1"/>
        <v>84360</v>
      </c>
      <c r="J18" s="37">
        <f t="shared" si="2"/>
        <v>2496</v>
      </c>
      <c r="K18" s="37">
        <f>TU_stat!H18*TU_stat!AC18+TU_stat!I18*TU_stat!AD18+TU_stat!J18*TU_stat!AE18+TU_stat!K18*TU_stat!AF18+TU_stat!L18*TU_stat!AG18+TU_stat!M18*TU_stat!AH18+TU_stat!N18*TU_stat!AI18+TU_stat!O18*TU_stat!AJ18+TU_stat!P18*TU_stat!AK18</f>
        <v>3468</v>
      </c>
      <c r="L18" s="644">
        <f>ROUND(Y18/TU_rozp!E18/12,2)</f>
        <v>0.8</v>
      </c>
      <c r="M18" s="682">
        <f>IF(TU_stat!H18=0,0,12*1.348*1/TU_stat!T18*TU_rozp!$E18)</f>
        <v>0</v>
      </c>
      <c r="N18" s="646">
        <f>IF(TU_stat!I18=0,0,12*1.348*1/TU_stat!U18*TU_rozp!$E18)</f>
        <v>0</v>
      </c>
      <c r="O18" s="646">
        <f>IF(TU_stat!J18=0,0,12*1.348*1/TU_stat!V18*TU_rozp!$E18)</f>
        <v>0</v>
      </c>
      <c r="P18" s="646">
        <f>IF(TU_stat!K18=0,0,12*1.348*1/TU_stat!W18*TU_rozp!$E18)</f>
        <v>0</v>
      </c>
      <c r="Q18" s="646">
        <f>IF(TU_stat!L18=0,0,12*1.348*1/TU_stat!X18*TU_rozp!$E18)</f>
        <v>0</v>
      </c>
      <c r="R18" s="646">
        <f>IF(TU_stat!M18=0,0,12*1.348*1/TU_stat!Y18*TU_rozp!$E18)</f>
        <v>0</v>
      </c>
      <c r="S18" s="646">
        <f>IF(TU_stat!N18=0,0,12*1.348*1/TU_stat!Z18*TU_rozp!$E18)</f>
        <v>0</v>
      </c>
      <c r="T18" s="646">
        <f>IF(TU_stat!O18=0,0,12*1.348*1/TU_stat!AA18*TU_rozp!$E18)</f>
        <v>3298.4501978498793</v>
      </c>
      <c r="U18" s="646">
        <f>IF(TU_stat!P18=0,0,12*1.348*1/TU_stat!AB18*TU_rozp!$E18)</f>
        <v>0</v>
      </c>
      <c r="V18" s="37">
        <f>ROUND((M18*TU_stat!H18+P18*TU_stat!K18+S18*TU_stat!N18)/1.348,0)</f>
        <v>0</v>
      </c>
      <c r="W18" s="37">
        <f>ROUND((N18*TU_stat!I18+Q18*TU_stat!L18+T18*TU_stat!O18)/1.348,0)</f>
        <v>249586</v>
      </c>
      <c r="X18" s="37">
        <f>ROUND((O18*TU_stat!J18+R18*TU_stat!M18+U18*TU_stat!P18)/1.348,0)</f>
        <v>0</v>
      </c>
      <c r="Y18" s="37">
        <f t="shared" si="3"/>
        <v>249586</v>
      </c>
      <c r="Z18" s="647">
        <f>IF(TU_stat!T18=0,0,TU_stat!H18/TU_stat!T18)+IF(TU_stat!W18=0,0,TU_stat!K18/TU_stat!W18)+IF(TU_stat!Z18=0,0,TU_stat!N18/TU_stat!Z18)</f>
        <v>0</v>
      </c>
      <c r="AA18" s="647">
        <f>IF(TU_stat!U18=0,0,TU_stat!I18/TU_stat!U18)+IF(TU_stat!X18=0,0,TU_stat!L18/TU_stat!X18)+IF(TU_stat!AA18=0,0,TU_stat!O18/TU_stat!AA18)</f>
        <v>0.80208371639904352</v>
      </c>
      <c r="AB18" s="647">
        <f>IF(TU_stat!V18=0,0,TU_stat!J18/TU_stat!V18)+IF(TU_stat!Y18=0,0,TU_stat!M18/TU_stat!Y18)+IF(TU_stat!AB18=0,0,TU_stat!P18/TU_stat!AB18)</f>
        <v>0</v>
      </c>
      <c r="AC18" s="130">
        <f t="shared" si="4"/>
        <v>0.80208371639904352</v>
      </c>
    </row>
    <row r="19" spans="1:29" ht="20.100000000000001" customHeight="1" x14ac:dyDescent="0.2">
      <c r="A19" s="81">
        <v>16</v>
      </c>
      <c r="B19" s="417">
        <v>600098982</v>
      </c>
      <c r="C19" s="399">
        <v>5482</v>
      </c>
      <c r="D19" s="400" t="str">
        <f>TU_stat!D19</f>
        <v>ZŠ a MŠ Hrubá Skála, Doubravice 61</v>
      </c>
      <c r="E19" s="313">
        <f>TU_stat!E19</f>
        <v>3141</v>
      </c>
      <c r="F19" s="295" t="str">
        <f>TU_stat!F19</f>
        <v>ZŠ a MŠ Hrubá Skála, Doubravice 61</v>
      </c>
      <c r="G19" s="152">
        <f>ROUND(TU_rozp!R19,0)</f>
        <v>912019</v>
      </c>
      <c r="H19" s="37">
        <f t="shared" si="0"/>
        <v>673640</v>
      </c>
      <c r="I19" s="29">
        <f t="shared" si="1"/>
        <v>227691</v>
      </c>
      <c r="J19" s="37">
        <f t="shared" si="2"/>
        <v>6736</v>
      </c>
      <c r="K19" s="37">
        <f>TU_stat!H19*TU_stat!AC19+TU_stat!I19*TU_stat!AD19+TU_stat!J19*TU_stat!AE19+TU_stat!K19*TU_stat!AF19+TU_stat!L19*TU_stat!AG19+TU_stat!M19*TU_stat!AH19+TU_stat!N19*TU_stat!AI19+TU_stat!O19*TU_stat!AJ19+TU_stat!P19*TU_stat!AK19</f>
        <v>3952</v>
      </c>
      <c r="L19" s="644">
        <f>ROUND(Y19/TU_rozp!E19/12,2)</f>
        <v>2.16</v>
      </c>
      <c r="M19" s="682">
        <f>IF(TU_stat!H19=0,0,12*1.348*1/TU_stat!T19*TU_rozp!$E19)</f>
        <v>15290.892275992204</v>
      </c>
      <c r="N19" s="646">
        <f>IF(TU_stat!I19=0,0,12*1.348*1/TU_stat!U19*TU_rozp!$E19)</f>
        <v>9998.3780481233152</v>
      </c>
      <c r="O19" s="646">
        <f>IF(TU_stat!J19=0,0,12*1.348*1/TU_stat!V19*TU_rozp!$E19)</f>
        <v>0</v>
      </c>
      <c r="P19" s="646">
        <f>IF(TU_stat!K19=0,0,12*1.348*1/TU_stat!W19*TU_rozp!$E19)</f>
        <v>0</v>
      </c>
      <c r="Q19" s="646">
        <f>IF(TU_stat!L19=0,0,12*1.348*1/TU_stat!X19*TU_rozp!$E19)</f>
        <v>0</v>
      </c>
      <c r="R19" s="646">
        <f>IF(TU_stat!M19=0,0,12*1.348*1/TU_stat!Y19*TU_rozp!$E19)</f>
        <v>0</v>
      </c>
      <c r="S19" s="646">
        <f>IF(TU_stat!N19=0,0,12*1.348*1/TU_stat!Z19*TU_rozp!$E19)</f>
        <v>0</v>
      </c>
      <c r="T19" s="646">
        <f>IF(TU_stat!O19=0,0,12*1.348*1/TU_stat!AA19*TU_rozp!$E19)</f>
        <v>0</v>
      </c>
      <c r="U19" s="646">
        <f>IF(TU_stat!P19=0,0,12*1.348*1/TU_stat!AB19*TU_rozp!$E19)</f>
        <v>0</v>
      </c>
      <c r="V19" s="37">
        <f>ROUND((M19*TU_stat!H19+P19*TU_stat!K19+S19*TU_stat!N19)/1.348,0)</f>
        <v>317615</v>
      </c>
      <c r="W19" s="37">
        <f>ROUND((N19*TU_stat!I19+Q19*TU_stat!L19+T19*TU_stat!O19)/1.348,0)</f>
        <v>356025</v>
      </c>
      <c r="X19" s="37">
        <f>ROUND((O19*TU_stat!J19+R19*TU_stat!M19+U19*TU_stat!P19)/1.348,0)</f>
        <v>0</v>
      </c>
      <c r="Y19" s="37">
        <f t="shared" si="3"/>
        <v>673640</v>
      </c>
      <c r="Z19" s="647">
        <f>IF(TU_stat!T19=0,0,TU_stat!H19/TU_stat!T19)+IF(TU_stat!W19=0,0,TU_stat!K19/TU_stat!W19)+IF(TU_stat!Z19=0,0,TU_stat!N19/TU_stat!Z19)</f>
        <v>1.0207055040036577</v>
      </c>
      <c r="AA19" s="647">
        <f>IF(TU_stat!U19=0,0,TU_stat!I19/TU_stat!U19)+IF(TU_stat!X19=0,0,TU_stat!L19/TU_stat!X19)+IF(TU_stat!AA19=0,0,TU_stat!O19/TU_stat!AA19)</f>
        <v>1.1441432104766638</v>
      </c>
      <c r="AB19" s="647">
        <f>IF(TU_stat!V19=0,0,TU_stat!J19/TU_stat!V19)+IF(TU_stat!Y19=0,0,TU_stat!M19/TU_stat!Y19)+IF(TU_stat!AB19=0,0,TU_stat!P19/TU_stat!AB19)</f>
        <v>0</v>
      </c>
      <c r="AC19" s="130">
        <f t="shared" si="4"/>
        <v>2.1648487144803212</v>
      </c>
    </row>
    <row r="20" spans="1:29" ht="20.100000000000001" customHeight="1" x14ac:dyDescent="0.2">
      <c r="A20" s="81">
        <v>17</v>
      </c>
      <c r="B20" s="417">
        <v>600077985</v>
      </c>
      <c r="C20" s="399">
        <v>3421</v>
      </c>
      <c r="D20" s="400" t="str">
        <f>TU_stat!D20</f>
        <v>MŠ Jenišovice 67</v>
      </c>
      <c r="E20" s="313">
        <f>TU_stat!E20</f>
        <v>3141</v>
      </c>
      <c r="F20" s="295" t="str">
        <f>TU_stat!F20</f>
        <v>MŠ Jenišovice 67</v>
      </c>
      <c r="G20" s="152">
        <f>ROUND(TU_rozp!R20,0)</f>
        <v>953525</v>
      </c>
      <c r="H20" s="37">
        <f t="shared" si="0"/>
        <v>703968</v>
      </c>
      <c r="I20" s="29">
        <f t="shared" si="1"/>
        <v>237941</v>
      </c>
      <c r="J20" s="37">
        <f t="shared" si="2"/>
        <v>7040</v>
      </c>
      <c r="K20" s="37">
        <f>TU_stat!H20*TU_stat!AC20+TU_stat!I20*TU_stat!AD20+TU_stat!J20*TU_stat!AE20+TU_stat!K20*TU_stat!AF20+TU_stat!L20*TU_stat!AG20+TU_stat!M20*TU_stat!AH20+TU_stat!N20*TU_stat!AI20+TU_stat!O20*TU_stat!AJ20+TU_stat!P20*TU_stat!AK20</f>
        <v>4576</v>
      </c>
      <c r="L20" s="644">
        <f>ROUND(Y20/TU_rozp!E20/12,2)</f>
        <v>2.2599999999999998</v>
      </c>
      <c r="M20" s="682">
        <f>IF(TU_stat!H20=0,0,12*1.348*1/TU_stat!T20*TU_rozp!$E20)</f>
        <v>10783.513483934476</v>
      </c>
      <c r="N20" s="646">
        <f>IF(TU_stat!I20=0,0,12*1.348*1/TU_stat!U20*TU_rozp!$E20)</f>
        <v>0</v>
      </c>
      <c r="O20" s="646">
        <f>IF(TU_stat!J20=0,0,12*1.348*1/TU_stat!V20*TU_rozp!$E20)</f>
        <v>0</v>
      </c>
      <c r="P20" s="646">
        <f>IF(TU_stat!K20=0,0,12*1.348*1/TU_stat!W20*TU_rozp!$E20)</f>
        <v>0</v>
      </c>
      <c r="Q20" s="646">
        <f>IF(TU_stat!L20=0,0,12*1.348*1/TU_stat!X20*TU_rozp!$E20)</f>
        <v>0</v>
      </c>
      <c r="R20" s="646">
        <f>IF(TU_stat!M20=0,0,12*1.348*1/TU_stat!Y20*TU_rozp!$E20)</f>
        <v>0</v>
      </c>
      <c r="S20" s="646">
        <f>IF(TU_stat!N20=0,0,12*1.348*1/TU_stat!Z20*TU_rozp!$E20)</f>
        <v>0</v>
      </c>
      <c r="T20" s="646">
        <f>IF(TU_stat!O20=0,0,12*1.348*1/TU_stat!AA20*TU_rozp!$E20)</f>
        <v>0</v>
      </c>
      <c r="U20" s="646">
        <f>IF(TU_stat!P20=0,0,12*1.348*1/TU_stat!AB20*TU_rozp!$E20)</f>
        <v>0</v>
      </c>
      <c r="V20" s="37">
        <f>ROUND((M20*TU_stat!H20+P20*TU_stat!K20+S20*TU_stat!N20)/1.348,0)</f>
        <v>703968</v>
      </c>
      <c r="W20" s="37">
        <f>ROUND((N20*TU_stat!I20+Q20*TU_stat!L20+T20*TU_stat!O20)/1.348,0)</f>
        <v>0</v>
      </c>
      <c r="X20" s="37">
        <f>ROUND((O20*TU_stat!J20+R20*TU_stat!M20+U20*TU_stat!P20)/1.348,0)</f>
        <v>0</v>
      </c>
      <c r="Y20" s="37">
        <f t="shared" si="3"/>
        <v>703968</v>
      </c>
      <c r="Z20" s="647">
        <f>IF(TU_stat!T20=0,0,TU_stat!H20/TU_stat!T20)+IF(TU_stat!W20=0,0,TU_stat!K20/TU_stat!W20)+IF(TU_stat!Z20=0,0,TU_stat!N20/TU_stat!Z20)</f>
        <v>2.2623122880827808</v>
      </c>
      <c r="AA20" s="647">
        <f>IF(TU_stat!U20=0,0,TU_stat!I20/TU_stat!U20)+IF(TU_stat!X20=0,0,TU_stat!L20/TU_stat!X20)+IF(TU_stat!AA20=0,0,TU_stat!O20/TU_stat!AA20)</f>
        <v>0</v>
      </c>
      <c r="AB20" s="647">
        <f>IF(TU_stat!V20=0,0,TU_stat!J20/TU_stat!V20)+IF(TU_stat!Y20=0,0,TU_stat!M20/TU_stat!Y20)+IF(TU_stat!AB20=0,0,TU_stat!P20/TU_stat!AB20)</f>
        <v>0</v>
      </c>
      <c r="AC20" s="130">
        <f t="shared" si="4"/>
        <v>2.2623122880827808</v>
      </c>
    </row>
    <row r="21" spans="1:29" ht="20.100000000000001" customHeight="1" x14ac:dyDescent="0.2">
      <c r="A21" s="81">
        <v>18</v>
      </c>
      <c r="B21" s="417">
        <v>600078442</v>
      </c>
      <c r="C21" s="399">
        <v>3420</v>
      </c>
      <c r="D21" s="400" t="str">
        <f>TU_stat!D21</f>
        <v>ZŠ Jenišovice 180</v>
      </c>
      <c r="E21" s="313">
        <f>TU_stat!E21</f>
        <v>3141</v>
      </c>
      <c r="F21" s="295" t="str">
        <f>TU_stat!F21</f>
        <v>ZŠ Jenišovice 180</v>
      </c>
      <c r="G21" s="152">
        <f>ROUND(TU_rozp!R21,0)</f>
        <v>1390410</v>
      </c>
      <c r="H21" s="37">
        <f t="shared" si="0"/>
        <v>1024016</v>
      </c>
      <c r="I21" s="29">
        <f t="shared" si="1"/>
        <v>346118</v>
      </c>
      <c r="J21" s="37">
        <f t="shared" si="2"/>
        <v>10240</v>
      </c>
      <c r="K21" s="37">
        <f>TU_stat!H21*TU_stat!AC21+TU_stat!I21*TU_stat!AD21+TU_stat!J21*TU_stat!AE21+TU_stat!K21*TU_stat!AF21+TU_stat!L21*TU_stat!AG21+TU_stat!M21*TU_stat!AH21+TU_stat!N21*TU_stat!AI21+TU_stat!O21*TU_stat!AJ21+TU_stat!P21*TU_stat!AK21</f>
        <v>10036</v>
      </c>
      <c r="L21" s="644">
        <f>ROUND(Y21/TU_rozp!E21/12,2)</f>
        <v>3.29</v>
      </c>
      <c r="M21" s="682">
        <f>IF(TU_stat!H21=0,0,12*1.348*1/TU_stat!T21*TU_rozp!$E21)</f>
        <v>0</v>
      </c>
      <c r="N21" s="646">
        <f>IF(TU_stat!I21=0,0,12*1.348*1/TU_stat!U21*TU_rozp!$E21)</f>
        <v>7152.1953006824751</v>
      </c>
      <c r="O21" s="646">
        <f>IF(TU_stat!J21=0,0,12*1.348*1/TU_stat!V21*TU_rozp!$E21)</f>
        <v>0</v>
      </c>
      <c r="P21" s="646">
        <f>IF(TU_stat!K21=0,0,12*1.348*1/TU_stat!W21*TU_rozp!$E21)</f>
        <v>0</v>
      </c>
      <c r="Q21" s="646">
        <f>IF(TU_stat!L21=0,0,12*1.348*1/TU_stat!X21*TU_rozp!$E21)</f>
        <v>0</v>
      </c>
      <c r="R21" s="646">
        <f>IF(TU_stat!M21=0,0,12*1.348*1/TU_stat!Y21*TU_rozp!$E21)</f>
        <v>0</v>
      </c>
      <c r="S21" s="646">
        <f>IF(TU_stat!N21=0,0,12*1.348*1/TU_stat!Z21*TU_rozp!$E21)</f>
        <v>0</v>
      </c>
      <c r="T21" s="646">
        <f>IF(TU_stat!O21=0,0,12*1.348*1/TU_stat!AA21*TU_rozp!$E21)</f>
        <v>0</v>
      </c>
      <c r="U21" s="646">
        <f>IF(TU_stat!P21=0,0,12*1.348*1/TU_stat!AB21*TU_rozp!$E21)</f>
        <v>0</v>
      </c>
      <c r="V21" s="37">
        <f>ROUND((M21*TU_stat!H21+P21*TU_stat!K21+S21*TU_stat!N21)/1.348,0)</f>
        <v>0</v>
      </c>
      <c r="W21" s="37">
        <f>ROUND((N21*TU_stat!I21+Q21*TU_stat!L21+T21*TU_stat!O21)/1.348,0)</f>
        <v>1024016</v>
      </c>
      <c r="X21" s="37">
        <f>ROUND((O21*TU_stat!J21+R21*TU_stat!M21+U21*TU_stat!P21)/1.348,0)</f>
        <v>0</v>
      </c>
      <c r="Y21" s="37">
        <f t="shared" si="3"/>
        <v>1024016</v>
      </c>
      <c r="Z21" s="647">
        <f>IF(TU_stat!T21=0,0,TU_stat!H21/TU_stat!T21)+IF(TU_stat!W21=0,0,TU_stat!K21/TU_stat!W21)+IF(TU_stat!Z21=0,0,TU_stat!N21/TU_stat!Z21)</f>
        <v>0</v>
      </c>
      <c r="AA21" s="647">
        <f>IF(TU_stat!U21=0,0,TU_stat!I21/TU_stat!U21)+IF(TU_stat!X21=0,0,TU_stat!L21/TU_stat!X21)+IF(TU_stat!AA21=0,0,TU_stat!O21/TU_stat!AA21)</f>
        <v>3.2908362344732165</v>
      </c>
      <c r="AB21" s="647">
        <f>IF(TU_stat!V21=0,0,TU_stat!J21/TU_stat!V21)+IF(TU_stat!Y21=0,0,TU_stat!M21/TU_stat!Y21)+IF(TU_stat!AB21=0,0,TU_stat!P21/TU_stat!AB21)</f>
        <v>0</v>
      </c>
      <c r="AC21" s="130">
        <f t="shared" si="4"/>
        <v>3.2908362344732165</v>
      </c>
    </row>
    <row r="22" spans="1:29" ht="20.100000000000001" customHeight="1" x14ac:dyDescent="0.2">
      <c r="A22" s="81">
        <v>19</v>
      </c>
      <c r="B22" s="417">
        <v>691009813</v>
      </c>
      <c r="C22" s="399">
        <v>5493</v>
      </c>
      <c r="D22" s="400" t="s">
        <v>500</v>
      </c>
      <c r="E22" s="166">
        <v>3141</v>
      </c>
      <c r="F22" s="652" t="s">
        <v>500</v>
      </c>
      <c r="G22" s="152">
        <f>ROUND(TU_rozp!R22,0)</f>
        <v>206994</v>
      </c>
      <c r="H22" s="37">
        <f t="shared" si="0"/>
        <v>152648</v>
      </c>
      <c r="I22" s="29">
        <f t="shared" si="1"/>
        <v>51596</v>
      </c>
      <c r="J22" s="37">
        <f t="shared" si="2"/>
        <v>1526</v>
      </c>
      <c r="K22" s="37">
        <f>TU_stat!H22*TU_stat!AC22+TU_stat!I22*TU_stat!AD22+TU_stat!J22*TU_stat!AE22+TU_stat!K22*TU_stat!AF22+TU_stat!L22*TU_stat!AG22+TU_stat!M22*TU_stat!AH22+TU_stat!N22*TU_stat!AI22+TU_stat!O22*TU_stat!AJ22+TU_stat!P22*TU_stat!AK22</f>
        <v>1224</v>
      </c>
      <c r="L22" s="644">
        <f>ROUND(Y22/TU_rozp!E22/12,2)</f>
        <v>0.49</v>
      </c>
      <c r="M22" s="682">
        <f>IF(TU_stat!H22=0,0,12*1.348*1/TU_stat!T22*TU_rozp!$E22)</f>
        <v>0</v>
      </c>
      <c r="N22" s="646">
        <f>IF(TU_stat!I22=0,0,12*1.348*1/TU_stat!U22*TU_rozp!$E22)</f>
        <v>0</v>
      </c>
      <c r="O22" s="646">
        <f>IF(TU_stat!J22=0,0,12*1.348*1/TU_stat!V22*TU_rozp!$E22)</f>
        <v>0</v>
      </c>
      <c r="P22" s="646">
        <f>IF(TU_stat!K22=0,0,12*1.348*1/TU_stat!W22*TU_rozp!$E22)</f>
        <v>0</v>
      </c>
      <c r="Q22" s="646">
        <f>IF(TU_stat!L22=0,0,12*1.348*1/TU_stat!X22*TU_rozp!$E22)</f>
        <v>0</v>
      </c>
      <c r="R22" s="646">
        <f>IF(TU_stat!M22=0,0,12*1.348*1/TU_stat!Y22*TU_rozp!$E22)</f>
        <v>0</v>
      </c>
      <c r="S22" s="646">
        <f>IF(TU_stat!N22=0,0,12*1.348*1/TU_stat!Z22*TU_rozp!$E22)</f>
        <v>5715.8441545572332</v>
      </c>
      <c r="T22" s="646">
        <f>IF(TU_stat!O22=0,0,12*1.348*1/TU_stat!AA22*TU_rozp!$E22)</f>
        <v>0</v>
      </c>
      <c r="U22" s="646">
        <f>IF(TU_stat!P22=0,0,12*1.348*1/TU_stat!AB22*TU_rozp!$E22)</f>
        <v>0</v>
      </c>
      <c r="V22" s="37">
        <f>ROUND((M22*TU_stat!H22+P22*TU_stat!K22+S22*TU_stat!N22)/1.348,0)</f>
        <v>152649</v>
      </c>
      <c r="W22" s="37">
        <f>ROUND((N22*TU_stat!I22+Q22*TU_stat!L22+T22*TU_stat!O22)/1.348,0)</f>
        <v>0</v>
      </c>
      <c r="X22" s="37">
        <f>ROUND((O22*TU_stat!J22+R22*TU_stat!M22+U22*TU_stat!P22)/1.348,0)</f>
        <v>0</v>
      </c>
      <c r="Y22" s="37">
        <f t="shared" si="3"/>
        <v>152649</v>
      </c>
      <c r="Z22" s="647">
        <f>IF(TU_stat!T22=0,0,TU_stat!H22/TU_stat!T22)+IF(TU_stat!W22=0,0,TU_stat!K22/TU_stat!W22)+IF(TU_stat!Z22=0,0,TU_stat!N22/TU_stat!Z22)</f>
        <v>0.49056038765259186</v>
      </c>
      <c r="AA22" s="647">
        <f>IF(TU_stat!U22=0,0,TU_stat!I22/TU_stat!U22)+IF(TU_stat!X22=0,0,TU_stat!L22/TU_stat!X22)+IF(TU_stat!AA22=0,0,TU_stat!O22/TU_stat!AA22)</f>
        <v>0</v>
      </c>
      <c r="AB22" s="647">
        <f>IF(TU_stat!V22=0,0,TU_stat!J22/TU_stat!V22)+IF(TU_stat!Y22=0,0,TU_stat!M22/TU_stat!Y22)+IF(TU_stat!AB22=0,0,TU_stat!P22/TU_stat!AB22)</f>
        <v>0</v>
      </c>
      <c r="AC22" s="130">
        <f t="shared" si="4"/>
        <v>0.49056038765259186</v>
      </c>
    </row>
    <row r="23" spans="1:29" ht="20.100000000000001" customHeight="1" x14ac:dyDescent="0.2">
      <c r="A23" s="81">
        <v>20</v>
      </c>
      <c r="B23" s="417">
        <v>600080056</v>
      </c>
      <c r="C23" s="399">
        <v>2463</v>
      </c>
      <c r="D23" s="400" t="str">
        <f>TU_stat!D23</f>
        <v>ZŠ Kobyly 31</v>
      </c>
      <c r="E23" s="313">
        <f>TU_stat!E23</f>
        <v>3141</v>
      </c>
      <c r="F23" s="295" t="str">
        <f>TU_stat!F23</f>
        <v>ZŠ Kobyly 31</v>
      </c>
      <c r="G23" s="152">
        <f>ROUND(TU_rozp!R23,0)</f>
        <v>865425</v>
      </c>
      <c r="H23" s="37">
        <f t="shared" si="0"/>
        <v>637956</v>
      </c>
      <c r="I23" s="29">
        <f t="shared" si="1"/>
        <v>215629</v>
      </c>
      <c r="J23" s="37">
        <f t="shared" si="2"/>
        <v>6380</v>
      </c>
      <c r="K23" s="37">
        <f>TU_stat!H23*TU_stat!AC23+TU_stat!I23*TU_stat!AD23+TU_stat!J23*TU_stat!AE23+TU_stat!K23*TU_stat!AF23+TU_stat!L23*TU_stat!AG23+TU_stat!M23*TU_stat!AH23+TU_stat!N23*TU_stat!AI23+TU_stat!O23*TU_stat!AJ23+TU_stat!P23*TU_stat!AK23</f>
        <v>5460</v>
      </c>
      <c r="L23" s="644">
        <f>ROUND(Y23/TU_rozp!E23/12,2)</f>
        <v>2.0499999999999998</v>
      </c>
      <c r="M23" s="682">
        <f>IF(TU_stat!H23=0,0,12*1.348*1/TU_stat!T23*TU_rozp!$E23)</f>
        <v>0</v>
      </c>
      <c r="N23" s="646">
        <f>IF(TU_stat!I23=0,0,12*1.348*1/TU_stat!U23*TU_rozp!$E23)</f>
        <v>8190.1456773913924</v>
      </c>
      <c r="O23" s="646">
        <f>IF(TU_stat!J23=0,0,12*1.348*1/TU_stat!V23*TU_rozp!$E23)</f>
        <v>0</v>
      </c>
      <c r="P23" s="646">
        <f>IF(TU_stat!K23=0,0,12*1.348*1/TU_stat!W23*TU_rozp!$E23)</f>
        <v>0</v>
      </c>
      <c r="Q23" s="646">
        <f>IF(TU_stat!L23=0,0,12*1.348*1/TU_stat!X23*TU_rozp!$E23)</f>
        <v>0</v>
      </c>
      <c r="R23" s="646">
        <f>IF(TU_stat!M23=0,0,12*1.348*1/TU_stat!Y23*TU_rozp!$E23)</f>
        <v>0</v>
      </c>
      <c r="S23" s="646">
        <f>IF(TU_stat!N23=0,0,12*1.348*1/TU_stat!Z23*TU_rozp!$E23)</f>
        <v>0</v>
      </c>
      <c r="T23" s="646">
        <f>IF(TU_stat!O23=0,0,12*1.348*1/TU_stat!AA23*TU_rozp!$E23)</f>
        <v>0</v>
      </c>
      <c r="U23" s="646">
        <f>IF(TU_stat!P23=0,0,12*1.348*1/TU_stat!AB23*TU_rozp!$E23)</f>
        <v>0</v>
      </c>
      <c r="V23" s="37">
        <f>ROUND((M23*TU_stat!H23+P23*TU_stat!K23+S23*TU_stat!N23)/1.348,0)</f>
        <v>0</v>
      </c>
      <c r="W23" s="37">
        <f>ROUND((N23*TU_stat!I23+Q23*TU_stat!L23+T23*TU_stat!O23)/1.348,0)</f>
        <v>637956</v>
      </c>
      <c r="X23" s="37">
        <f>ROUND((O23*TU_stat!J23+R23*TU_stat!M23+U23*TU_stat!P23)/1.348,0)</f>
        <v>0</v>
      </c>
      <c r="Y23" s="37">
        <f t="shared" si="3"/>
        <v>637956</v>
      </c>
      <c r="Z23" s="647">
        <f>IF(TU_stat!T23=0,0,TU_stat!H23/TU_stat!T23)+IF(TU_stat!W23=0,0,TU_stat!K23/TU_stat!W23)+IF(TU_stat!Z23=0,0,TU_stat!N23/TU_stat!Z23)</f>
        <v>0</v>
      </c>
      <c r="AA23" s="647">
        <f>IF(TU_stat!U23=0,0,TU_stat!I23/TU_stat!U23)+IF(TU_stat!X23=0,0,TU_stat!L23/TU_stat!X23)+IF(TU_stat!AA23=0,0,TU_stat!O23/TU_stat!AA23)</f>
        <v>2.0501730590545382</v>
      </c>
      <c r="AB23" s="647">
        <f>IF(TU_stat!V23=0,0,TU_stat!J23/TU_stat!V23)+IF(TU_stat!Y23=0,0,TU_stat!M23/TU_stat!Y23)+IF(TU_stat!AB23=0,0,TU_stat!P23/TU_stat!AB23)</f>
        <v>0</v>
      </c>
      <c r="AC23" s="130">
        <f t="shared" si="4"/>
        <v>2.0501730590545382</v>
      </c>
    </row>
    <row r="24" spans="1:29" ht="20.100000000000001" customHeight="1" x14ac:dyDescent="0.2">
      <c r="A24" s="81">
        <v>21</v>
      </c>
      <c r="B24" s="417">
        <v>650023340</v>
      </c>
      <c r="C24" s="399">
        <v>3427</v>
      </c>
      <c r="D24" s="400" t="str">
        <f>TU_stat!D24</f>
        <v>ZŠ a MŠ Malá Skála 60</v>
      </c>
      <c r="E24" s="313">
        <f>TU_stat!E24</f>
        <v>3141</v>
      </c>
      <c r="F24" s="295" t="str">
        <f>TU_stat!F24</f>
        <v>ZŠ a MŠ Malá Skála, Vranové I. 60</v>
      </c>
      <c r="G24" s="152">
        <f>ROUND(TU_rozp!R24,0)</f>
        <v>1485784</v>
      </c>
      <c r="H24" s="37">
        <f t="shared" si="0"/>
        <v>1095395</v>
      </c>
      <c r="I24" s="29">
        <f t="shared" si="1"/>
        <v>370243</v>
      </c>
      <c r="J24" s="37">
        <f t="shared" si="2"/>
        <v>10954</v>
      </c>
      <c r="K24" s="37">
        <f>TU_stat!H24*TU_stat!AC24+TU_stat!I24*TU_stat!AD24+TU_stat!J24*TU_stat!AE24+TU_stat!K24*TU_stat!AF24+TU_stat!L24*TU_stat!AG24+TU_stat!M24*TU_stat!AH24+TU_stat!N24*TU_stat!AI24+TU_stat!O24*TU_stat!AJ24+TU_stat!P24*TU_stat!AK24</f>
        <v>9192</v>
      </c>
      <c r="L24" s="644">
        <f>ROUND(Y24/TU_rozp!E24/12,2)</f>
        <v>3.52</v>
      </c>
      <c r="M24" s="682">
        <f>IF(TU_stat!H24=0,0,12*1.348*1/TU_stat!T24*TU_rozp!$E24)</f>
        <v>0</v>
      </c>
      <c r="N24" s="646">
        <f>IF(TU_stat!I24=0,0,12*1.348*1/TU_stat!U24*TU_rozp!$E24)</f>
        <v>7575.3787051349727</v>
      </c>
      <c r="O24" s="646">
        <f>IF(TU_stat!J24=0,0,12*1.348*1/TU_stat!V24*TU_rozp!$E24)</f>
        <v>0</v>
      </c>
      <c r="P24" s="646">
        <f>IF(TU_stat!K24=0,0,12*1.348*1/TU_stat!W24*TU_rozp!$E24)</f>
        <v>8078.100611839779</v>
      </c>
      <c r="Q24" s="646">
        <f>IF(TU_stat!L24=0,0,12*1.348*1/TU_stat!X24*TU_rozp!$E24)</f>
        <v>0</v>
      </c>
      <c r="R24" s="646">
        <f>IF(TU_stat!M24=0,0,12*1.348*1/TU_stat!Y24*TU_rozp!$E24)</f>
        <v>0</v>
      </c>
      <c r="S24" s="646">
        <f>IF(TU_stat!N24=0,0,12*1.348*1/TU_stat!Z24*TU_rozp!$E24)</f>
        <v>0</v>
      </c>
      <c r="T24" s="646">
        <f>IF(TU_stat!O24=0,0,12*1.348*1/TU_stat!AA24*TU_rozp!$E24)</f>
        <v>0</v>
      </c>
      <c r="U24" s="646">
        <f>IF(TU_stat!P24=0,0,12*1.348*1/TU_stat!AB24*TU_rozp!$E24)</f>
        <v>0</v>
      </c>
      <c r="V24" s="37">
        <f>ROUND((M24*TU_stat!H24+P24*TU_stat!K24+S24*TU_stat!N24)/1.348,0)</f>
        <v>263677</v>
      </c>
      <c r="W24" s="37">
        <f>ROUND((N24*TU_stat!I24+Q24*TU_stat!L24+T24*TU_stat!O24)/1.348,0)</f>
        <v>831718</v>
      </c>
      <c r="X24" s="37">
        <f>ROUND((O24*TU_stat!J24+R24*TU_stat!M24+U24*TU_stat!P24)/1.348,0)</f>
        <v>0</v>
      </c>
      <c r="Y24" s="37">
        <f t="shared" si="3"/>
        <v>1095395</v>
      </c>
      <c r="Z24" s="647">
        <f>IF(TU_stat!T24=0,0,TU_stat!H24/TU_stat!T24)+IF(TU_stat!W24=0,0,TU_stat!K24/TU_stat!W24)+IF(TU_stat!Z24=0,0,TU_stat!N24/TU_stat!Z24)</f>
        <v>0.84736696929813049</v>
      </c>
      <c r="AA24" s="647">
        <f>IF(TU_stat!U24=0,0,TU_stat!I24/TU_stat!U24)+IF(TU_stat!X24=0,0,TU_stat!L24/TU_stat!X24)+IF(TU_stat!AA24=0,0,TU_stat!O24/TU_stat!AA24)</f>
        <v>2.6728566090958075</v>
      </c>
      <c r="AB24" s="647">
        <f>IF(TU_stat!V24=0,0,TU_stat!J24/TU_stat!V24)+IF(TU_stat!Y24=0,0,TU_stat!M24/TU_stat!Y24)+IF(TU_stat!AB24=0,0,TU_stat!P24/TU_stat!AB24)</f>
        <v>0</v>
      </c>
      <c r="AC24" s="130">
        <f t="shared" si="4"/>
        <v>3.5202235783939377</v>
      </c>
    </row>
    <row r="25" spans="1:29" ht="20.100000000000001" customHeight="1" x14ac:dyDescent="0.2">
      <c r="A25" s="81">
        <v>21</v>
      </c>
      <c r="B25" s="417">
        <v>650023340</v>
      </c>
      <c r="C25" s="399">
        <v>3427</v>
      </c>
      <c r="D25" s="400" t="str">
        <f>TU_stat!D25</f>
        <v>ZŠ a MŠ Malá Skála 60</v>
      </c>
      <c r="E25" s="313">
        <f>TU_stat!E25</f>
        <v>3141</v>
      </c>
      <c r="F25" s="295" t="str">
        <f>TU_stat!F25</f>
        <v>MŠ Malá Skála, Vranové I. 387 - výdejna</v>
      </c>
      <c r="G25" s="152">
        <f>ROUND(TU_rozp!R25,0)</f>
        <v>238454</v>
      </c>
      <c r="H25" s="37">
        <f t="shared" si="0"/>
        <v>175785</v>
      </c>
      <c r="I25" s="29">
        <f t="shared" si="1"/>
        <v>59415</v>
      </c>
      <c r="J25" s="37">
        <f t="shared" si="2"/>
        <v>1758</v>
      </c>
      <c r="K25" s="37">
        <f>TU_stat!H25*TU_stat!AC25+TU_stat!I25*TU_stat!AD25+TU_stat!J25*TU_stat!AE25+TU_stat!K25*TU_stat!AF25+TU_stat!L25*TU_stat!AG25+TU_stat!M25*TU_stat!AH25+TU_stat!N25*TU_stat!AI25+TU_stat!O25*TU_stat!AJ25+TU_stat!P25*TU_stat!AK25</f>
        <v>1496</v>
      </c>
      <c r="L25" s="644">
        <f>ROUND(Y25/TU_rozp!E25/12,2)</f>
        <v>0.56000000000000005</v>
      </c>
      <c r="M25" s="682">
        <f>IF(TU_stat!H25=0,0,12*1.348*1/TU_stat!T25*TU_rozp!$E25)</f>
        <v>0</v>
      </c>
      <c r="N25" s="646">
        <f>IF(TU_stat!I25=0,0,12*1.348*1/TU_stat!U25*TU_rozp!$E25)</f>
        <v>0</v>
      </c>
      <c r="O25" s="646">
        <f>IF(TU_stat!J25=0,0,12*1.348*1/TU_stat!V25*TU_rozp!$E25)</f>
        <v>0</v>
      </c>
      <c r="P25" s="646">
        <f>IF(TU_stat!K25=0,0,12*1.348*1/TU_stat!W25*TU_rozp!$E25)</f>
        <v>0</v>
      </c>
      <c r="Q25" s="646">
        <f>IF(TU_stat!L25=0,0,12*1.348*1/TU_stat!X25*TU_rozp!$E25)</f>
        <v>0</v>
      </c>
      <c r="R25" s="646">
        <f>IF(TU_stat!M25=0,0,12*1.348*1/TU_stat!Y25*TU_rozp!$E25)</f>
        <v>0</v>
      </c>
      <c r="S25" s="646">
        <f>IF(TU_stat!N25=0,0,12*1.348*1/TU_stat!Z25*TU_rozp!$E25)</f>
        <v>5385.4004078931866</v>
      </c>
      <c r="T25" s="646">
        <f>IF(TU_stat!O25=0,0,12*1.348*1/TU_stat!AA25*TU_rozp!$E25)</f>
        <v>0</v>
      </c>
      <c r="U25" s="646">
        <f>IF(TU_stat!P25=0,0,12*1.348*1/TU_stat!AB25*TU_rozp!$E25)</f>
        <v>0</v>
      </c>
      <c r="V25" s="37">
        <f>ROUND((M25*TU_stat!H25+P25*TU_stat!K25+S25*TU_stat!N25)/1.348,0)</f>
        <v>175785</v>
      </c>
      <c r="W25" s="37">
        <f>ROUND((N25*TU_stat!I25+Q25*TU_stat!L25+T25*TU_stat!O25)/1.348,0)</f>
        <v>0</v>
      </c>
      <c r="X25" s="37">
        <f>ROUND((O25*TU_stat!J25+R25*TU_stat!M25+U25*TU_stat!P25)/1.348,0)</f>
        <v>0</v>
      </c>
      <c r="Y25" s="37">
        <f t="shared" si="3"/>
        <v>175785</v>
      </c>
      <c r="Z25" s="647">
        <f>IF(TU_stat!T25=0,0,TU_stat!H25/TU_stat!T25)+IF(TU_stat!W25=0,0,TU_stat!K25/TU_stat!W25)+IF(TU_stat!Z25=0,0,TU_stat!N25/TU_stat!Z25)</f>
        <v>0.5649113128654204</v>
      </c>
      <c r="AA25" s="647">
        <f>IF(TU_stat!U25=0,0,TU_stat!I25/TU_stat!U25)+IF(TU_stat!X25=0,0,TU_stat!L25/TU_stat!X25)+IF(TU_stat!AA25=0,0,TU_stat!O25/TU_stat!AA25)</f>
        <v>0</v>
      </c>
      <c r="AB25" s="647">
        <f>IF(TU_stat!V25=0,0,TU_stat!J25/TU_stat!V25)+IF(TU_stat!Y25=0,0,TU_stat!M25/TU_stat!Y25)+IF(TU_stat!AB25=0,0,TU_stat!P25/TU_stat!AB25)</f>
        <v>0</v>
      </c>
      <c r="AC25" s="130">
        <f t="shared" si="4"/>
        <v>0.5649113128654204</v>
      </c>
    </row>
    <row r="26" spans="1:29" ht="20.100000000000001" customHeight="1" x14ac:dyDescent="0.2">
      <c r="A26" s="81">
        <v>22</v>
      </c>
      <c r="B26" s="417">
        <v>600098532</v>
      </c>
      <c r="C26" s="399">
        <v>5484</v>
      </c>
      <c r="D26" s="400" t="str">
        <f>TU_stat!D26</f>
        <v>MŠ Mírová p. K., Chutnovka 56</v>
      </c>
      <c r="E26" s="313">
        <f>TU_stat!E26</f>
        <v>3141</v>
      </c>
      <c r="F26" s="295" t="str">
        <f>TU_stat!F26</f>
        <v>MŠ Mírová p. K., Chutnovka 56</v>
      </c>
      <c r="G26" s="152">
        <f>ROUND(TU_rozp!R26,0)</f>
        <v>1269217</v>
      </c>
      <c r="H26" s="37">
        <f t="shared" si="0"/>
        <v>936671</v>
      </c>
      <c r="I26" s="29">
        <f t="shared" si="1"/>
        <v>316595</v>
      </c>
      <c r="J26" s="37">
        <f t="shared" si="2"/>
        <v>9367</v>
      </c>
      <c r="K26" s="37">
        <f>TU_stat!H26*TU_stat!AC26+TU_stat!I26*TU_stat!AD26+TU_stat!J26*TU_stat!AE26+TU_stat!K26*TU_stat!AF26+TU_stat!L26*TU_stat!AG26+TU_stat!M26*TU_stat!AH26+TU_stat!N26*TU_stat!AI26+TU_stat!O26*TU_stat!AJ26+TU_stat!P26*TU_stat!AK26</f>
        <v>6584</v>
      </c>
      <c r="L26" s="644">
        <f>ROUND(Y26/TU_rozp!E26/12,2)</f>
        <v>3.01</v>
      </c>
      <c r="M26" s="682">
        <f>IF(TU_stat!H26=0,0,12*1.348*1/TU_stat!T26*TU_rozp!$E26)</f>
        <v>11438.795490461702</v>
      </c>
      <c r="N26" s="646">
        <f>IF(TU_stat!I26=0,0,12*1.348*1/TU_stat!U26*TU_rozp!$E26)</f>
        <v>0</v>
      </c>
      <c r="O26" s="646">
        <f>IF(TU_stat!J26=0,0,12*1.348*1/TU_stat!V26*TU_rozp!$E26)</f>
        <v>0</v>
      </c>
      <c r="P26" s="646">
        <f>IF(TU_stat!K26=0,0,12*1.348*1/TU_stat!W26*TU_rozp!$E26)</f>
        <v>0</v>
      </c>
      <c r="Q26" s="646">
        <f>IF(TU_stat!L26=0,0,12*1.348*1/TU_stat!X26*TU_rozp!$E26)</f>
        <v>5214.6395975714631</v>
      </c>
      <c r="R26" s="646">
        <f>IF(TU_stat!M26=0,0,12*1.348*1/TU_stat!Y26*TU_rozp!$E26)</f>
        <v>0</v>
      </c>
      <c r="S26" s="646">
        <f>IF(TU_stat!N26=0,0,12*1.348*1/TU_stat!Z26*TU_rozp!$E26)</f>
        <v>0</v>
      </c>
      <c r="T26" s="646">
        <f>IF(TU_stat!O26=0,0,12*1.348*1/TU_stat!AA26*TU_rozp!$E26)</f>
        <v>0</v>
      </c>
      <c r="U26" s="646">
        <f>IF(TU_stat!P26=0,0,12*1.348*1/TU_stat!AB26*TU_rozp!$E26)</f>
        <v>0</v>
      </c>
      <c r="V26" s="37">
        <f>ROUND((M26*TU_stat!H26+P26*TU_stat!K26+S26*TU_stat!N26)/1.348,0)</f>
        <v>619460</v>
      </c>
      <c r="W26" s="37">
        <f>ROUND((N26*TU_stat!I26+Q26*TU_stat!L26+T26*TU_stat!O26)/1.348,0)</f>
        <v>317211</v>
      </c>
      <c r="X26" s="37">
        <f>ROUND((O26*TU_stat!J26+R26*TU_stat!M26+U26*TU_stat!P26)/1.348,0)</f>
        <v>0</v>
      </c>
      <c r="Y26" s="37">
        <f t="shared" si="3"/>
        <v>936671</v>
      </c>
      <c r="Z26" s="647">
        <f>IF(TU_stat!T26=0,0,TU_stat!H26/TU_stat!T26)+IF(TU_stat!W26=0,0,TU_stat!K26/TU_stat!W26)+IF(TU_stat!Z26=0,0,TU_stat!N26/TU_stat!Z26)</f>
        <v>1.9907317919922809</v>
      </c>
      <c r="AA26" s="647">
        <f>IF(TU_stat!U26=0,0,TU_stat!I26/TU_stat!U26)+IF(TU_stat!X26=0,0,TU_stat!L26/TU_stat!X26)+IF(TU_stat!AA26=0,0,TU_stat!O26/TU_stat!AA26)</f>
        <v>1.0194073184463686</v>
      </c>
      <c r="AB26" s="647">
        <f>IF(TU_stat!V26=0,0,TU_stat!J26/TU_stat!V26)+IF(TU_stat!Y26=0,0,TU_stat!M26/TU_stat!Y26)+IF(TU_stat!AB26=0,0,TU_stat!P26/TU_stat!AB26)</f>
        <v>0</v>
      </c>
      <c r="AC26" s="130">
        <f t="shared" si="4"/>
        <v>3.0101391104386495</v>
      </c>
    </row>
    <row r="27" spans="1:29" ht="20.100000000000001" customHeight="1" x14ac:dyDescent="0.2">
      <c r="A27" s="81">
        <v>23</v>
      </c>
      <c r="B27" s="417">
        <v>600099300</v>
      </c>
      <c r="C27" s="399">
        <v>5485</v>
      </c>
      <c r="D27" s="400" t="str">
        <f>TU_stat!D27</f>
        <v>ZŠ Mírová p. K., Bělá 31</v>
      </c>
      <c r="E27" s="313">
        <f>TU_stat!E27</f>
        <v>3141</v>
      </c>
      <c r="F27" s="295" t="str">
        <f>TU_stat!F27</f>
        <v>ZŠ Mírová p. K., Bělá 31- výdejna</v>
      </c>
      <c r="G27" s="152">
        <f>ROUND(TU_rozp!R27,0)</f>
        <v>287855</v>
      </c>
      <c r="H27" s="37">
        <f t="shared" si="0"/>
        <v>211474</v>
      </c>
      <c r="I27" s="29">
        <f t="shared" si="1"/>
        <v>71478</v>
      </c>
      <c r="J27" s="37">
        <f t="shared" si="2"/>
        <v>2115</v>
      </c>
      <c r="K27" s="37">
        <f>TU_stat!H27*TU_stat!AC27+TU_stat!I27*TU_stat!AD27+TU_stat!J27*TU_stat!AE27+TU_stat!K27*TU_stat!AF27+TU_stat!L27*TU_stat!AG27+TU_stat!M27*TU_stat!AH27+TU_stat!N27*TU_stat!AI27+TU_stat!O27*TU_stat!AJ27+TU_stat!P27*TU_stat!AK27</f>
        <v>2788</v>
      </c>
      <c r="L27" s="644">
        <f>ROUND(Y27/TU_rozp!E27/12,2)</f>
        <v>0.68</v>
      </c>
      <c r="M27" s="682">
        <f>IF(TU_stat!H27=0,0,12*1.348*1/TU_stat!T27*TU_rozp!$E27)</f>
        <v>0</v>
      </c>
      <c r="N27" s="646">
        <f>IF(TU_stat!I27=0,0,12*1.348*1/TU_stat!U27*TU_rozp!$E27)</f>
        <v>0</v>
      </c>
      <c r="O27" s="646">
        <f>IF(TU_stat!J27=0,0,12*1.348*1/TU_stat!V27*TU_rozp!$E27)</f>
        <v>0</v>
      </c>
      <c r="P27" s="646">
        <f>IF(TU_stat!K27=0,0,12*1.348*1/TU_stat!W27*TU_rozp!$E27)</f>
        <v>0</v>
      </c>
      <c r="Q27" s="646">
        <f>IF(TU_stat!L27=0,0,12*1.348*1/TU_stat!X27*TU_rozp!$E27)</f>
        <v>0</v>
      </c>
      <c r="R27" s="646">
        <f>IF(TU_stat!M27=0,0,12*1.348*1/TU_stat!Y27*TU_rozp!$E27)</f>
        <v>0</v>
      </c>
      <c r="S27" s="646">
        <f>IF(TU_stat!N27=0,0,12*1.348*1/TU_stat!Z27*TU_rozp!$E27)</f>
        <v>0</v>
      </c>
      <c r="T27" s="646">
        <f>IF(TU_stat!O27=0,0,12*1.348*1/TU_stat!AA27*TU_rozp!$E27)</f>
        <v>3476.4263983809751</v>
      </c>
      <c r="U27" s="646">
        <f>IF(TU_stat!P27=0,0,12*1.348*1/TU_stat!AB27*TU_rozp!$E27)</f>
        <v>0</v>
      </c>
      <c r="V27" s="37">
        <f>ROUND((M27*TU_stat!H27+P27*TU_stat!K27+S27*TU_stat!N27)/1.348,0)</f>
        <v>0</v>
      </c>
      <c r="W27" s="37">
        <f>ROUND((N27*TU_stat!I27+Q27*TU_stat!L27+T27*TU_stat!O27)/1.348,0)</f>
        <v>211474</v>
      </c>
      <c r="X27" s="37">
        <f>ROUND((O27*TU_stat!J27+R27*TU_stat!M27+U27*TU_stat!P27)/1.348,0)</f>
        <v>0</v>
      </c>
      <c r="Y27" s="37">
        <f t="shared" si="3"/>
        <v>211474</v>
      </c>
      <c r="Z27" s="647">
        <f>IF(TU_stat!T27=0,0,TU_stat!H27/TU_stat!T27)+IF(TU_stat!W27=0,0,TU_stat!K27/TU_stat!W27)+IF(TU_stat!Z27=0,0,TU_stat!N27/TU_stat!Z27)</f>
        <v>0</v>
      </c>
      <c r="AA27" s="647">
        <f>IF(TU_stat!U27=0,0,TU_stat!I27/TU_stat!U27)+IF(TU_stat!X27=0,0,TU_stat!L27/TU_stat!X27)+IF(TU_stat!AA27=0,0,TU_stat!O27/TU_stat!AA27)</f>
        <v>0.67960487896424571</v>
      </c>
      <c r="AB27" s="647">
        <f>IF(TU_stat!V27=0,0,TU_stat!J27/TU_stat!V27)+IF(TU_stat!Y27=0,0,TU_stat!M27/TU_stat!Y27)+IF(TU_stat!AB27=0,0,TU_stat!P27/TU_stat!AB27)</f>
        <v>0</v>
      </c>
      <c r="AC27" s="130">
        <f t="shared" si="4"/>
        <v>0.67960487896424571</v>
      </c>
    </row>
    <row r="28" spans="1:29" ht="20.100000000000001" customHeight="1" x14ac:dyDescent="0.2">
      <c r="A28" s="81">
        <v>24</v>
      </c>
      <c r="B28" s="417">
        <v>600098923</v>
      </c>
      <c r="C28" s="399">
        <v>5434</v>
      </c>
      <c r="D28" s="400" t="str">
        <f>TU_stat!D28</f>
        <v>MŠ Ohrazenice 92</v>
      </c>
      <c r="E28" s="313">
        <f>TU_stat!E28</f>
        <v>3141</v>
      </c>
      <c r="F28" s="295" t="str">
        <f>TU_stat!F28</f>
        <v>MŠ Ohrazenice 92</v>
      </c>
      <c r="G28" s="152">
        <f>ROUND(TU_rozp!R28,0)</f>
        <v>575732</v>
      </c>
      <c r="H28" s="37">
        <f t="shared" si="0"/>
        <v>425481</v>
      </c>
      <c r="I28" s="29">
        <f t="shared" si="1"/>
        <v>143812</v>
      </c>
      <c r="J28" s="37">
        <f t="shared" si="2"/>
        <v>4255</v>
      </c>
      <c r="K28" s="37">
        <f>TU_stat!H28*TU_stat!AC28+TU_stat!I28*TU_stat!AD28+TU_stat!J28*TU_stat!AE28+TU_stat!K28*TU_stat!AF28+TU_stat!L28*TU_stat!AG28+TU_stat!M28*TU_stat!AH28+TU_stat!N28*TU_stat!AI28+TU_stat!O28*TU_stat!AJ28+TU_stat!P28*TU_stat!AK28</f>
        <v>2184</v>
      </c>
      <c r="L28" s="644">
        <f>ROUND(Y28/TU_rozp!E28/12,2)</f>
        <v>1.37</v>
      </c>
      <c r="M28" s="682">
        <f>IF(TU_stat!H28=0,0,12*1.348*1/TU_stat!T28*TU_rozp!$E28)</f>
        <v>13655.895955124575</v>
      </c>
      <c r="N28" s="646">
        <f>IF(TU_stat!I28=0,0,12*1.348*1/TU_stat!U28*TU_rozp!$E28)</f>
        <v>0</v>
      </c>
      <c r="O28" s="646">
        <f>IF(TU_stat!J28=0,0,12*1.348*1/TU_stat!V28*TU_rozp!$E28)</f>
        <v>0</v>
      </c>
      <c r="P28" s="646">
        <f>IF(TU_stat!K28=0,0,12*1.348*1/TU_stat!W28*TU_rozp!$E28)</f>
        <v>0</v>
      </c>
      <c r="Q28" s="646">
        <f>IF(TU_stat!L28=0,0,12*1.348*1/TU_stat!X28*TU_rozp!$E28)</f>
        <v>0</v>
      </c>
      <c r="R28" s="646">
        <f>IF(TU_stat!M28=0,0,12*1.348*1/TU_stat!Y28*TU_rozp!$E28)</f>
        <v>0</v>
      </c>
      <c r="S28" s="646">
        <f>IF(TU_stat!N28=0,0,12*1.348*1/TU_stat!Z28*TU_rozp!$E28)</f>
        <v>0</v>
      </c>
      <c r="T28" s="646">
        <f>IF(TU_stat!O28=0,0,12*1.348*1/TU_stat!AA28*TU_rozp!$E28)</f>
        <v>0</v>
      </c>
      <c r="U28" s="646">
        <f>IF(TU_stat!P28=0,0,12*1.348*1/TU_stat!AB28*TU_rozp!$E28)</f>
        <v>0</v>
      </c>
      <c r="V28" s="37">
        <f>ROUND((M28*TU_stat!H28+P28*TU_stat!K28+S28*TU_stat!N28)/1.348,0)</f>
        <v>425480</v>
      </c>
      <c r="W28" s="37">
        <f>ROUND((N28*TU_stat!I28+Q28*TU_stat!L28+T28*TU_stat!O28)/1.348,0)</f>
        <v>0</v>
      </c>
      <c r="X28" s="37">
        <f>ROUND((O28*TU_stat!J28+R28*TU_stat!M28+U28*TU_stat!P28)/1.348,0)</f>
        <v>0</v>
      </c>
      <c r="Y28" s="37">
        <f t="shared" si="3"/>
        <v>425480</v>
      </c>
      <c r="Z28" s="647">
        <f>IF(TU_stat!T28=0,0,TU_stat!H28/TU_stat!T28)+IF(TU_stat!W28=0,0,TU_stat!K28/TU_stat!W28)+IF(TU_stat!Z28=0,0,TU_stat!N28/TU_stat!Z28)</f>
        <v>1.3673480832817337</v>
      </c>
      <c r="AA28" s="647">
        <f>IF(TU_stat!U28=0,0,TU_stat!I28/TU_stat!U28)+IF(TU_stat!X28=0,0,TU_stat!L28/TU_stat!X28)+IF(TU_stat!AA28=0,0,TU_stat!O28/TU_stat!AA28)</f>
        <v>0</v>
      </c>
      <c r="AB28" s="647">
        <f>IF(TU_stat!V28=0,0,TU_stat!J28/TU_stat!V28)+IF(TU_stat!Y28=0,0,TU_stat!M28/TU_stat!Y28)+IF(TU_stat!AB28=0,0,TU_stat!P28/TU_stat!AB28)</f>
        <v>0</v>
      </c>
      <c r="AC28" s="130">
        <f t="shared" si="4"/>
        <v>1.3673480832817337</v>
      </c>
    </row>
    <row r="29" spans="1:29" ht="20.100000000000001" customHeight="1" x14ac:dyDescent="0.2">
      <c r="A29" s="81">
        <v>25</v>
      </c>
      <c r="B29" s="417">
        <v>600099253</v>
      </c>
      <c r="C29" s="399">
        <v>5433</v>
      </c>
      <c r="D29" s="400" t="str">
        <f>TU_stat!D29</f>
        <v>ZŠ Ohrazenice 88</v>
      </c>
      <c r="E29" s="313">
        <f>TU_stat!E29</f>
        <v>3141</v>
      </c>
      <c r="F29" s="295" t="str">
        <f>TU_stat!F29</f>
        <v>ZŠ Ohrazenice 81</v>
      </c>
      <c r="G29" s="152">
        <f>ROUND(TU_rozp!R29,0)</f>
        <v>370020</v>
      </c>
      <c r="H29" s="37">
        <f t="shared" si="0"/>
        <v>273223</v>
      </c>
      <c r="I29" s="29">
        <f t="shared" si="1"/>
        <v>92349</v>
      </c>
      <c r="J29" s="37">
        <f t="shared" si="2"/>
        <v>2732</v>
      </c>
      <c r="K29" s="37">
        <f>TU_stat!H29*TU_stat!AC29+TU_stat!I29*TU_stat!AD29+TU_stat!J29*TU_stat!AE29+TU_stat!K29*TU_stat!AF29+TU_stat!L29*TU_stat!AG29+TU_stat!M29*TU_stat!AH29+TU_stat!N29*TU_stat!AI29+TU_stat!O29*TU_stat!AJ29+TU_stat!P29*TU_stat!AK29</f>
        <v>1716</v>
      </c>
      <c r="L29" s="644">
        <f>ROUND(Y29/TU_rozp!E29/12,2)</f>
        <v>0.88</v>
      </c>
      <c r="M29" s="682">
        <f>IF(TU_stat!H29=0,0,12*1.348*1/TU_stat!T29*TU_rozp!$E29)</f>
        <v>0</v>
      </c>
      <c r="N29" s="646">
        <f>IF(TU_stat!I29=0,0,12*1.348*1/TU_stat!U29*TU_rozp!$E29)</f>
        <v>11160.723588793597</v>
      </c>
      <c r="O29" s="646">
        <f>IF(TU_stat!J29=0,0,12*1.348*1/TU_stat!V29*TU_rozp!$E29)</f>
        <v>0</v>
      </c>
      <c r="P29" s="646">
        <f>IF(TU_stat!K29=0,0,12*1.348*1/TU_stat!W29*TU_rozp!$E29)</f>
        <v>0</v>
      </c>
      <c r="Q29" s="646">
        <f>IF(TU_stat!L29=0,0,12*1.348*1/TU_stat!X29*TU_rozp!$E29)</f>
        <v>0</v>
      </c>
      <c r="R29" s="646">
        <f>IF(TU_stat!M29=0,0,12*1.348*1/TU_stat!Y29*TU_rozp!$E29)</f>
        <v>0</v>
      </c>
      <c r="S29" s="646">
        <f>IF(TU_stat!N29=0,0,12*1.348*1/TU_stat!Z29*TU_rozp!$E29)</f>
        <v>0</v>
      </c>
      <c r="T29" s="646">
        <f>IF(TU_stat!O29=0,0,12*1.348*1/TU_stat!AA29*TU_rozp!$E29)</f>
        <v>0</v>
      </c>
      <c r="U29" s="646">
        <f>IF(TU_stat!P29=0,0,12*1.348*1/TU_stat!AB29*TU_rozp!$E29)</f>
        <v>0</v>
      </c>
      <c r="V29" s="37">
        <f>ROUND((M29*TU_stat!H29+P29*TU_stat!K29+S29*TU_stat!N29)/1.348,0)</f>
        <v>0</v>
      </c>
      <c r="W29" s="37">
        <f>ROUND((N29*TU_stat!I29+Q29*TU_stat!L29+T29*TU_stat!O29)/1.348,0)</f>
        <v>273222</v>
      </c>
      <c r="X29" s="37">
        <f>ROUND((O29*TU_stat!J29+R29*TU_stat!M29+U29*TU_stat!P29)/1.348,0)</f>
        <v>0</v>
      </c>
      <c r="Y29" s="37">
        <f t="shared" si="3"/>
        <v>273222</v>
      </c>
      <c r="Z29" s="647">
        <f>IF(TU_stat!T29=0,0,TU_stat!H29/TU_stat!T29)+IF(TU_stat!W29=0,0,TU_stat!K29/TU_stat!W29)+IF(TU_stat!Z29=0,0,TU_stat!N29/TU_stat!Z29)</f>
        <v>0</v>
      </c>
      <c r="AA29" s="647">
        <f>IF(TU_stat!U29=0,0,TU_stat!I29/TU_stat!U29)+IF(TU_stat!X29=0,0,TU_stat!L29/TU_stat!X29)+IF(TU_stat!AA29=0,0,TU_stat!O29/TU_stat!AA29)</f>
        <v>0.87804321000431718</v>
      </c>
      <c r="AB29" s="647">
        <f>IF(TU_stat!V29=0,0,TU_stat!J29/TU_stat!V29)+IF(TU_stat!Y29=0,0,TU_stat!M29/TU_stat!Y29)+IF(TU_stat!AB29=0,0,TU_stat!P29/TU_stat!AB29)</f>
        <v>0</v>
      </c>
      <c r="AC29" s="130">
        <f t="shared" si="4"/>
        <v>0.87804321000431718</v>
      </c>
    </row>
    <row r="30" spans="1:29" ht="20.100000000000001" customHeight="1" x14ac:dyDescent="0.2">
      <c r="A30" s="81">
        <v>26</v>
      </c>
      <c r="B30" s="417">
        <v>600098711</v>
      </c>
      <c r="C30" s="399">
        <v>5486</v>
      </c>
      <c r="D30" s="400" t="str">
        <f>TU_stat!D30</f>
        <v>MŠ Olešnice 52</v>
      </c>
      <c r="E30" s="313">
        <f>TU_stat!E30</f>
        <v>3141</v>
      </c>
      <c r="F30" s="295" t="str">
        <f>TU_stat!F30</f>
        <v>MŠ Olešnice 52</v>
      </c>
      <c r="G30" s="152">
        <f>ROUND(TU_rozp!R30,0)</f>
        <v>382207</v>
      </c>
      <c r="H30" s="37">
        <f t="shared" si="0"/>
        <v>282611</v>
      </c>
      <c r="I30" s="29">
        <f t="shared" si="1"/>
        <v>95522</v>
      </c>
      <c r="J30" s="37">
        <f t="shared" si="2"/>
        <v>2826</v>
      </c>
      <c r="K30" s="37">
        <f>TU_stat!H30*TU_stat!AC30+TU_stat!I30*TU_stat!AD30+TU_stat!J30*TU_stat!AE30+TU_stat!K30*TU_stat!AF30+TU_stat!L30*TU_stat!AG30+TU_stat!M30*TU_stat!AH30+TU_stat!N30*TU_stat!AI30+TU_stat!O30*TU_stat!AJ30+TU_stat!P30*TU_stat!AK30</f>
        <v>1248</v>
      </c>
      <c r="L30" s="644">
        <f>ROUND(Y30/TU_rozp!E30/12,2)</f>
        <v>0.91</v>
      </c>
      <c r="M30" s="682">
        <f>IF(TU_stat!H30=0,0,12*1.348*1/TU_stat!T30*TU_rozp!$E30)</f>
        <v>15873.279715975048</v>
      </c>
      <c r="N30" s="646">
        <f>IF(TU_stat!I30=0,0,12*1.348*1/TU_stat!U30*TU_rozp!$E30)</f>
        <v>0</v>
      </c>
      <c r="O30" s="646">
        <f>IF(TU_stat!J30=0,0,12*1.348*1/TU_stat!V30*TU_rozp!$E30)</f>
        <v>0</v>
      </c>
      <c r="P30" s="646">
        <f>IF(TU_stat!K30=0,0,12*1.348*1/TU_stat!W30*TU_rozp!$E30)</f>
        <v>0</v>
      </c>
      <c r="Q30" s="646">
        <f>IF(TU_stat!L30=0,0,12*1.348*1/TU_stat!X30*TU_rozp!$E30)</f>
        <v>0</v>
      </c>
      <c r="R30" s="646">
        <f>IF(TU_stat!M30=0,0,12*1.348*1/TU_stat!Y30*TU_rozp!$E30)</f>
        <v>0</v>
      </c>
      <c r="S30" s="646">
        <f>IF(TU_stat!N30=0,0,12*1.348*1/TU_stat!Z30*TU_rozp!$E30)</f>
        <v>0</v>
      </c>
      <c r="T30" s="646">
        <f>IF(TU_stat!O30=0,0,12*1.348*1/TU_stat!AA30*TU_rozp!$E30)</f>
        <v>0</v>
      </c>
      <c r="U30" s="646">
        <f>IF(TU_stat!P30=0,0,12*1.348*1/TU_stat!AB30*TU_rozp!$E30)</f>
        <v>0</v>
      </c>
      <c r="V30" s="37">
        <f>ROUND((M30*TU_stat!H30+P30*TU_stat!K30+S30*TU_stat!N30)/1.348,0)</f>
        <v>282610</v>
      </c>
      <c r="W30" s="37">
        <f>ROUND((N30*TU_stat!I30+Q30*TU_stat!L30+T30*TU_stat!O30)/1.348,0)</f>
        <v>0</v>
      </c>
      <c r="X30" s="37">
        <f>ROUND((O30*TU_stat!J30+R30*TU_stat!M30+U30*TU_stat!P30)/1.348,0)</f>
        <v>0</v>
      </c>
      <c r="Y30" s="37">
        <f t="shared" si="3"/>
        <v>282610</v>
      </c>
      <c r="Z30" s="647">
        <f>IF(TU_stat!T30=0,0,TU_stat!H30/TU_stat!T30)+IF(TU_stat!W30=0,0,TU_stat!K30/TU_stat!W30)+IF(TU_stat!Z30=0,0,TU_stat!N30/TU_stat!Z30)</f>
        <v>0.90821256845947396</v>
      </c>
      <c r="AA30" s="647">
        <f>IF(TU_stat!U30=0,0,TU_stat!I30/TU_stat!U30)+IF(TU_stat!X30=0,0,TU_stat!L30/TU_stat!X30)+IF(TU_stat!AA30=0,0,TU_stat!O30/TU_stat!AA30)</f>
        <v>0</v>
      </c>
      <c r="AB30" s="647">
        <f>IF(TU_stat!V30=0,0,TU_stat!J30/TU_stat!V30)+IF(TU_stat!Y30=0,0,TU_stat!M30/TU_stat!Y30)+IF(TU_stat!AB30=0,0,TU_stat!P30/TU_stat!AB30)</f>
        <v>0</v>
      </c>
      <c r="AC30" s="130">
        <f t="shared" si="4"/>
        <v>0.90821256845947396</v>
      </c>
    </row>
    <row r="31" spans="1:29" ht="20.100000000000001" customHeight="1" x14ac:dyDescent="0.2">
      <c r="A31" s="81">
        <v>27</v>
      </c>
      <c r="B31" s="417">
        <v>600079392</v>
      </c>
      <c r="C31" s="399">
        <v>2440</v>
      </c>
      <c r="D31" s="400" t="str">
        <f>TU_stat!D31</f>
        <v>MŠ Paceřice 100</v>
      </c>
      <c r="E31" s="313">
        <f>TU_stat!E31</f>
        <v>3141</v>
      </c>
      <c r="F31" s="295" t="str">
        <f>TU_stat!F31</f>
        <v>MŠ Paceřice 100</v>
      </c>
      <c r="G31" s="152">
        <f>ROUND(TU_rozp!R31,0)</f>
        <v>474158</v>
      </c>
      <c r="H31" s="37">
        <f t="shared" si="0"/>
        <v>350515</v>
      </c>
      <c r="I31" s="29">
        <f t="shared" si="1"/>
        <v>118474</v>
      </c>
      <c r="J31" s="37">
        <f t="shared" si="2"/>
        <v>3505</v>
      </c>
      <c r="K31" s="37">
        <f>TU_stat!H31*TU_stat!AC31+TU_stat!I31*TU_stat!AD31+TU_stat!J31*TU_stat!AE31+TU_stat!K31*TU_stat!AF31+TU_stat!L31*TU_stat!AG31+TU_stat!M31*TU_stat!AH31+TU_stat!N31*TU_stat!AI31+TU_stat!O31*TU_stat!AJ31+TU_stat!P31*TU_stat!AK31</f>
        <v>1664</v>
      </c>
      <c r="L31" s="644">
        <f>ROUND(Y31/TU_rozp!E31/12,2)</f>
        <v>1.1299999999999999</v>
      </c>
      <c r="M31" s="682">
        <f>IF(TU_stat!H31=0,0,12*1.348*1/TU_stat!T31*TU_rozp!$E31)</f>
        <v>14765.437501478447</v>
      </c>
      <c r="N31" s="646">
        <f>IF(TU_stat!I31=0,0,12*1.348*1/TU_stat!U31*TU_rozp!$E31)</f>
        <v>0</v>
      </c>
      <c r="O31" s="646">
        <f>IF(TU_stat!J31=0,0,12*1.348*1/TU_stat!V31*TU_rozp!$E31)</f>
        <v>0</v>
      </c>
      <c r="P31" s="646">
        <f>IF(TU_stat!K31=0,0,12*1.348*1/TU_stat!W31*TU_rozp!$E31)</f>
        <v>0</v>
      </c>
      <c r="Q31" s="646">
        <f>IF(TU_stat!L31=0,0,12*1.348*1/TU_stat!X31*TU_rozp!$E31)</f>
        <v>0</v>
      </c>
      <c r="R31" s="646">
        <f>IF(TU_stat!M31=0,0,12*1.348*1/TU_stat!Y31*TU_rozp!$E31)</f>
        <v>0</v>
      </c>
      <c r="S31" s="646">
        <f>IF(TU_stat!N31=0,0,12*1.348*1/TU_stat!Z31*TU_rozp!$E31)</f>
        <v>0</v>
      </c>
      <c r="T31" s="646">
        <f>IF(TU_stat!O31=0,0,12*1.348*1/TU_stat!AA31*TU_rozp!$E31)</f>
        <v>0</v>
      </c>
      <c r="U31" s="646">
        <f>IF(TU_stat!P31=0,0,12*1.348*1/TU_stat!AB31*TU_rozp!$E31)</f>
        <v>0</v>
      </c>
      <c r="V31" s="37">
        <f>ROUND((M31*TU_stat!H31+P31*TU_stat!K31+S31*TU_stat!N31)/1.348,0)</f>
        <v>350515</v>
      </c>
      <c r="W31" s="37">
        <f>ROUND((N31*TU_stat!I31+Q31*TU_stat!L31+T31*TU_stat!O31)/1.348,0)</f>
        <v>0</v>
      </c>
      <c r="X31" s="37">
        <f>ROUND((O31*TU_stat!J31+R31*TU_stat!M31+U31*TU_stat!P31)/1.348,0)</f>
        <v>0</v>
      </c>
      <c r="Y31" s="37">
        <f t="shared" si="3"/>
        <v>350515</v>
      </c>
      <c r="Z31" s="647">
        <f>IF(TU_stat!T31=0,0,TU_stat!H31/TU_stat!T31)+IF(TU_stat!W31=0,0,TU_stat!K31/TU_stat!W31)+IF(TU_stat!Z31=0,0,TU_stat!N31/TU_stat!Z31)</f>
        <v>1.1264343733701903</v>
      </c>
      <c r="AA31" s="647">
        <f>IF(TU_stat!U31=0,0,TU_stat!I31/TU_stat!U31)+IF(TU_stat!X31=0,0,TU_stat!L31/TU_stat!X31)+IF(TU_stat!AA31=0,0,TU_stat!O31/TU_stat!AA31)</f>
        <v>0</v>
      </c>
      <c r="AB31" s="647">
        <f>IF(TU_stat!V31=0,0,TU_stat!J31/TU_stat!V31)+IF(TU_stat!Y31=0,0,TU_stat!M31/TU_stat!Y31)+IF(TU_stat!AB31=0,0,TU_stat!P31/TU_stat!AB31)</f>
        <v>0</v>
      </c>
      <c r="AC31" s="130">
        <f t="shared" si="4"/>
        <v>1.1264343733701903</v>
      </c>
    </row>
    <row r="32" spans="1:29" ht="20.100000000000001" customHeight="1" x14ac:dyDescent="0.2">
      <c r="A32" s="81">
        <v>28</v>
      </c>
      <c r="B32" s="417">
        <v>600080048</v>
      </c>
      <c r="C32" s="399">
        <v>2303</v>
      </c>
      <c r="D32" s="400" t="str">
        <f>TU_stat!D32</f>
        <v>ZŠ a MŠ Pěnčín 17</v>
      </c>
      <c r="E32" s="313">
        <f>TU_stat!E32</f>
        <v>3141</v>
      </c>
      <c r="F32" s="295" t="str">
        <f>TU_stat!F32</f>
        <v>MŠ Pěnčín 109</v>
      </c>
      <c r="G32" s="152">
        <f>ROUND(TU_rozp!R32,0)</f>
        <v>1040442</v>
      </c>
      <c r="H32" s="37">
        <f t="shared" si="0"/>
        <v>768485</v>
      </c>
      <c r="I32" s="29">
        <f t="shared" si="1"/>
        <v>259748</v>
      </c>
      <c r="J32" s="37">
        <f t="shared" si="2"/>
        <v>7685</v>
      </c>
      <c r="K32" s="37">
        <f>TU_stat!H32*TU_stat!AC32+TU_stat!I32*TU_stat!AD32+TU_stat!J32*TU_stat!AE32+TU_stat!K32*TU_stat!AF32+TU_stat!L32*TU_stat!AG32+TU_stat!M32*TU_stat!AH32+TU_stat!N32*TU_stat!AI32+TU_stat!O32*TU_stat!AJ32+TU_stat!P32*TU_stat!AK32</f>
        <v>4524</v>
      </c>
      <c r="L32" s="644">
        <f>ROUND(Y32/TU_rozp!E32/12,2)</f>
        <v>2.4700000000000002</v>
      </c>
      <c r="M32" s="682">
        <f>IF(TU_stat!H32=0,0,12*1.348*1/TU_stat!T32*TU_rozp!$E32)</f>
        <v>13463.501019732967</v>
      </c>
      <c r="N32" s="646">
        <f>IF(TU_stat!I32=0,0,12*1.348*1/TU_stat!U32*TU_rozp!$E32)</f>
        <v>10314.511955346243</v>
      </c>
      <c r="O32" s="646">
        <f>IF(TU_stat!J32=0,0,12*1.348*1/TU_stat!V32*TU_rozp!$E32)</f>
        <v>0</v>
      </c>
      <c r="P32" s="646">
        <f>IF(TU_stat!K32=0,0,12*1.348*1/TU_stat!W32*TU_rozp!$E32)</f>
        <v>0</v>
      </c>
      <c r="Q32" s="646">
        <f>IF(TU_stat!L32=0,0,12*1.348*1/TU_stat!X32*TU_rozp!$E32)</f>
        <v>0</v>
      </c>
      <c r="R32" s="646">
        <f>IF(TU_stat!M32=0,0,12*1.348*1/TU_stat!Y32*TU_rozp!$E32)</f>
        <v>0</v>
      </c>
      <c r="S32" s="646">
        <f>IF(TU_stat!N32=0,0,12*1.348*1/TU_stat!Z32*TU_rozp!$E32)</f>
        <v>0</v>
      </c>
      <c r="T32" s="646">
        <f>IF(TU_stat!O32=0,0,12*1.348*1/TU_stat!AA32*TU_rozp!$E32)</f>
        <v>0</v>
      </c>
      <c r="U32" s="646">
        <f>IF(TU_stat!P32=0,0,12*1.348*1/TU_stat!AB32*TU_rozp!$E32)</f>
        <v>0</v>
      </c>
      <c r="V32" s="37">
        <f>ROUND((M32*TU_stat!H32+P32*TU_stat!K32+S32*TU_stat!N32)/1.348,0)</f>
        <v>439461</v>
      </c>
      <c r="W32" s="37">
        <f>ROUND((N32*TU_stat!I32+Q32*TU_stat!L32+T32*TU_stat!O32)/1.348,0)</f>
        <v>329024</v>
      </c>
      <c r="X32" s="37">
        <f>ROUND((O32*TU_stat!J32+R32*TU_stat!M32+U32*TU_stat!P32)/1.348,0)</f>
        <v>0</v>
      </c>
      <c r="Y32" s="37">
        <f t="shared" si="3"/>
        <v>768485</v>
      </c>
      <c r="Z32" s="647">
        <f>IF(TU_stat!T32=0,0,TU_stat!H32/TU_stat!T32)+IF(TU_stat!W32=0,0,TU_stat!K32/TU_stat!W32)+IF(TU_stat!Z32=0,0,TU_stat!N32/TU_stat!Z32)</f>
        <v>1.4122782821635509</v>
      </c>
      <c r="AA32" s="647">
        <f>IF(TU_stat!U32=0,0,TU_stat!I32/TU_stat!U32)+IF(TU_stat!X32=0,0,TU_stat!L32/TU_stat!X32)+IF(TU_stat!AA32=0,0,TU_stat!O32/TU_stat!AA32)</f>
        <v>1.0573693947958835</v>
      </c>
      <c r="AB32" s="647">
        <f>IF(TU_stat!V32=0,0,TU_stat!J32/TU_stat!V32)+IF(TU_stat!Y32=0,0,TU_stat!M32/TU_stat!Y32)+IF(TU_stat!AB32=0,0,TU_stat!P32/TU_stat!AB32)</f>
        <v>0</v>
      </c>
      <c r="AC32" s="130">
        <f t="shared" si="4"/>
        <v>2.4696476769594344</v>
      </c>
    </row>
    <row r="33" spans="1:29" ht="20.100000000000001" customHeight="1" x14ac:dyDescent="0.2">
      <c r="A33" s="81">
        <v>29</v>
      </c>
      <c r="B33" s="417">
        <v>600098931</v>
      </c>
      <c r="C33" s="399">
        <v>5437</v>
      </c>
      <c r="D33" s="400" t="str">
        <f>TU_stat!D33</f>
        <v>MŠ Přepeře 229</v>
      </c>
      <c r="E33" s="313">
        <f>TU_stat!E33</f>
        <v>3141</v>
      </c>
      <c r="F33" s="295" t="str">
        <f>TU_stat!F33</f>
        <v>MŠ Přepeře 229</v>
      </c>
      <c r="G33" s="152">
        <f>ROUND(TU_rozp!R33,0)</f>
        <v>1260376</v>
      </c>
      <c r="H33" s="37">
        <f t="shared" si="0"/>
        <v>930599</v>
      </c>
      <c r="I33" s="29">
        <f t="shared" si="1"/>
        <v>314543</v>
      </c>
      <c r="J33" s="37">
        <f t="shared" si="2"/>
        <v>9306</v>
      </c>
      <c r="K33" s="37">
        <f>TU_stat!H33*TU_stat!AC33+TU_stat!I33*TU_stat!AD33+TU_stat!J33*TU_stat!AE33+TU_stat!K33*TU_stat!AF33+TU_stat!L33*TU_stat!AG33+TU_stat!M33*TU_stat!AH33+TU_stat!N33*TU_stat!AI33+TU_stat!O33*TU_stat!AJ33+TU_stat!P33*TU_stat!AK33</f>
        <v>5928</v>
      </c>
      <c r="L33" s="644">
        <f>ROUND(Y33/TU_rozp!E33/12,2)</f>
        <v>2.99</v>
      </c>
      <c r="M33" s="682">
        <f>IF(TU_stat!H33=0,0,12*1.348*1/TU_stat!T33*TU_rozp!$E33)</f>
        <v>12195.535159141582</v>
      </c>
      <c r="N33" s="646">
        <f>IF(TU_stat!I33=0,0,12*1.348*1/TU_stat!U33*TU_rozp!$E33)</f>
        <v>9679.9214149133732</v>
      </c>
      <c r="O33" s="646">
        <f>IF(TU_stat!J33=0,0,12*1.348*1/TU_stat!V33*TU_rozp!$E33)</f>
        <v>0</v>
      </c>
      <c r="P33" s="646">
        <f>IF(TU_stat!K33=0,0,12*1.348*1/TU_stat!W33*TU_rozp!$E33)</f>
        <v>0</v>
      </c>
      <c r="Q33" s="646">
        <f>IF(TU_stat!L33=0,0,12*1.348*1/TU_stat!X33*TU_rozp!$E33)</f>
        <v>0</v>
      </c>
      <c r="R33" s="646">
        <f>IF(TU_stat!M33=0,0,12*1.348*1/TU_stat!Y33*TU_rozp!$E33)</f>
        <v>0</v>
      </c>
      <c r="S33" s="646">
        <f>IF(TU_stat!N33=0,0,12*1.348*1/TU_stat!Z33*TU_rozp!$E33)</f>
        <v>0</v>
      </c>
      <c r="T33" s="646">
        <f>IF(TU_stat!O33=0,0,12*1.348*1/TU_stat!AA33*TU_rozp!$E33)</f>
        <v>0</v>
      </c>
      <c r="U33" s="646">
        <f>IF(TU_stat!P33=0,0,12*1.348*1/TU_stat!AB33*TU_rozp!$E33)</f>
        <v>0</v>
      </c>
      <c r="V33" s="37">
        <f>ROUND((M33*TU_stat!H33+P33*TU_stat!K33+S33*TU_stat!N33)/1.348,0)</f>
        <v>542828</v>
      </c>
      <c r="W33" s="37">
        <f>ROUND((N33*TU_stat!I33+Q33*TU_stat!L33+T33*TU_stat!O33)/1.348,0)</f>
        <v>387771</v>
      </c>
      <c r="X33" s="37">
        <f>ROUND((O33*TU_stat!J33+R33*TU_stat!M33+U33*TU_stat!P33)/1.348,0)</f>
        <v>0</v>
      </c>
      <c r="Y33" s="37">
        <f t="shared" si="3"/>
        <v>930599</v>
      </c>
      <c r="Z33" s="647">
        <f>IF(TU_stat!T33=0,0,TU_stat!H33/TU_stat!T33)+IF(TU_stat!W33=0,0,TU_stat!K33/TU_stat!W33)+IF(TU_stat!Z33=0,0,TU_stat!N33/TU_stat!Z33)</f>
        <v>1.7444627872768232</v>
      </c>
      <c r="AA33" s="647">
        <f>IF(TU_stat!U33=0,0,TU_stat!I33/TU_stat!U33)+IF(TU_stat!X33=0,0,TU_stat!L33/TU_stat!X33)+IF(TU_stat!AA33=0,0,TU_stat!O33/TU_stat!AA33)</f>
        <v>1.2461639628401582</v>
      </c>
      <c r="AB33" s="647">
        <f>IF(TU_stat!V33=0,0,TU_stat!J33/TU_stat!V33)+IF(TU_stat!Y33=0,0,TU_stat!M33/TU_stat!Y33)+IF(TU_stat!AB33=0,0,TU_stat!P33/TU_stat!AB33)</f>
        <v>0</v>
      </c>
      <c r="AC33" s="130">
        <f t="shared" si="4"/>
        <v>2.9906267501169816</v>
      </c>
    </row>
    <row r="34" spans="1:29" ht="20.100000000000001" customHeight="1" x14ac:dyDescent="0.2">
      <c r="A34" s="81">
        <v>31</v>
      </c>
      <c r="B34" s="417">
        <v>600079406</v>
      </c>
      <c r="C34" s="399">
        <v>2441</v>
      </c>
      <c r="D34" s="400" t="str">
        <f>TU_stat!D34</f>
        <v>MŠ Příšovice 162</v>
      </c>
      <c r="E34" s="313">
        <f>TU_stat!E34</f>
        <v>3141</v>
      </c>
      <c r="F34" s="295" t="str">
        <f>TU_stat!F34</f>
        <v>MŠ Příšovice 162</v>
      </c>
      <c r="G34" s="152">
        <f>ROUND(TU_rozp!R34,0)</f>
        <v>622409</v>
      </c>
      <c r="H34" s="37">
        <f t="shared" si="0"/>
        <v>459915</v>
      </c>
      <c r="I34" s="29">
        <f t="shared" si="1"/>
        <v>155451</v>
      </c>
      <c r="J34" s="37">
        <f t="shared" si="2"/>
        <v>4599</v>
      </c>
      <c r="K34" s="37">
        <f>TU_stat!H34*TU_stat!AC34+TU_stat!I34*TU_stat!AD34+TU_stat!J34*TU_stat!AE34+TU_stat!K34*TU_stat!AF34+TU_stat!L34*TU_stat!AG34+TU_stat!M34*TU_stat!AH34+TU_stat!N34*TU_stat!AI34+TU_stat!O34*TU_stat!AJ34+TU_stat!P34*TU_stat!AK34</f>
        <v>2444</v>
      </c>
      <c r="L34" s="644">
        <f>ROUND(Y34/TU_rozp!E34/12,2)</f>
        <v>1.48</v>
      </c>
      <c r="M34" s="682">
        <f>IF(TU_stat!H34=0,0,12*1.348*1/TU_stat!T34*TU_rozp!$E34)</f>
        <v>13190.743691026075</v>
      </c>
      <c r="N34" s="646">
        <f>IF(TU_stat!I34=0,0,12*1.348*1/TU_stat!U34*TU_rozp!$E34)</f>
        <v>0</v>
      </c>
      <c r="O34" s="646">
        <f>IF(TU_stat!J34=0,0,12*1.348*1/TU_stat!V34*TU_rozp!$E34)</f>
        <v>0</v>
      </c>
      <c r="P34" s="646">
        <f>IF(TU_stat!K34=0,0,12*1.348*1/TU_stat!W34*TU_rozp!$E34)</f>
        <v>0</v>
      </c>
      <c r="Q34" s="646">
        <f>IF(TU_stat!L34=0,0,12*1.348*1/TU_stat!X34*TU_rozp!$E34)</f>
        <v>0</v>
      </c>
      <c r="R34" s="646">
        <f>IF(TU_stat!M34=0,0,12*1.348*1/TU_stat!Y34*TU_rozp!$E34)</f>
        <v>0</v>
      </c>
      <c r="S34" s="646">
        <f>IF(TU_stat!N34=0,0,12*1.348*1/TU_stat!Z34*TU_rozp!$E34)</f>
        <v>0</v>
      </c>
      <c r="T34" s="646">
        <f>IF(TU_stat!O34=0,0,12*1.348*1/TU_stat!AA34*TU_rozp!$E34)</f>
        <v>0</v>
      </c>
      <c r="U34" s="646">
        <f>IF(TU_stat!P34=0,0,12*1.348*1/TU_stat!AB34*TU_rozp!$E34)</f>
        <v>0</v>
      </c>
      <c r="V34" s="37">
        <f>ROUND((M34*TU_stat!H34+P34*TU_stat!K34+S34*TU_stat!N34)/1.348,0)</f>
        <v>459915</v>
      </c>
      <c r="W34" s="37">
        <f>ROUND((N34*TU_stat!I34+Q34*TU_stat!L34+T34*TU_stat!O34)/1.348,0)</f>
        <v>0</v>
      </c>
      <c r="X34" s="37">
        <f>ROUND((O34*TU_stat!J34+R34*TU_stat!M34+U34*TU_stat!P34)/1.348,0)</f>
        <v>0</v>
      </c>
      <c r="Y34" s="37">
        <f t="shared" si="3"/>
        <v>459915</v>
      </c>
      <c r="Z34" s="647">
        <f>IF(TU_stat!T34=0,0,TU_stat!H34/TU_stat!T34)+IF(TU_stat!W34=0,0,TU_stat!K34/TU_stat!W34)+IF(TU_stat!Z34=0,0,TU_stat!N34/TU_stat!Z34)</f>
        <v>1.4780078346239296</v>
      </c>
      <c r="AA34" s="647">
        <f>IF(TU_stat!U34=0,0,TU_stat!I34/TU_stat!U34)+IF(TU_stat!X34=0,0,TU_stat!L34/TU_stat!X34)+IF(TU_stat!AA34=0,0,TU_stat!O34/TU_stat!AA34)</f>
        <v>0</v>
      </c>
      <c r="AB34" s="647">
        <f>IF(TU_stat!V34=0,0,TU_stat!J34/TU_stat!V34)+IF(TU_stat!Y34=0,0,TU_stat!M34/TU_stat!Y34)+IF(TU_stat!AB34=0,0,TU_stat!P34/TU_stat!AB34)</f>
        <v>0</v>
      </c>
      <c r="AC34" s="130">
        <f t="shared" si="4"/>
        <v>1.4780078346239296</v>
      </c>
    </row>
    <row r="35" spans="1:29" ht="20.100000000000001" customHeight="1" x14ac:dyDescent="0.2">
      <c r="A35" s="81">
        <v>32</v>
      </c>
      <c r="B35" s="417">
        <v>600080251</v>
      </c>
      <c r="C35" s="399">
        <v>2496</v>
      </c>
      <c r="D35" s="400" t="str">
        <f>TU_stat!D35</f>
        <v>ZŠ Příšovice 178</v>
      </c>
      <c r="E35" s="313">
        <f>TU_stat!E35</f>
        <v>3141</v>
      </c>
      <c r="F35" s="295" t="str">
        <f>TU_stat!F35</f>
        <v>ZŠ Příšovice 187</v>
      </c>
      <c r="G35" s="152">
        <f>ROUND(TU_rozp!R35,0)</f>
        <v>656898</v>
      </c>
      <c r="H35" s="37">
        <f t="shared" si="0"/>
        <v>484497</v>
      </c>
      <c r="I35" s="29">
        <f t="shared" si="1"/>
        <v>163760</v>
      </c>
      <c r="J35" s="37">
        <f t="shared" si="2"/>
        <v>4845</v>
      </c>
      <c r="K35" s="37">
        <f>TU_stat!H35*TU_stat!AC35+TU_stat!I35*TU_stat!AD35+TU_stat!J35*TU_stat!AE35+TU_stat!K35*TU_stat!AF35+TU_stat!L35*TU_stat!AG35+TU_stat!M35*TU_stat!AH35+TU_stat!N35*TU_stat!AI35+TU_stat!O35*TU_stat!AJ35+TU_stat!P35*TU_stat!AK35</f>
        <v>3796</v>
      </c>
      <c r="L35" s="644">
        <f>ROUND(Y35/TU_rozp!E35/12,2)</f>
        <v>1.56</v>
      </c>
      <c r="M35" s="682">
        <f>IF(TU_stat!H35=0,0,12*1.348*1/TU_stat!T35*TU_rozp!$E35)</f>
        <v>0</v>
      </c>
      <c r="N35" s="646">
        <f>IF(TU_stat!I35=0,0,12*1.348*1/TU_stat!U35*TU_rozp!$E35)</f>
        <v>8946.6008898272921</v>
      </c>
      <c r="O35" s="646">
        <f>IF(TU_stat!J35=0,0,12*1.348*1/TU_stat!V35*TU_rozp!$E35)</f>
        <v>0</v>
      </c>
      <c r="P35" s="646">
        <f>IF(TU_stat!K35=0,0,12*1.348*1/TU_stat!W35*TU_rozp!$E35)</f>
        <v>0</v>
      </c>
      <c r="Q35" s="646">
        <f>IF(TU_stat!L35=0,0,12*1.348*1/TU_stat!X35*TU_rozp!$E35)</f>
        <v>0</v>
      </c>
      <c r="R35" s="646">
        <f>IF(TU_stat!M35=0,0,12*1.348*1/TU_stat!Y35*TU_rozp!$E35)</f>
        <v>0</v>
      </c>
      <c r="S35" s="646">
        <f>IF(TU_stat!N35=0,0,12*1.348*1/TU_stat!Z35*TU_rozp!$E35)</f>
        <v>0</v>
      </c>
      <c r="T35" s="646">
        <f>IF(TU_stat!O35=0,0,12*1.348*1/TU_stat!AA35*TU_rozp!$E35)</f>
        <v>0</v>
      </c>
      <c r="U35" s="646">
        <f>IF(TU_stat!P35=0,0,12*1.348*1/TU_stat!AB35*TU_rozp!$E35)</f>
        <v>0</v>
      </c>
      <c r="V35" s="37">
        <f>ROUND((M35*TU_stat!H35+P35*TU_stat!K35+S35*TU_stat!N35)/1.348,0)</f>
        <v>0</v>
      </c>
      <c r="W35" s="37">
        <f>ROUND((N35*TU_stat!I35+Q35*TU_stat!L35+T35*TU_stat!O35)/1.348,0)</f>
        <v>484497</v>
      </c>
      <c r="X35" s="37">
        <f>ROUND((O35*TU_stat!J35+R35*TU_stat!M35+U35*TU_stat!P35)/1.348,0)</f>
        <v>0</v>
      </c>
      <c r="Y35" s="37">
        <f t="shared" si="3"/>
        <v>484497</v>
      </c>
      <c r="Z35" s="647">
        <f>IF(TU_stat!T35=0,0,TU_stat!H35/TU_stat!T35)+IF(TU_stat!W35=0,0,TU_stat!K35/TU_stat!W35)+IF(TU_stat!Z35=0,0,TU_stat!N35/TU_stat!Z35)</f>
        <v>0</v>
      </c>
      <c r="AA35" s="647">
        <f>IF(TU_stat!U35=0,0,TU_stat!I35/TU_stat!U35)+IF(TU_stat!X35=0,0,TU_stat!L35/TU_stat!X35)+IF(TU_stat!AA35=0,0,TU_stat!O35/TU_stat!AA35)</f>
        <v>1.5570068401429866</v>
      </c>
      <c r="AB35" s="647">
        <f>IF(TU_stat!V35=0,0,TU_stat!J35/TU_stat!V35)+IF(TU_stat!Y35=0,0,TU_stat!M35/TU_stat!Y35)+IF(TU_stat!AB35=0,0,TU_stat!P35/TU_stat!AB35)</f>
        <v>0</v>
      </c>
      <c r="AC35" s="130">
        <f t="shared" si="4"/>
        <v>1.5570068401429866</v>
      </c>
    </row>
    <row r="36" spans="1:29" ht="20.100000000000001" customHeight="1" x14ac:dyDescent="0.2">
      <c r="A36" s="81">
        <v>33</v>
      </c>
      <c r="B36" s="417">
        <v>600098559</v>
      </c>
      <c r="C36" s="399">
        <v>5440</v>
      </c>
      <c r="D36" s="400" t="str">
        <f>TU_stat!D36</f>
        <v>MŠ Rovensko p. T., Revoluční 440</v>
      </c>
      <c r="E36" s="313">
        <f>TU_stat!E36</f>
        <v>3141</v>
      </c>
      <c r="F36" s="295" t="str">
        <f>TU_stat!F36</f>
        <v>MŠ Rovensko p. T., Revoluční 440 - výdejna</v>
      </c>
      <c r="G36" s="152">
        <f>ROUND(TU_rozp!R36,0)</f>
        <v>256834</v>
      </c>
      <c r="H36" s="37">
        <f t="shared" si="0"/>
        <v>189294</v>
      </c>
      <c r="I36" s="29">
        <f t="shared" si="1"/>
        <v>63981</v>
      </c>
      <c r="J36" s="37">
        <f t="shared" si="2"/>
        <v>1893</v>
      </c>
      <c r="K36" s="37">
        <f>TU_stat!H36*TU_stat!AC36+TU_stat!I36*TU_stat!AD36+TU_stat!J36*TU_stat!AE36+TU_stat!K36*TU_stat!AF36+TU_stat!L36*TU_stat!AG36+TU_stat!M36*TU_stat!AH36+TU_stat!N36*TU_stat!AI36+TU_stat!O36*TU_stat!AJ36+TU_stat!P36*TU_stat!AK36</f>
        <v>1666</v>
      </c>
      <c r="L36" s="644">
        <f>ROUND(Y36/TU_rozp!E36/12,2)</f>
        <v>0.61</v>
      </c>
      <c r="M36" s="682">
        <f>IF(TU_stat!H36=0,0,12*1.348*1/TU_stat!T36*TU_rozp!$E36)</f>
        <v>0</v>
      </c>
      <c r="N36" s="646">
        <f>IF(TU_stat!I36=0,0,12*1.348*1/TU_stat!U36*TU_rozp!$E36)</f>
        <v>0</v>
      </c>
      <c r="O36" s="646">
        <f>IF(TU_stat!J36=0,0,12*1.348*1/TU_stat!V36*TU_rozp!$E36)</f>
        <v>0</v>
      </c>
      <c r="P36" s="646">
        <f>IF(TU_stat!K36=0,0,12*1.348*1/TU_stat!W36*TU_rozp!$E36)</f>
        <v>0</v>
      </c>
      <c r="Q36" s="646">
        <f>IF(TU_stat!L36=0,0,12*1.348*1/TU_stat!X36*TU_rozp!$E36)</f>
        <v>0</v>
      </c>
      <c r="R36" s="646">
        <f>IF(TU_stat!M36=0,0,12*1.348*1/TU_stat!Y36*TU_rozp!$E36)</f>
        <v>0</v>
      </c>
      <c r="S36" s="646">
        <f>IF(TU_stat!N36=0,0,12*1.348*1/TU_stat!Z36*TU_rozp!$E36)</f>
        <v>5207.5131576438771</v>
      </c>
      <c r="T36" s="646">
        <f>IF(TU_stat!O36=0,0,12*1.348*1/TU_stat!AA36*TU_rozp!$E36)</f>
        <v>0</v>
      </c>
      <c r="U36" s="646">
        <f>IF(TU_stat!P36=0,0,12*1.348*1/TU_stat!AB36*TU_rozp!$E36)</f>
        <v>0</v>
      </c>
      <c r="V36" s="37">
        <f>ROUND((M36*TU_stat!H36+P36*TU_stat!K36+S36*TU_stat!N36)/1.348,0)</f>
        <v>189294</v>
      </c>
      <c r="W36" s="37">
        <f>ROUND((N36*TU_stat!I36+Q36*TU_stat!L36+T36*TU_stat!O36)/1.348,0)</f>
        <v>0</v>
      </c>
      <c r="X36" s="37">
        <f>ROUND((O36*TU_stat!J36+R36*TU_stat!M36+U36*TU_stat!P36)/1.348,0)</f>
        <v>0</v>
      </c>
      <c r="Y36" s="37">
        <f t="shared" si="3"/>
        <v>189294</v>
      </c>
      <c r="Z36" s="647">
        <f>IF(TU_stat!T36=0,0,TU_stat!H36/TU_stat!T36)+IF(TU_stat!W36=0,0,TU_stat!K36/TU_stat!W36)+IF(TU_stat!Z36=0,0,TU_stat!N36/TU_stat!Z36)</f>
        <v>0.60832554313505016</v>
      </c>
      <c r="AA36" s="647">
        <f>IF(TU_stat!U36=0,0,TU_stat!I36/TU_stat!U36)+IF(TU_stat!X36=0,0,TU_stat!L36/TU_stat!X36)+IF(TU_stat!AA36=0,0,TU_stat!O36/TU_stat!AA36)</f>
        <v>0</v>
      </c>
      <c r="AB36" s="647">
        <f>IF(TU_stat!V36=0,0,TU_stat!J36/TU_stat!V36)+IF(TU_stat!Y36=0,0,TU_stat!M36/TU_stat!Y36)+IF(TU_stat!AB36=0,0,TU_stat!P36/TU_stat!AB36)</f>
        <v>0</v>
      </c>
      <c r="AC36" s="130">
        <f t="shared" si="4"/>
        <v>0.60832554313505016</v>
      </c>
    </row>
    <row r="37" spans="1:29" ht="20.100000000000001" customHeight="1" x14ac:dyDescent="0.2">
      <c r="A37" s="81">
        <v>34</v>
      </c>
      <c r="B37" s="417">
        <v>600099270</v>
      </c>
      <c r="C37" s="399">
        <v>5441</v>
      </c>
      <c r="D37" s="400" t="str">
        <f>TU_stat!D37</f>
        <v>ZŠ Rovensko p. T., Revoluční 413</v>
      </c>
      <c r="E37" s="313">
        <f>TU_stat!E37</f>
        <v>3141</v>
      </c>
      <c r="F37" s="295" t="str">
        <f>TU_stat!F37</f>
        <v>ZŠ Rovensko p. T., Revoluční 413</v>
      </c>
      <c r="G37" s="152">
        <f>ROUND(TU_rozp!R37,0)</f>
        <v>1897263</v>
      </c>
      <c r="H37" s="37">
        <f t="shared" si="0"/>
        <v>1398692</v>
      </c>
      <c r="I37" s="29">
        <f t="shared" si="1"/>
        <v>472758</v>
      </c>
      <c r="J37" s="37">
        <f t="shared" si="2"/>
        <v>13987</v>
      </c>
      <c r="K37" s="37">
        <f>TU_stat!H37*TU_stat!AC37+TU_stat!I37*TU_stat!AD37+TU_stat!J37*TU_stat!AE37+TU_stat!K37*TU_stat!AF37+TU_stat!L37*TU_stat!AG37+TU_stat!M37*TU_stat!AH37+TU_stat!N37*TU_stat!AI37+TU_stat!O37*TU_stat!AJ37+TU_stat!P37*TU_stat!AK37</f>
        <v>11826</v>
      </c>
      <c r="L37" s="644">
        <f>ROUND(Y37/TU_rozp!E37/12,2)</f>
        <v>4.49</v>
      </c>
      <c r="M37" s="682">
        <f>IF(TU_stat!H37=0,0,12*1.348*1/TU_stat!T37*TU_rozp!$E37)</f>
        <v>0</v>
      </c>
      <c r="N37" s="646">
        <f>IF(TU_stat!I37=0,0,12*1.348*1/TU_stat!U37*TU_rozp!$E37)</f>
        <v>7406.9001710147677</v>
      </c>
      <c r="O37" s="646">
        <f>IF(TU_stat!J37=0,0,12*1.348*1/TU_stat!V37*TU_rozp!$E37)</f>
        <v>0</v>
      </c>
      <c r="P37" s="646">
        <f>IF(TU_stat!K37=0,0,12*1.348*1/TU_stat!W37*TU_rozp!$E37)</f>
        <v>7811.2697364658134</v>
      </c>
      <c r="Q37" s="646">
        <f>IF(TU_stat!L37=0,0,12*1.348*1/TU_stat!X37*TU_rozp!$E37)</f>
        <v>5999.0268288739881</v>
      </c>
      <c r="R37" s="646">
        <f>IF(TU_stat!M37=0,0,12*1.348*1/TU_stat!Y37*TU_rozp!$E37)</f>
        <v>0</v>
      </c>
      <c r="S37" s="646">
        <f>IF(TU_stat!N37=0,0,12*1.348*1/TU_stat!Z37*TU_rozp!$E37)</f>
        <v>0</v>
      </c>
      <c r="T37" s="646">
        <f>IF(TU_stat!O37=0,0,12*1.348*1/TU_stat!AA37*TU_rozp!$E37)</f>
        <v>0</v>
      </c>
      <c r="U37" s="646">
        <f>IF(TU_stat!P37=0,0,12*1.348*1/TU_stat!AB37*TU_rozp!$E37)</f>
        <v>0</v>
      </c>
      <c r="V37" s="37">
        <f>ROUND((M37*TU_stat!H37+P37*TU_stat!K37+S37*TU_stat!N37)/1.348,0)</f>
        <v>283941</v>
      </c>
      <c r="W37" s="37">
        <f>ROUND((N37*TU_stat!I37+Q37*TU_stat!L37+T37*TU_stat!O37)/1.348,0)</f>
        <v>1114751</v>
      </c>
      <c r="X37" s="37">
        <f>ROUND((O37*TU_stat!J37+R37*TU_stat!M37+U37*TU_stat!P37)/1.348,0)</f>
        <v>0</v>
      </c>
      <c r="Y37" s="37">
        <f t="shared" si="3"/>
        <v>1398692</v>
      </c>
      <c r="Z37" s="647">
        <f>IF(TU_stat!T37=0,0,TU_stat!H37/TU_stat!T37)+IF(TU_stat!W37=0,0,TU_stat!K37/TU_stat!W37)+IF(TU_stat!Z37=0,0,TU_stat!N37/TU_stat!Z37)</f>
        <v>0.91248831470257508</v>
      </c>
      <c r="AA37" s="647">
        <f>IF(TU_stat!U37=0,0,TU_stat!I37/TU_stat!U37)+IF(TU_stat!X37=0,0,TU_stat!L37/TU_stat!X37)+IF(TU_stat!AA37=0,0,TU_stat!O37/TU_stat!AA37)</f>
        <v>3.5824284358510177</v>
      </c>
      <c r="AB37" s="647">
        <f>IF(TU_stat!V37=0,0,TU_stat!J37/TU_stat!V37)+IF(TU_stat!Y37=0,0,TU_stat!M37/TU_stat!Y37)+IF(TU_stat!AB37=0,0,TU_stat!P37/TU_stat!AB37)</f>
        <v>0</v>
      </c>
      <c r="AC37" s="130">
        <f t="shared" si="4"/>
        <v>4.4949167505535925</v>
      </c>
    </row>
    <row r="38" spans="1:29" ht="20.100000000000001" customHeight="1" x14ac:dyDescent="0.2">
      <c r="A38" s="81">
        <v>35</v>
      </c>
      <c r="B38" s="417">
        <v>650025873</v>
      </c>
      <c r="C38" s="399">
        <v>2306</v>
      </c>
      <c r="D38" s="400" t="str">
        <f>TU_stat!D38</f>
        <v>ZŠ a MŠ Svijanský Újezd 78</v>
      </c>
      <c r="E38" s="313">
        <f>TU_stat!E38</f>
        <v>3141</v>
      </c>
      <c r="F38" s="295" t="str">
        <f>TU_stat!F38</f>
        <v xml:space="preserve">MŠ Svijanský Újezd 44 </v>
      </c>
      <c r="G38" s="152">
        <f>ROUND(TU_rozp!R38,0)</f>
        <v>876487</v>
      </c>
      <c r="H38" s="37">
        <f t="shared" si="0"/>
        <v>647590</v>
      </c>
      <c r="I38" s="29">
        <f t="shared" si="1"/>
        <v>218885</v>
      </c>
      <c r="J38" s="37">
        <f t="shared" si="2"/>
        <v>6476</v>
      </c>
      <c r="K38" s="37">
        <f>TU_stat!H38*TU_stat!AC38+TU_stat!I38*TU_stat!AD38+TU_stat!J38*TU_stat!AE38+TU_stat!K38*TU_stat!AF38+TU_stat!L38*TU_stat!AG38+TU_stat!M38*TU_stat!AH38+TU_stat!N38*TU_stat!AI38+TU_stat!O38*TU_stat!AJ38+TU_stat!P38*TU_stat!AK38</f>
        <v>3536</v>
      </c>
      <c r="L38" s="644">
        <f>ROUND(Y38/TU_rozp!E38/12,2)</f>
        <v>2.08</v>
      </c>
      <c r="M38" s="682">
        <f>IF(TU_stat!H38=0,0,12*1.348*1/TU_stat!T38*TU_rozp!$E38)</f>
        <v>13857.331321670734</v>
      </c>
      <c r="N38" s="646">
        <f>IF(TU_stat!I38=0,0,12*1.348*1/TU_stat!U38*TU_rozp!$E38)</f>
        <v>11380.616060579279</v>
      </c>
      <c r="O38" s="646">
        <f>IF(TU_stat!J38=0,0,12*1.348*1/TU_stat!V38*TU_rozp!$E38)</f>
        <v>0</v>
      </c>
      <c r="P38" s="646">
        <f>IF(TU_stat!K38=0,0,12*1.348*1/TU_stat!W38*TU_rozp!$E38)</f>
        <v>0</v>
      </c>
      <c r="Q38" s="646">
        <f>IF(TU_stat!L38=0,0,12*1.348*1/TU_stat!X38*TU_rozp!$E38)</f>
        <v>0</v>
      </c>
      <c r="R38" s="646">
        <f>IF(TU_stat!M38=0,0,12*1.348*1/TU_stat!Y38*TU_rozp!$E38)</f>
        <v>0</v>
      </c>
      <c r="S38" s="646">
        <f>IF(TU_stat!N38=0,0,12*1.348*1/TU_stat!Z38*TU_rozp!$E38)</f>
        <v>0</v>
      </c>
      <c r="T38" s="646">
        <f>IF(TU_stat!O38=0,0,12*1.348*1/TU_stat!AA38*TU_rozp!$E38)</f>
        <v>0</v>
      </c>
      <c r="U38" s="646">
        <f>IF(TU_stat!P38=0,0,12*1.348*1/TU_stat!AB38*TU_rozp!$E38)</f>
        <v>0</v>
      </c>
      <c r="V38" s="37">
        <f>ROUND((M38*TU_stat!H38+P38*TU_stat!K38+S38*TU_stat!N38)/1.348,0)</f>
        <v>411197</v>
      </c>
      <c r="W38" s="37">
        <f>ROUND((N38*TU_stat!I38+Q38*TU_stat!L38+T38*TU_stat!O38)/1.348,0)</f>
        <v>236393</v>
      </c>
      <c r="X38" s="37">
        <f>ROUND((O38*TU_stat!J38+R38*TU_stat!M38+U38*TU_stat!P38)/1.348,0)</f>
        <v>0</v>
      </c>
      <c r="Y38" s="37">
        <f t="shared" si="3"/>
        <v>647590</v>
      </c>
      <c r="Z38" s="647">
        <f>IF(TU_stat!T38=0,0,TU_stat!H38/TU_stat!T38)+IF(TU_stat!W38=0,0,TU_stat!K38/TU_stat!W38)+IF(TU_stat!Z38=0,0,TU_stat!N38/TU_stat!Z38)</f>
        <v>1.3214452943187711</v>
      </c>
      <c r="AA38" s="647">
        <f>IF(TU_stat!U38=0,0,TU_stat!I38/TU_stat!U38)+IF(TU_stat!X38=0,0,TU_stat!L38/TU_stat!X38)+IF(TU_stat!AA38=0,0,TU_stat!O38/TU_stat!AA38)</f>
        <v>0.75968473535217107</v>
      </c>
      <c r="AB38" s="647">
        <f>IF(TU_stat!V38=0,0,TU_stat!J38/TU_stat!V38)+IF(TU_stat!Y38=0,0,TU_stat!M38/TU_stat!Y38)+IF(TU_stat!AB38=0,0,TU_stat!P38/TU_stat!AB38)</f>
        <v>0</v>
      </c>
      <c r="AC38" s="130">
        <f t="shared" si="4"/>
        <v>2.0811300296709421</v>
      </c>
    </row>
    <row r="39" spans="1:29" ht="20.100000000000001" customHeight="1" x14ac:dyDescent="0.2">
      <c r="A39" s="81">
        <v>36</v>
      </c>
      <c r="B39" s="417">
        <v>600080111</v>
      </c>
      <c r="C39" s="533">
        <v>2447</v>
      </c>
      <c r="D39" s="400" t="str">
        <f>TU_stat!D39</f>
        <v>ZŠ Radostín 19, Sychrov</v>
      </c>
      <c r="E39" s="313">
        <f>TU_stat!E39</f>
        <v>3141</v>
      </c>
      <c r="F39" s="295" t="str">
        <f>TU_stat!F39</f>
        <v xml:space="preserve">ZŠ Radostín 19, Sychrov - výdejna </v>
      </c>
      <c r="G39" s="152">
        <f>ROUND(TU_rozp!R39,0)</f>
        <v>184798</v>
      </c>
      <c r="H39" s="37">
        <f t="shared" si="0"/>
        <v>135955</v>
      </c>
      <c r="I39" s="29">
        <f t="shared" si="1"/>
        <v>45953</v>
      </c>
      <c r="J39" s="37">
        <f t="shared" si="2"/>
        <v>1360</v>
      </c>
      <c r="K39" s="37">
        <f>TU_stat!H39*TU_stat!AC39+TU_stat!I39*TU_stat!AD39+TU_stat!J39*TU_stat!AE39+TU_stat!K39*TU_stat!AF39+TU_stat!L39*TU_stat!AG39+TU_stat!M39*TU_stat!AH39+TU_stat!N39*TU_stat!AI39+TU_stat!O39*TU_stat!AJ39+TU_stat!P39*TU_stat!AK39</f>
        <v>1530</v>
      </c>
      <c r="L39" s="644">
        <f>ROUND(Y39/TU_rozp!E39/12,2)</f>
        <v>0.44</v>
      </c>
      <c r="M39" s="682">
        <f>IF(TU_stat!H39=0,0,12*1.348*1/TU_stat!T39*TU_rozp!$E39)</f>
        <v>0</v>
      </c>
      <c r="N39" s="646">
        <f>IF(TU_stat!I39=0,0,12*1.348*1/TU_stat!U39*TU_rozp!$E39)</f>
        <v>0</v>
      </c>
      <c r="O39" s="646">
        <f>IF(TU_stat!J39=0,0,12*1.348*1/TU_stat!V39*TU_rozp!$E39)</f>
        <v>0</v>
      </c>
      <c r="P39" s="646">
        <f>IF(TU_stat!K39=0,0,12*1.348*1/TU_stat!W39*TU_rozp!$E39)</f>
        <v>0</v>
      </c>
      <c r="Q39" s="646">
        <f>IF(TU_stat!L39=0,0,12*1.348*1/TU_stat!X39*TU_rozp!$E39)</f>
        <v>0</v>
      </c>
      <c r="R39" s="646">
        <f>IF(TU_stat!M39=0,0,12*1.348*1/TU_stat!Y39*TU_rozp!$E39)</f>
        <v>0</v>
      </c>
      <c r="S39" s="646">
        <f>IF(TU_stat!N39=0,0,12*1.348*1/TU_stat!Z39*TU_rozp!$E39)</f>
        <v>0</v>
      </c>
      <c r="T39" s="646">
        <f>IF(TU_stat!O39=0,0,12*1.348*1/TU_stat!AA39*TU_rozp!$E39)</f>
        <v>4072.6201760786744</v>
      </c>
      <c r="U39" s="646">
        <f>IF(TU_stat!P39=0,0,12*1.348*1/TU_stat!AB39*TU_rozp!$E39)</f>
        <v>0</v>
      </c>
      <c r="V39" s="37">
        <f>ROUND((M39*TU_stat!H39+P39*TU_stat!K39+S39*TU_stat!N39)/1.348,0)</f>
        <v>0</v>
      </c>
      <c r="W39" s="37">
        <f>ROUND((N39*TU_stat!I39+Q39*TU_stat!L39+T39*TU_stat!O39)/1.348,0)</f>
        <v>135955</v>
      </c>
      <c r="X39" s="37">
        <f>ROUND((O39*TU_stat!J39+R39*TU_stat!M39+U39*TU_stat!P39)/1.348,0)</f>
        <v>0</v>
      </c>
      <c r="Y39" s="37">
        <f t="shared" si="3"/>
        <v>135955</v>
      </c>
      <c r="Z39" s="647">
        <f>IF(TU_stat!T39=0,0,TU_stat!H39/TU_stat!T39)+IF(TU_stat!W39=0,0,TU_stat!K39/TU_stat!W39)+IF(TU_stat!Z39=0,0,TU_stat!N39/TU_stat!Z39)</f>
        <v>0</v>
      </c>
      <c r="AA39" s="647">
        <f>IF(TU_stat!U39=0,0,TU_stat!I39/TU_stat!U39)+IF(TU_stat!X39=0,0,TU_stat!L39/TU_stat!X39)+IF(TU_stat!AA39=0,0,TU_stat!O39/TU_stat!AA39)</f>
        <v>0.43691405816803675</v>
      </c>
      <c r="AB39" s="647">
        <f>IF(TU_stat!V39=0,0,TU_stat!J39/TU_stat!V39)+IF(TU_stat!Y39=0,0,TU_stat!M39/TU_stat!Y39)+IF(TU_stat!AB39=0,0,TU_stat!P39/TU_stat!AB39)</f>
        <v>0</v>
      </c>
      <c r="AC39" s="130">
        <f t="shared" si="4"/>
        <v>0.43691405816803675</v>
      </c>
    </row>
    <row r="40" spans="1:29" ht="20.100000000000001" customHeight="1" x14ac:dyDescent="0.2">
      <c r="A40" s="81">
        <v>37</v>
      </c>
      <c r="B40" s="417">
        <v>600099067</v>
      </c>
      <c r="C40" s="399">
        <v>5455</v>
      </c>
      <c r="D40" s="400" t="str">
        <f>TU_stat!D40</f>
        <v>ZŠ a MŠ Tatobity 74</v>
      </c>
      <c r="E40" s="313">
        <f>TU_stat!E40</f>
        <v>3141</v>
      </c>
      <c r="F40" s="295" t="str">
        <f>TU_stat!F40</f>
        <v>ZŠ a MŠ Tatobity 74</v>
      </c>
      <c r="G40" s="152">
        <f>ROUND(TU_rozp!R40,0)</f>
        <v>849920</v>
      </c>
      <c r="H40" s="37">
        <f t="shared" si="0"/>
        <v>627997</v>
      </c>
      <c r="I40" s="29">
        <f t="shared" si="1"/>
        <v>212263</v>
      </c>
      <c r="J40" s="37">
        <f t="shared" si="2"/>
        <v>6280</v>
      </c>
      <c r="K40" s="37">
        <f>TU_stat!H40*TU_stat!AC40+TU_stat!I40*TU_stat!AD40+TU_stat!J40*TU_stat!AE40+TU_stat!K40*TU_stat!AF40+TU_stat!L40*TU_stat!AG40+TU_stat!M40*TU_stat!AH40+TU_stat!N40*TU_stat!AI40+TU_stat!O40*TU_stat!AJ40+TU_stat!P40*TU_stat!AK40</f>
        <v>3380</v>
      </c>
      <c r="L40" s="644">
        <f>ROUND(Y40/TU_rozp!E40/12,2)</f>
        <v>2.02</v>
      </c>
      <c r="M40" s="682">
        <f>IF(TU_stat!H40=0,0,12*1.348*1/TU_stat!T40*TU_rozp!$E40)</f>
        <v>14521.725990586141</v>
      </c>
      <c r="N40" s="646">
        <f>IF(TU_stat!I40=0,0,12*1.348*1/TU_stat!U40*TU_rozp!$E40)</f>
        <v>11380.6831987197</v>
      </c>
      <c r="O40" s="646">
        <f>IF(TU_stat!J40=0,0,12*1.348*1/TU_stat!V40*TU_rozp!$E40)</f>
        <v>0</v>
      </c>
      <c r="P40" s="646">
        <f>IF(TU_stat!K40=0,0,12*1.348*1/TU_stat!W40*TU_rozp!$E40)</f>
        <v>0</v>
      </c>
      <c r="Q40" s="646">
        <f>IF(TU_stat!L40=0,0,12*1.348*1/TU_stat!X40*TU_rozp!$E40)</f>
        <v>0</v>
      </c>
      <c r="R40" s="646">
        <f>IF(TU_stat!M40=0,0,12*1.348*1/TU_stat!Y40*TU_rozp!$E40)</f>
        <v>0</v>
      </c>
      <c r="S40" s="646">
        <f>IF(TU_stat!N40=0,0,12*1.348*1/TU_stat!Z40*TU_rozp!$E40)</f>
        <v>0</v>
      </c>
      <c r="T40" s="646">
        <f>IF(TU_stat!O40=0,0,12*1.348*1/TU_stat!AA40*TU_rozp!$E40)</f>
        <v>0</v>
      </c>
      <c r="U40" s="646">
        <f>IF(TU_stat!P40=0,0,12*1.348*1/TU_stat!AB40*TU_rozp!$E40)</f>
        <v>0</v>
      </c>
      <c r="V40" s="37">
        <f>ROUND((M40*TU_stat!H40+P40*TU_stat!K40+S40*TU_stat!N40)/1.348,0)</f>
        <v>366275</v>
      </c>
      <c r="W40" s="37">
        <f>ROUND((N40*TU_stat!I40+Q40*TU_stat!L40+T40*TU_stat!O40)/1.348,0)</f>
        <v>261722</v>
      </c>
      <c r="X40" s="37">
        <f>ROUND((O40*TU_stat!J40+R40*TU_stat!M40+U40*TU_stat!P40)/1.348,0)</f>
        <v>0</v>
      </c>
      <c r="Y40" s="37">
        <f t="shared" si="3"/>
        <v>627997</v>
      </c>
      <c r="Z40" s="647">
        <f>IF(TU_stat!T40=0,0,TU_stat!H40/TU_stat!T40)+IF(TU_stat!W40=0,0,TU_stat!K40/TU_stat!W40)+IF(TU_stat!Z40=0,0,TU_stat!N40/TU_stat!Z40)</f>
        <v>1.1770820893047003</v>
      </c>
      <c r="AA40" s="647">
        <f>IF(TU_stat!U40=0,0,TU_stat!I40/TU_stat!U40)+IF(TU_stat!X40=0,0,TU_stat!L40/TU_stat!X40)+IF(TU_stat!AA40=0,0,TU_stat!O40/TU_stat!AA40)</f>
        <v>0.84108449024096987</v>
      </c>
      <c r="AB40" s="647">
        <f>IF(TU_stat!V40=0,0,TU_stat!J40/TU_stat!V40)+IF(TU_stat!Y40=0,0,TU_stat!M40/TU_stat!Y40)+IF(TU_stat!AB40=0,0,TU_stat!P40/TU_stat!AB40)</f>
        <v>0</v>
      </c>
      <c r="AC40" s="130">
        <f t="shared" si="4"/>
        <v>2.01816657954567</v>
      </c>
    </row>
    <row r="41" spans="1:29" ht="20.100000000000001" customHeight="1" x14ac:dyDescent="0.2">
      <c r="A41" s="81">
        <v>38</v>
      </c>
      <c r="B41" s="419">
        <v>600099091</v>
      </c>
      <c r="C41" s="534">
        <v>5470</v>
      </c>
      <c r="D41" s="496" t="str">
        <f>TU_stat!D41</f>
        <v>ZŠ a MŠ Všeň 9</v>
      </c>
      <c r="E41" s="316">
        <f>TU_stat!E41</f>
        <v>3141</v>
      </c>
      <c r="F41" s="319" t="str">
        <f>TU_stat!F41</f>
        <v xml:space="preserve">MŠ Všeň 115 </v>
      </c>
      <c r="G41" s="152">
        <f>ROUND(TU_rozp!R41,0)</f>
        <v>778795</v>
      </c>
      <c r="H41" s="37">
        <f t="shared" si="0"/>
        <v>575097</v>
      </c>
      <c r="I41" s="29">
        <f t="shared" si="1"/>
        <v>194383</v>
      </c>
      <c r="J41" s="37">
        <f t="shared" si="2"/>
        <v>5751</v>
      </c>
      <c r="K41" s="37">
        <f>TU_stat!H41*TU_stat!AC41+TU_stat!I41*TU_stat!AD41+TU_stat!J41*TU_stat!AE41+TU_stat!K41*TU_stat!AF41+TU_stat!L41*TU_stat!AG41+TU_stat!M41*TU_stat!AH41+TU_stat!N41*TU_stat!AI41+TU_stat!O41*TU_stat!AJ41+TU_stat!P41*TU_stat!AK41</f>
        <v>3564</v>
      </c>
      <c r="L41" s="644">
        <f>ROUND(Y41/TU_rozp!E41/12,2)</f>
        <v>1.85</v>
      </c>
      <c r="M41" s="682">
        <f>IF(TU_stat!H41=0,0,12*1.348*1/TU_stat!T41*TU_rozp!$E41)</f>
        <v>15290.892275992204</v>
      </c>
      <c r="N41" s="646">
        <f>IF(TU_stat!I41=0,0,12*1.348*1/TU_stat!U41*TU_rozp!$E41)</f>
        <v>0</v>
      </c>
      <c r="O41" s="646">
        <f>IF(TU_stat!J41=0,0,12*1.348*1/TU_stat!V41*TU_rozp!$E41)</f>
        <v>0</v>
      </c>
      <c r="P41" s="646">
        <f>IF(TU_stat!K41=0,0,12*1.348*1/TU_stat!W41*TU_rozp!$E41)</f>
        <v>0</v>
      </c>
      <c r="Q41" s="646">
        <f>IF(TU_stat!L41=0,0,12*1.348*1/TU_stat!X41*TU_rozp!$E41)</f>
        <v>5598.1605544702343</v>
      </c>
      <c r="R41" s="646">
        <f>IF(TU_stat!M41=0,0,12*1.348*1/TU_stat!Y41*TU_rozp!$E41)</f>
        <v>0</v>
      </c>
      <c r="S41" s="646">
        <f>IF(TU_stat!N41=0,0,12*1.348*1/TU_stat!Z41*TU_rozp!$E41)</f>
        <v>0</v>
      </c>
      <c r="T41" s="646">
        <f>IF(TU_stat!O41=0,0,12*1.348*1/TU_stat!AA41*TU_rozp!$E41)</f>
        <v>0</v>
      </c>
      <c r="U41" s="646">
        <f>IF(TU_stat!P41=0,0,12*1.348*1/TU_stat!AB41*TU_rozp!$E41)</f>
        <v>0</v>
      </c>
      <c r="V41" s="37">
        <f>ROUND((M41*TU_stat!H41+P41*TU_stat!K41+S41*TU_stat!N41)/1.348,0)</f>
        <v>317615</v>
      </c>
      <c r="W41" s="37">
        <f>ROUND((N41*TU_stat!I41+Q41*TU_stat!L41+T41*TU_stat!O41)/1.348,0)</f>
        <v>257482</v>
      </c>
      <c r="X41" s="37">
        <f>ROUND((O41*TU_stat!J41+R41*TU_stat!M41+U41*TU_stat!P41)/1.348,0)</f>
        <v>0</v>
      </c>
      <c r="Y41" s="37">
        <f t="shared" si="3"/>
        <v>575097</v>
      </c>
      <c r="Z41" s="647">
        <f>IF(TU_stat!T41=0,0,TU_stat!H41/TU_stat!T41)+IF(TU_stat!W41=0,0,TU_stat!K41/TU_stat!W41)+IF(TU_stat!Z41=0,0,TU_stat!N41/TU_stat!Z41)</f>
        <v>1.0207055040036577</v>
      </c>
      <c r="AA41" s="647">
        <f>IF(TU_stat!U41=0,0,TU_stat!I41/TU_stat!U41)+IF(TU_stat!X41=0,0,TU_stat!L41/TU_stat!X41)+IF(TU_stat!AA41=0,0,TU_stat!O41/TU_stat!AA41)</f>
        <v>0.82745928939897051</v>
      </c>
      <c r="AB41" s="647">
        <f>IF(TU_stat!V41=0,0,TU_stat!J41/TU_stat!V41)+IF(TU_stat!Y41=0,0,TU_stat!M41/TU_stat!Y41)+IF(TU_stat!AB41=0,0,TU_stat!P41/TU_stat!AB41)</f>
        <v>0</v>
      </c>
      <c r="AC41" s="130">
        <f t="shared" si="4"/>
        <v>1.8481647934026282</v>
      </c>
    </row>
    <row r="42" spans="1:29" ht="20.100000000000001" customHeight="1" thickBot="1" x14ac:dyDescent="0.25">
      <c r="A42" s="445">
        <v>38</v>
      </c>
      <c r="B42" s="488">
        <v>600099091</v>
      </c>
      <c r="C42" s="534">
        <v>5470</v>
      </c>
      <c r="D42" s="496" t="str">
        <f>TU_stat!D42</f>
        <v>ZŠ a MŠ Všeň 9</v>
      </c>
      <c r="E42" s="316">
        <f>TU_stat!E42</f>
        <v>3141</v>
      </c>
      <c r="F42" s="319" t="str">
        <f>TU_stat!F42</f>
        <v>ZŠ Všeň 9 - výdejna</v>
      </c>
      <c r="G42" s="211">
        <f>ROUND(TU_rozp!R42,0)</f>
        <v>233499</v>
      </c>
      <c r="H42" s="298">
        <f t="shared" si="0"/>
        <v>171655</v>
      </c>
      <c r="I42" s="650">
        <f t="shared" si="1"/>
        <v>58019</v>
      </c>
      <c r="J42" s="298">
        <f t="shared" si="2"/>
        <v>1717</v>
      </c>
      <c r="K42" s="298">
        <f>TU_stat!H42*TU_stat!AC42+TU_stat!I42*TU_stat!AD42+TU_stat!J42*TU_stat!AE42+TU_stat!K42*TU_stat!AF42+TU_stat!L42*TU_stat!AG42+TU_stat!M42*TU_stat!AH42+TU_stat!N42*TU_stat!AI42+TU_stat!O42*TU_stat!AJ42+TU_stat!P42*TU_stat!AK42</f>
        <v>2108</v>
      </c>
      <c r="L42" s="651">
        <f>ROUND(Y42/TU_rozp!E42/12,2)</f>
        <v>0.55000000000000004</v>
      </c>
      <c r="M42" s="682">
        <f>IF(TU_stat!H42=0,0,12*1.348*1/TU_stat!T42*TU_rozp!$E42)</f>
        <v>0</v>
      </c>
      <c r="N42" s="646">
        <f>IF(TU_stat!I42=0,0,12*1.348*1/TU_stat!U42*TU_rozp!$E42)</f>
        <v>0</v>
      </c>
      <c r="O42" s="646">
        <f>IF(TU_stat!J42=0,0,12*1.348*1/TU_stat!V42*TU_rozp!$E42)</f>
        <v>0</v>
      </c>
      <c r="P42" s="646">
        <f>IF(TU_stat!K42=0,0,12*1.348*1/TU_stat!W42*TU_rozp!$E42)</f>
        <v>0</v>
      </c>
      <c r="Q42" s="646">
        <f>IF(TU_stat!L42=0,0,12*1.348*1/TU_stat!X42*TU_rozp!$E42)</f>
        <v>0</v>
      </c>
      <c r="R42" s="646">
        <f>IF(TU_stat!M42=0,0,12*1.348*1/TU_stat!Y42*TU_rozp!$E42)</f>
        <v>0</v>
      </c>
      <c r="S42" s="646">
        <f>IF(TU_stat!N42=0,0,12*1.348*1/TU_stat!Z42*TU_rozp!$E42)</f>
        <v>0</v>
      </c>
      <c r="T42" s="646">
        <f>IF(TU_stat!O42=0,0,12*1.348*1/TU_stat!AA42*TU_rozp!$E42)</f>
        <v>3732.10703631349</v>
      </c>
      <c r="U42" s="646">
        <f>IF(TU_stat!P42=0,0,12*1.348*1/TU_stat!AB42*TU_rozp!$E42)</f>
        <v>0</v>
      </c>
      <c r="V42" s="37">
        <f>ROUND((M42*TU_stat!H42+P42*TU_stat!K42+S42*TU_stat!N42)/1.348,0)</f>
        <v>0</v>
      </c>
      <c r="W42" s="37">
        <f>ROUND((N42*TU_stat!I42+Q42*TU_stat!L42+T42*TU_stat!O42)/1.348,0)</f>
        <v>171655</v>
      </c>
      <c r="X42" s="37">
        <f>ROUND((O42*TU_stat!J42+R42*TU_stat!M42+U42*TU_stat!P42)/1.348,0)</f>
        <v>0</v>
      </c>
      <c r="Y42" s="37">
        <f t="shared" si="3"/>
        <v>171655</v>
      </c>
      <c r="Z42" s="647">
        <f>IF(TU_stat!T42=0,0,TU_stat!H42/TU_stat!T42)+IF(TU_stat!W42=0,0,TU_stat!K42/TU_stat!W42)+IF(TU_stat!Z42=0,0,TU_stat!N42/TU_stat!Z42)</f>
        <v>0</v>
      </c>
      <c r="AA42" s="647">
        <f>IF(TU_stat!U42=0,0,TU_stat!I42/TU_stat!U42)+IF(TU_stat!X42=0,0,TU_stat!L42/TU_stat!X42)+IF(TU_stat!AA42=0,0,TU_stat!O42/TU_stat!AA42)</f>
        <v>0.55163952626598045</v>
      </c>
      <c r="AB42" s="647">
        <f>IF(TU_stat!V42=0,0,TU_stat!J42/TU_stat!V42)+IF(TU_stat!Y42=0,0,TU_stat!M42/TU_stat!Y42)+IF(TU_stat!AB42=0,0,TU_stat!P42/TU_stat!AB42)</f>
        <v>0</v>
      </c>
      <c r="AC42" s="130">
        <f t="shared" si="4"/>
        <v>0.55163952626598045</v>
      </c>
    </row>
    <row r="43" spans="1:29" ht="20.100000000000001" customHeight="1" thickBot="1" x14ac:dyDescent="0.25">
      <c r="A43" s="446"/>
      <c r="B43" s="489"/>
      <c r="C43" s="535"/>
      <c r="D43" s="493" t="str">
        <f>TU_stat!D43</f>
        <v>celkem</v>
      </c>
      <c r="E43" s="318"/>
      <c r="F43" s="320"/>
      <c r="G43" s="687">
        <f t="shared" ref="G43:AC43" si="5">SUM(G6:G42)</f>
        <v>35092691</v>
      </c>
      <c r="H43" s="688">
        <f t="shared" si="5"/>
        <v>25862675</v>
      </c>
      <c r="I43" s="688">
        <f t="shared" si="5"/>
        <v>8741584</v>
      </c>
      <c r="J43" s="688">
        <f t="shared" si="5"/>
        <v>258628</v>
      </c>
      <c r="K43" s="688">
        <f t="shared" si="5"/>
        <v>229804</v>
      </c>
      <c r="L43" s="689">
        <f t="shared" si="5"/>
        <v>83.109999999999971</v>
      </c>
      <c r="M43" s="321">
        <f t="shared" si="5"/>
        <v>260058.9435506305</v>
      </c>
      <c r="N43" s="322">
        <f t="shared" si="5"/>
        <v>126052.81678534389</v>
      </c>
      <c r="O43" s="322">
        <f t="shared" si="5"/>
        <v>5765.9745524835389</v>
      </c>
      <c r="P43" s="322">
        <f t="shared" si="5"/>
        <v>15889.370348305592</v>
      </c>
      <c r="Q43" s="322">
        <f t="shared" si="5"/>
        <v>20560.471767218729</v>
      </c>
      <c r="R43" s="322">
        <f t="shared" si="5"/>
        <v>0</v>
      </c>
      <c r="S43" s="322">
        <f t="shared" si="5"/>
        <v>16308.757720094298</v>
      </c>
      <c r="T43" s="322">
        <f t="shared" si="5"/>
        <v>19558.181466112237</v>
      </c>
      <c r="U43" s="322">
        <f t="shared" si="5"/>
        <v>0</v>
      </c>
      <c r="V43" s="322">
        <f t="shared" si="5"/>
        <v>11093090</v>
      </c>
      <c r="W43" s="322">
        <f t="shared" si="5"/>
        <v>14102303</v>
      </c>
      <c r="X43" s="322">
        <f t="shared" si="5"/>
        <v>667279</v>
      </c>
      <c r="Y43" s="322">
        <f t="shared" si="5"/>
        <v>25862672</v>
      </c>
      <c r="Z43" s="323">
        <f t="shared" si="5"/>
        <v>35.649383241542047</v>
      </c>
      <c r="AA43" s="323">
        <f t="shared" si="5"/>
        <v>45.319967303949539</v>
      </c>
      <c r="AB43" s="323">
        <f t="shared" si="5"/>
        <v>2.1444055189572944</v>
      </c>
      <c r="AC43" s="323">
        <f t="shared" si="5"/>
        <v>83.113756064448907</v>
      </c>
    </row>
    <row r="44" spans="1:29" s="43" customFormat="1" ht="20.100000000000001" customHeight="1" x14ac:dyDescent="0.2">
      <c r="E44" s="40"/>
      <c r="G44" s="48">
        <f>H43+I43+J43+K43</f>
        <v>35092691</v>
      </c>
      <c r="H44" s="48">
        <f>Y43</f>
        <v>25862672</v>
      </c>
      <c r="I44" s="48"/>
      <c r="J44" s="48"/>
      <c r="K44" s="48"/>
      <c r="Y44" s="48">
        <f>SUM(V43:X43)</f>
        <v>25862672</v>
      </c>
      <c r="AC44" s="51">
        <f>SUM(Z43:AB43)</f>
        <v>83.113756064448879</v>
      </c>
    </row>
    <row r="45" spans="1:29" s="43" customFormat="1" ht="20.100000000000001" customHeight="1" x14ac:dyDescent="0.2">
      <c r="E45" s="40"/>
      <c r="G45" s="48">
        <f>TU_rozp!R43</f>
        <v>35092688.150412858</v>
      </c>
      <c r="Y45" s="48"/>
      <c r="Z45" s="52"/>
      <c r="AC45" s="51"/>
    </row>
    <row r="46" spans="1:29" s="43" customFormat="1" ht="20.100000000000001" customHeight="1" x14ac:dyDescent="0.2">
      <c r="E46" s="40"/>
    </row>
    <row r="47" spans="1:29" s="43" customFormat="1" ht="20.100000000000001" customHeight="1" x14ac:dyDescent="0.2">
      <c r="E47" s="40"/>
      <c r="AC47" s="51"/>
    </row>
    <row r="48" spans="1:29" s="43" customFormat="1" ht="20.100000000000001" customHeight="1" x14ac:dyDescent="0.2">
      <c r="E48" s="40"/>
    </row>
    <row r="49" spans="5:5" s="43" customFormat="1" ht="20.100000000000001" customHeight="1" x14ac:dyDescent="0.2">
      <c r="E49" s="40"/>
    </row>
    <row r="50" spans="5:5" s="43" customFormat="1" ht="20.100000000000001" customHeight="1" x14ac:dyDescent="0.2">
      <c r="E50" s="40"/>
    </row>
    <row r="51" spans="5:5" s="43" customFormat="1" ht="20.100000000000001" customHeight="1" x14ac:dyDescent="0.2">
      <c r="E51" s="40"/>
    </row>
    <row r="52" spans="5:5" s="43" customFormat="1" ht="20.100000000000001" customHeight="1" x14ac:dyDescent="0.2">
      <c r="E52" s="40"/>
    </row>
    <row r="53" spans="5:5" s="43" customFormat="1" ht="20.100000000000001" customHeight="1" x14ac:dyDescent="0.2">
      <c r="E53" s="40"/>
    </row>
    <row r="54" spans="5:5" s="43" customFormat="1" ht="20.100000000000001" customHeight="1" x14ac:dyDescent="0.2">
      <c r="E54" s="40"/>
    </row>
    <row r="55" spans="5:5" s="43" customFormat="1" ht="20.100000000000001" customHeight="1" x14ac:dyDescent="0.2">
      <c r="E55" s="40"/>
    </row>
    <row r="56" spans="5:5" s="43" customFormat="1" ht="20.100000000000001" customHeight="1" x14ac:dyDescent="0.2">
      <c r="E56" s="40"/>
    </row>
    <row r="57" spans="5:5" s="43" customFormat="1" ht="20.100000000000001" customHeight="1" x14ac:dyDescent="0.2">
      <c r="E57" s="40"/>
    </row>
    <row r="58" spans="5:5" s="43" customFormat="1" ht="20.100000000000001" customHeight="1" x14ac:dyDescent="0.2">
      <c r="E58" s="40"/>
    </row>
    <row r="59" spans="5:5" s="43" customFormat="1" ht="20.100000000000001" customHeight="1" x14ac:dyDescent="0.2">
      <c r="E59" s="40"/>
    </row>
    <row r="60" spans="5:5" s="43" customFormat="1" ht="20.100000000000001" customHeight="1" x14ac:dyDescent="0.2">
      <c r="E60" s="40"/>
    </row>
    <row r="61" spans="5:5" s="43" customFormat="1" ht="20.100000000000001" customHeight="1" x14ac:dyDescent="0.2">
      <c r="E61" s="40"/>
    </row>
    <row r="62" spans="5:5" s="43" customFormat="1" ht="20.100000000000001" customHeight="1" x14ac:dyDescent="0.2">
      <c r="E62" s="40"/>
    </row>
    <row r="63" spans="5:5" s="43" customFormat="1" ht="20.100000000000001" customHeight="1" x14ac:dyDescent="0.2">
      <c r="E63" s="40"/>
    </row>
    <row r="64" spans="5:5" s="43" customFormat="1" ht="20.100000000000001" customHeight="1" x14ac:dyDescent="0.2">
      <c r="E64" s="40"/>
    </row>
    <row r="65" spans="5:5" s="43" customFormat="1" ht="20.100000000000001" customHeight="1" x14ac:dyDescent="0.2">
      <c r="E65" s="40"/>
    </row>
    <row r="66" spans="5:5" s="43" customFormat="1" ht="20.100000000000001" customHeight="1" x14ac:dyDescent="0.2">
      <c r="E66" s="40"/>
    </row>
    <row r="67" spans="5:5" s="43" customFormat="1" ht="20.100000000000001" customHeight="1" x14ac:dyDescent="0.2">
      <c r="E67" s="40"/>
    </row>
    <row r="68" spans="5:5" s="43" customFormat="1" ht="20.100000000000001" customHeight="1" x14ac:dyDescent="0.2">
      <c r="E68" s="40"/>
    </row>
    <row r="69" spans="5:5" s="43" customFormat="1" ht="20.100000000000001" customHeight="1" x14ac:dyDescent="0.2">
      <c r="E69" s="40"/>
    </row>
    <row r="70" spans="5:5" s="43" customFormat="1" ht="20.100000000000001" customHeight="1" x14ac:dyDescent="0.2">
      <c r="E70" s="40"/>
    </row>
    <row r="71" spans="5:5" s="43" customFormat="1" ht="20.100000000000001" customHeight="1" x14ac:dyDescent="0.2">
      <c r="E71" s="40"/>
    </row>
    <row r="72" spans="5:5" s="43" customFormat="1" ht="20.100000000000001" customHeight="1" x14ac:dyDescent="0.2">
      <c r="E72" s="40"/>
    </row>
    <row r="73" spans="5:5" s="43" customFormat="1" ht="20.100000000000001" customHeight="1" x14ac:dyDescent="0.2">
      <c r="E73" s="40"/>
    </row>
    <row r="74" spans="5:5" s="43" customFormat="1" ht="20.100000000000001" customHeight="1" x14ac:dyDescent="0.2">
      <c r="E74" s="40"/>
    </row>
    <row r="75" spans="5:5" s="43" customFormat="1" ht="20.100000000000001" customHeight="1" x14ac:dyDescent="0.2">
      <c r="E75" s="40"/>
    </row>
    <row r="76" spans="5:5" s="43" customFormat="1" ht="20.100000000000001" customHeight="1" x14ac:dyDescent="0.2">
      <c r="E76" s="40"/>
    </row>
    <row r="77" spans="5:5" s="43" customFormat="1" ht="20.100000000000001" customHeight="1" x14ac:dyDescent="0.2">
      <c r="E77" s="40"/>
    </row>
    <row r="78" spans="5:5" s="43" customFormat="1" ht="20.100000000000001" customHeight="1" x14ac:dyDescent="0.2">
      <c r="E78" s="40"/>
    </row>
    <row r="79" spans="5:5" s="43" customFormat="1" ht="20.100000000000001" customHeight="1" x14ac:dyDescent="0.2">
      <c r="E79" s="40"/>
    </row>
    <row r="80" spans="5:5" s="43" customFormat="1" ht="20.100000000000001" customHeight="1" x14ac:dyDescent="0.2">
      <c r="E80" s="40"/>
    </row>
    <row r="81" spans="5:5" s="43" customFormat="1" ht="20.100000000000001" customHeight="1" x14ac:dyDescent="0.2">
      <c r="E81" s="40"/>
    </row>
    <row r="82" spans="5:5" s="43" customFormat="1" ht="20.100000000000001" customHeight="1" x14ac:dyDescent="0.2">
      <c r="E82" s="40"/>
    </row>
    <row r="83" spans="5:5" s="43" customFormat="1" ht="20.100000000000001" customHeight="1" x14ac:dyDescent="0.2">
      <c r="E83" s="40"/>
    </row>
    <row r="84" spans="5:5" s="43" customFormat="1" ht="20.100000000000001" customHeight="1" x14ac:dyDescent="0.2">
      <c r="E84" s="40"/>
    </row>
    <row r="85" spans="5:5" s="43" customFormat="1" ht="20.100000000000001" customHeight="1" x14ac:dyDescent="0.2">
      <c r="E85" s="40"/>
    </row>
    <row r="86" spans="5:5" s="43" customFormat="1" ht="20.100000000000001" customHeight="1" x14ac:dyDescent="0.2">
      <c r="E86" s="40"/>
    </row>
    <row r="87" spans="5:5" s="43" customFormat="1" ht="20.100000000000001" customHeight="1" x14ac:dyDescent="0.2">
      <c r="E87" s="40"/>
    </row>
    <row r="88" spans="5:5" s="43" customFormat="1" ht="20.100000000000001" customHeight="1" x14ac:dyDescent="0.2">
      <c r="E88" s="40"/>
    </row>
    <row r="89" spans="5:5" s="43" customFormat="1" ht="20.100000000000001" customHeight="1" x14ac:dyDescent="0.2">
      <c r="E89" s="40"/>
    </row>
    <row r="90" spans="5:5" s="43" customFormat="1" ht="20.100000000000001" customHeight="1" x14ac:dyDescent="0.2">
      <c r="E90" s="40"/>
    </row>
    <row r="91" spans="5:5" s="43" customFormat="1" ht="20.100000000000001" customHeight="1" x14ac:dyDescent="0.2">
      <c r="E91" s="40"/>
    </row>
    <row r="92" spans="5:5" s="43" customFormat="1" ht="20.100000000000001" customHeight="1" x14ac:dyDescent="0.2">
      <c r="E92" s="40"/>
    </row>
    <row r="93" spans="5:5" s="43" customFormat="1" ht="20.100000000000001" customHeight="1" x14ac:dyDescent="0.2">
      <c r="E93" s="40"/>
    </row>
    <row r="94" spans="5:5" s="43" customFormat="1" ht="20.100000000000001" customHeight="1" x14ac:dyDescent="0.2">
      <c r="E94" s="40"/>
    </row>
    <row r="95" spans="5:5" s="43" customFormat="1" ht="20.100000000000001" customHeight="1" x14ac:dyDescent="0.2">
      <c r="E95" s="40"/>
    </row>
    <row r="96" spans="5:5" s="43" customFormat="1" ht="20.100000000000001" customHeight="1" x14ac:dyDescent="0.2">
      <c r="E96" s="40"/>
    </row>
    <row r="97" spans="5:5" s="43" customFormat="1" ht="20.100000000000001" customHeight="1" x14ac:dyDescent="0.2">
      <c r="E97" s="40"/>
    </row>
    <row r="98" spans="5:5" s="43" customFormat="1" ht="20.100000000000001" customHeight="1" x14ac:dyDescent="0.2">
      <c r="E98" s="40"/>
    </row>
    <row r="99" spans="5:5" s="43" customFormat="1" ht="20.100000000000001" customHeight="1" x14ac:dyDescent="0.2">
      <c r="E99" s="40"/>
    </row>
    <row r="100" spans="5:5" s="43" customFormat="1" ht="20.100000000000001" customHeight="1" x14ac:dyDescent="0.2">
      <c r="E100" s="40"/>
    </row>
    <row r="101" spans="5:5" s="43" customFormat="1" ht="20.100000000000001" customHeight="1" x14ac:dyDescent="0.2">
      <c r="E101" s="40"/>
    </row>
    <row r="102" spans="5:5" s="43" customFormat="1" ht="20.100000000000001" customHeight="1" x14ac:dyDescent="0.2">
      <c r="E102" s="40"/>
    </row>
    <row r="103" spans="5:5" s="43" customFormat="1" ht="20.100000000000001" customHeight="1" x14ac:dyDescent="0.2">
      <c r="E103" s="40"/>
    </row>
    <row r="104" spans="5:5" s="43" customFormat="1" ht="20.100000000000001" customHeight="1" x14ac:dyDescent="0.2">
      <c r="E104" s="40"/>
    </row>
    <row r="105" spans="5:5" s="43" customFormat="1" ht="20.100000000000001" customHeight="1" x14ac:dyDescent="0.2">
      <c r="E105" s="40"/>
    </row>
    <row r="106" spans="5:5" s="43" customFormat="1" ht="20.100000000000001" customHeight="1" x14ac:dyDescent="0.2">
      <c r="E106" s="40"/>
    </row>
    <row r="107" spans="5:5" s="43" customFormat="1" ht="20.100000000000001" customHeight="1" x14ac:dyDescent="0.2">
      <c r="E107" s="40"/>
    </row>
    <row r="108" spans="5:5" s="43" customFormat="1" ht="20.100000000000001" customHeight="1" x14ac:dyDescent="0.2">
      <c r="E108" s="40"/>
    </row>
    <row r="109" spans="5:5" s="43" customFormat="1" ht="20.100000000000001" customHeight="1" x14ac:dyDescent="0.2">
      <c r="E109" s="40"/>
    </row>
    <row r="110" spans="5:5" s="43" customFormat="1" ht="20.100000000000001" customHeight="1" x14ac:dyDescent="0.2">
      <c r="E110" s="40"/>
    </row>
    <row r="111" spans="5:5" s="43" customFormat="1" ht="20.100000000000001" customHeight="1" x14ac:dyDescent="0.2">
      <c r="E111" s="40"/>
    </row>
    <row r="112" spans="5:5" s="43" customFormat="1" ht="20.100000000000001" customHeight="1" x14ac:dyDescent="0.2">
      <c r="E112" s="40"/>
    </row>
    <row r="113" spans="5:5" s="43" customFormat="1" ht="20.100000000000001" customHeight="1" x14ac:dyDescent="0.2">
      <c r="E113" s="40"/>
    </row>
    <row r="114" spans="5:5" s="43" customFormat="1" ht="20.100000000000001" customHeight="1" x14ac:dyDescent="0.2">
      <c r="E114" s="40"/>
    </row>
    <row r="115" spans="5:5" s="43" customFormat="1" ht="20.100000000000001" customHeight="1" x14ac:dyDescent="0.2">
      <c r="E115" s="40"/>
    </row>
    <row r="116" spans="5:5" s="43" customFormat="1" ht="20.100000000000001" customHeight="1" x14ac:dyDescent="0.2">
      <c r="E116" s="40"/>
    </row>
    <row r="117" spans="5:5" s="43" customFormat="1" ht="20.100000000000001" customHeight="1" x14ac:dyDescent="0.2">
      <c r="E117" s="40"/>
    </row>
    <row r="118" spans="5:5" s="43" customFormat="1" ht="20.100000000000001" customHeight="1" x14ac:dyDescent="0.2">
      <c r="E118" s="40"/>
    </row>
    <row r="119" spans="5:5" s="43" customFormat="1" ht="20.100000000000001" customHeight="1" x14ac:dyDescent="0.2">
      <c r="E119" s="40"/>
    </row>
    <row r="120" spans="5:5" s="43" customFormat="1" ht="20.100000000000001" customHeight="1" x14ac:dyDescent="0.2">
      <c r="E120" s="40"/>
    </row>
    <row r="121" spans="5:5" s="43" customFormat="1" ht="20.100000000000001" customHeight="1" x14ac:dyDescent="0.2">
      <c r="E121" s="40"/>
    </row>
    <row r="122" spans="5:5" s="43" customFormat="1" ht="20.100000000000001" customHeight="1" x14ac:dyDescent="0.2">
      <c r="E122" s="40"/>
    </row>
    <row r="123" spans="5:5" s="43" customFormat="1" ht="20.100000000000001" customHeight="1" x14ac:dyDescent="0.2">
      <c r="E123" s="40"/>
    </row>
    <row r="124" spans="5:5" s="43" customFormat="1" ht="20.100000000000001" customHeight="1" x14ac:dyDescent="0.2">
      <c r="E124" s="40"/>
    </row>
    <row r="125" spans="5:5" s="43" customFormat="1" ht="20.100000000000001" customHeight="1" x14ac:dyDescent="0.2">
      <c r="E125" s="40"/>
    </row>
    <row r="126" spans="5:5" s="43" customFormat="1" ht="20.100000000000001" customHeight="1" x14ac:dyDescent="0.2">
      <c r="E126" s="40"/>
    </row>
    <row r="127" spans="5:5" s="43" customFormat="1" ht="20.100000000000001" customHeight="1" x14ac:dyDescent="0.2">
      <c r="E127" s="40"/>
    </row>
    <row r="128" spans="5:5" s="43" customFormat="1" ht="20.100000000000001" customHeight="1" x14ac:dyDescent="0.2">
      <c r="E128" s="40"/>
    </row>
    <row r="129" spans="5:5" s="43" customFormat="1" ht="20.100000000000001" customHeight="1" x14ac:dyDescent="0.2">
      <c r="E129" s="40"/>
    </row>
    <row r="130" spans="5:5" s="43" customFormat="1" ht="20.100000000000001" customHeight="1" x14ac:dyDescent="0.2">
      <c r="E130" s="40"/>
    </row>
    <row r="131" spans="5:5" s="43" customFormat="1" ht="20.100000000000001" customHeight="1" x14ac:dyDescent="0.2">
      <c r="E131" s="40"/>
    </row>
    <row r="132" spans="5:5" s="43" customFormat="1" ht="20.100000000000001" customHeight="1" x14ac:dyDescent="0.2">
      <c r="E132" s="40"/>
    </row>
    <row r="133" spans="5:5" s="43" customFormat="1" ht="20.100000000000001" customHeight="1" x14ac:dyDescent="0.2">
      <c r="E133" s="40"/>
    </row>
    <row r="134" spans="5:5" s="43" customFormat="1" ht="20.100000000000001" customHeight="1" x14ac:dyDescent="0.2">
      <c r="E134" s="40"/>
    </row>
    <row r="135" spans="5:5" s="43" customFormat="1" ht="20.100000000000001" customHeight="1" x14ac:dyDescent="0.2">
      <c r="E135" s="40"/>
    </row>
    <row r="136" spans="5:5" s="43" customFormat="1" ht="20.100000000000001" customHeight="1" x14ac:dyDescent="0.2">
      <c r="E136" s="40"/>
    </row>
    <row r="137" spans="5:5" s="43" customFormat="1" ht="20.100000000000001" customHeight="1" x14ac:dyDescent="0.2">
      <c r="E137" s="40"/>
    </row>
    <row r="138" spans="5:5" s="43" customFormat="1" ht="20.100000000000001" customHeight="1" x14ac:dyDescent="0.2">
      <c r="E138" s="40"/>
    </row>
    <row r="139" spans="5:5" s="43" customFormat="1" ht="20.100000000000001" customHeight="1" x14ac:dyDescent="0.2">
      <c r="E139" s="40"/>
    </row>
    <row r="140" spans="5:5" s="43" customFormat="1" ht="20.100000000000001" customHeight="1" x14ac:dyDescent="0.2">
      <c r="E140" s="40"/>
    </row>
    <row r="141" spans="5:5" s="43" customFormat="1" ht="20.100000000000001" customHeight="1" x14ac:dyDescent="0.2">
      <c r="E141" s="40"/>
    </row>
    <row r="142" spans="5:5" s="43" customFormat="1" ht="20.100000000000001" customHeight="1" x14ac:dyDescent="0.2">
      <c r="E142" s="40"/>
    </row>
    <row r="143" spans="5:5" s="43" customFormat="1" ht="20.100000000000001" customHeight="1" x14ac:dyDescent="0.2">
      <c r="E143" s="40"/>
    </row>
    <row r="144" spans="5:5" s="43" customFormat="1" ht="20.100000000000001" customHeight="1" x14ac:dyDescent="0.2">
      <c r="E144" s="40"/>
    </row>
    <row r="145" spans="5:5" s="43" customFormat="1" ht="20.100000000000001" customHeight="1" x14ac:dyDescent="0.2">
      <c r="E145" s="40"/>
    </row>
    <row r="146" spans="5:5" s="43" customFormat="1" ht="20.100000000000001" customHeight="1" x14ac:dyDescent="0.2">
      <c r="E146" s="40"/>
    </row>
    <row r="147" spans="5:5" s="43" customFormat="1" ht="20.100000000000001" customHeight="1" x14ac:dyDescent="0.2">
      <c r="E147" s="40"/>
    </row>
    <row r="148" spans="5:5" s="43" customFormat="1" ht="20.100000000000001" customHeight="1" x14ac:dyDescent="0.2">
      <c r="E148" s="40"/>
    </row>
    <row r="149" spans="5:5" s="43" customFormat="1" ht="20.100000000000001" customHeight="1" x14ac:dyDescent="0.2">
      <c r="E149" s="40"/>
    </row>
    <row r="150" spans="5:5" s="43" customFormat="1" ht="20.100000000000001" customHeight="1" x14ac:dyDescent="0.2">
      <c r="E150" s="40"/>
    </row>
    <row r="151" spans="5:5" s="43" customFormat="1" ht="20.100000000000001" customHeight="1" x14ac:dyDescent="0.2">
      <c r="E151" s="40"/>
    </row>
    <row r="152" spans="5:5" s="43" customFormat="1" ht="20.100000000000001" customHeight="1" x14ac:dyDescent="0.2">
      <c r="E152" s="40"/>
    </row>
    <row r="153" spans="5:5" s="43" customFormat="1" ht="20.100000000000001" customHeight="1" x14ac:dyDescent="0.2">
      <c r="E153" s="40"/>
    </row>
    <row r="154" spans="5:5" s="43" customFormat="1" ht="20.100000000000001" customHeight="1" x14ac:dyDescent="0.2">
      <c r="E154" s="40"/>
    </row>
    <row r="155" spans="5:5" s="43" customFormat="1" ht="20.100000000000001" customHeight="1" x14ac:dyDescent="0.2">
      <c r="E155" s="40"/>
    </row>
    <row r="156" spans="5:5" s="43" customFormat="1" ht="20.100000000000001" customHeight="1" x14ac:dyDescent="0.2">
      <c r="E156" s="40"/>
    </row>
    <row r="157" spans="5:5" s="43" customFormat="1" ht="20.100000000000001" customHeight="1" x14ac:dyDescent="0.2">
      <c r="E157" s="40"/>
    </row>
    <row r="158" spans="5:5" s="43" customFormat="1" ht="20.100000000000001" customHeight="1" x14ac:dyDescent="0.2">
      <c r="E158" s="40"/>
    </row>
    <row r="159" spans="5:5" s="43" customFormat="1" ht="20.100000000000001" customHeight="1" x14ac:dyDescent="0.2">
      <c r="E159" s="40"/>
    </row>
    <row r="160" spans="5:5" s="43" customFormat="1" ht="20.100000000000001" customHeight="1" x14ac:dyDescent="0.2">
      <c r="E160" s="40"/>
    </row>
    <row r="161" spans="5:5" s="43" customFormat="1" ht="20.100000000000001" customHeight="1" x14ac:dyDescent="0.2">
      <c r="E161" s="40"/>
    </row>
    <row r="162" spans="5:5" s="43" customFormat="1" ht="20.100000000000001" customHeight="1" x14ac:dyDescent="0.2">
      <c r="E162" s="40"/>
    </row>
    <row r="163" spans="5:5" s="43" customFormat="1" ht="20.100000000000001" customHeight="1" x14ac:dyDescent="0.2">
      <c r="E163" s="40"/>
    </row>
    <row r="164" spans="5:5" s="43" customFormat="1" ht="20.100000000000001" customHeight="1" x14ac:dyDescent="0.2">
      <c r="E164" s="40"/>
    </row>
    <row r="165" spans="5:5" s="43" customFormat="1" ht="20.100000000000001" customHeight="1" x14ac:dyDescent="0.2">
      <c r="E165" s="40"/>
    </row>
    <row r="166" spans="5:5" s="43" customFormat="1" ht="20.100000000000001" customHeight="1" x14ac:dyDescent="0.2">
      <c r="E166" s="40"/>
    </row>
    <row r="167" spans="5:5" s="43" customFormat="1" ht="20.100000000000001" customHeight="1" x14ac:dyDescent="0.2">
      <c r="E167" s="40"/>
    </row>
    <row r="168" spans="5:5" s="43" customFormat="1" ht="20.100000000000001" customHeight="1" x14ac:dyDescent="0.2">
      <c r="E168" s="40"/>
    </row>
    <row r="169" spans="5:5" s="43" customFormat="1" ht="20.100000000000001" customHeight="1" x14ac:dyDescent="0.2">
      <c r="E169" s="40"/>
    </row>
    <row r="170" spans="5:5" s="43" customFormat="1" ht="20.100000000000001" customHeight="1" x14ac:dyDescent="0.2">
      <c r="E170" s="40"/>
    </row>
    <row r="171" spans="5:5" s="43" customFormat="1" ht="11.25" x14ac:dyDescent="0.2">
      <c r="E171" s="40"/>
    </row>
    <row r="172" spans="5:5" s="43" customFormat="1" ht="11.25" x14ac:dyDescent="0.2">
      <c r="E172" s="40"/>
    </row>
    <row r="173" spans="5:5" s="43" customFormat="1" ht="11.25" x14ac:dyDescent="0.2">
      <c r="E173" s="40"/>
    </row>
    <row r="174" spans="5:5" s="43" customFormat="1" ht="11.25" x14ac:dyDescent="0.2">
      <c r="E174" s="40"/>
    </row>
    <row r="175" spans="5:5" s="43" customFormat="1" ht="11.25" x14ac:dyDescent="0.2">
      <c r="E175" s="40"/>
    </row>
    <row r="176" spans="5:5" s="43" customFormat="1" ht="11.25" x14ac:dyDescent="0.2">
      <c r="E176" s="40"/>
    </row>
    <row r="177" spans="5:5" s="43" customFormat="1" ht="11.25" x14ac:dyDescent="0.2">
      <c r="E177" s="40"/>
    </row>
    <row r="178" spans="5:5" s="43" customFormat="1" ht="11.25" x14ac:dyDescent="0.2">
      <c r="E178" s="40"/>
    </row>
    <row r="179" spans="5:5" s="43" customFormat="1" ht="11.25" x14ac:dyDescent="0.2">
      <c r="E179" s="40"/>
    </row>
    <row r="180" spans="5:5" s="43" customFormat="1" ht="11.25" x14ac:dyDescent="0.2">
      <c r="E180" s="40"/>
    </row>
    <row r="181" spans="5:5" s="43" customFormat="1" ht="11.25" x14ac:dyDescent="0.2">
      <c r="E181" s="40"/>
    </row>
    <row r="182" spans="5:5" s="43" customFormat="1" ht="11.25" x14ac:dyDescent="0.2">
      <c r="E182" s="40"/>
    </row>
    <row r="183" spans="5:5" s="43" customFormat="1" ht="11.25" x14ac:dyDescent="0.2">
      <c r="E183" s="40"/>
    </row>
    <row r="184" spans="5:5" s="43" customFormat="1" ht="11.25" x14ac:dyDescent="0.2">
      <c r="E184" s="40"/>
    </row>
    <row r="185" spans="5:5" s="43" customFormat="1" ht="11.25" x14ac:dyDescent="0.2">
      <c r="E185" s="40"/>
    </row>
    <row r="186" spans="5:5" s="43" customFormat="1" ht="11.25" x14ac:dyDescent="0.2">
      <c r="E186" s="40"/>
    </row>
    <row r="187" spans="5:5" s="43" customFormat="1" ht="11.25" x14ac:dyDescent="0.2">
      <c r="E187" s="40"/>
    </row>
    <row r="188" spans="5:5" s="43" customFormat="1" ht="11.25" x14ac:dyDescent="0.2">
      <c r="E188" s="40"/>
    </row>
    <row r="189" spans="5:5" s="43" customFormat="1" ht="11.25" x14ac:dyDescent="0.2">
      <c r="E189" s="40"/>
    </row>
    <row r="190" spans="5:5" s="43" customFormat="1" ht="11.25" x14ac:dyDescent="0.2">
      <c r="E190" s="40"/>
    </row>
    <row r="191" spans="5:5" s="43" customFormat="1" ht="11.25" x14ac:dyDescent="0.2">
      <c r="E191" s="40"/>
    </row>
    <row r="192" spans="5:5" s="43" customFormat="1" ht="11.25" x14ac:dyDescent="0.2">
      <c r="E192" s="40"/>
    </row>
    <row r="193" spans="5:5" s="43" customFormat="1" ht="11.25" x14ac:dyDescent="0.2">
      <c r="E193" s="40"/>
    </row>
    <row r="194" spans="5:5" s="43" customFormat="1" ht="11.25" x14ac:dyDescent="0.2">
      <c r="E194" s="40"/>
    </row>
    <row r="195" spans="5:5" s="43" customFormat="1" ht="11.25" x14ac:dyDescent="0.2">
      <c r="E195" s="40"/>
    </row>
    <row r="196" spans="5:5" s="43" customFormat="1" ht="11.25" x14ac:dyDescent="0.2">
      <c r="E196" s="40"/>
    </row>
    <row r="197" spans="5:5" s="43" customFormat="1" ht="11.25" x14ac:dyDescent="0.2">
      <c r="E197" s="40"/>
    </row>
    <row r="198" spans="5:5" s="43" customFormat="1" ht="11.25" x14ac:dyDescent="0.2">
      <c r="E198" s="40"/>
    </row>
    <row r="199" spans="5:5" s="43" customFormat="1" ht="11.25" x14ac:dyDescent="0.2">
      <c r="E199" s="40"/>
    </row>
    <row r="200" spans="5:5" s="43" customFormat="1" ht="11.25" x14ac:dyDescent="0.2">
      <c r="E200" s="40"/>
    </row>
    <row r="201" spans="5:5" s="43" customFormat="1" ht="11.25" x14ac:dyDescent="0.2">
      <c r="E201" s="40"/>
    </row>
    <row r="202" spans="5:5" s="43" customFormat="1" ht="11.25" x14ac:dyDescent="0.2">
      <c r="E202" s="40"/>
    </row>
    <row r="203" spans="5:5" s="43" customFormat="1" ht="11.25" x14ac:dyDescent="0.2">
      <c r="E203" s="40"/>
    </row>
    <row r="204" spans="5:5" s="43" customFormat="1" ht="11.25" x14ac:dyDescent="0.2">
      <c r="E204" s="40"/>
    </row>
    <row r="205" spans="5:5" s="43" customFormat="1" ht="11.25" x14ac:dyDescent="0.2">
      <c r="E205" s="40"/>
    </row>
    <row r="206" spans="5:5" s="43" customFormat="1" ht="11.25" x14ac:dyDescent="0.2">
      <c r="E206" s="40"/>
    </row>
    <row r="207" spans="5:5" s="43" customFormat="1" ht="11.25" x14ac:dyDescent="0.2">
      <c r="E207" s="40"/>
    </row>
    <row r="208" spans="5:5" s="43" customFormat="1" ht="11.25" x14ac:dyDescent="0.2">
      <c r="E208" s="40"/>
    </row>
    <row r="209" spans="5:5" s="43" customFormat="1" ht="11.25" x14ac:dyDescent="0.2">
      <c r="E209" s="40"/>
    </row>
    <row r="210" spans="5:5" s="43" customFormat="1" ht="11.25" x14ac:dyDescent="0.2">
      <c r="E210" s="40"/>
    </row>
    <row r="211" spans="5:5" s="43" customFormat="1" ht="11.25" x14ac:dyDescent="0.2">
      <c r="E211" s="40"/>
    </row>
    <row r="212" spans="5:5" s="43" customFormat="1" ht="11.25" x14ac:dyDescent="0.2">
      <c r="E212" s="40"/>
    </row>
    <row r="213" spans="5:5" s="43" customFormat="1" ht="11.25" x14ac:dyDescent="0.2">
      <c r="E213" s="40"/>
    </row>
    <row r="214" spans="5:5" s="43" customFormat="1" ht="11.25" x14ac:dyDescent="0.2">
      <c r="E214" s="40"/>
    </row>
    <row r="215" spans="5:5" s="43" customFormat="1" ht="11.25" x14ac:dyDescent="0.2">
      <c r="E215" s="40"/>
    </row>
    <row r="216" spans="5:5" s="43" customFormat="1" ht="11.25" x14ac:dyDescent="0.2">
      <c r="E216" s="40"/>
    </row>
    <row r="217" spans="5:5" s="43" customFormat="1" ht="11.25" x14ac:dyDescent="0.2">
      <c r="E217" s="40"/>
    </row>
    <row r="218" spans="5:5" s="43" customFormat="1" ht="11.25" x14ac:dyDescent="0.2">
      <c r="E218" s="40"/>
    </row>
    <row r="219" spans="5:5" s="43" customFormat="1" ht="11.25" x14ac:dyDescent="0.2">
      <c r="E219" s="40"/>
    </row>
    <row r="220" spans="5:5" s="43" customFormat="1" ht="11.25" x14ac:dyDescent="0.2">
      <c r="E220" s="40"/>
    </row>
    <row r="221" spans="5:5" s="43" customFormat="1" ht="11.25" x14ac:dyDescent="0.2">
      <c r="E221" s="40"/>
    </row>
    <row r="222" spans="5:5" s="43" customFormat="1" ht="11.25" x14ac:dyDescent="0.2">
      <c r="E222" s="40"/>
    </row>
    <row r="223" spans="5:5" s="43" customFormat="1" ht="11.25" x14ac:dyDescent="0.2">
      <c r="E223" s="40"/>
    </row>
    <row r="224" spans="5:5" s="43" customFormat="1" ht="11.25" x14ac:dyDescent="0.2">
      <c r="E224" s="40"/>
    </row>
    <row r="225" spans="5:5" s="43" customFormat="1" ht="11.25" x14ac:dyDescent="0.2">
      <c r="E225" s="40"/>
    </row>
    <row r="226" spans="5:5" s="43" customFormat="1" ht="11.25" x14ac:dyDescent="0.2">
      <c r="E226" s="40"/>
    </row>
    <row r="227" spans="5:5" s="43" customFormat="1" ht="11.25" x14ac:dyDescent="0.2">
      <c r="E227" s="40"/>
    </row>
    <row r="228" spans="5:5" s="43" customFormat="1" ht="11.25" x14ac:dyDescent="0.2">
      <c r="E228" s="40"/>
    </row>
    <row r="229" spans="5:5" s="43" customFormat="1" ht="11.25" x14ac:dyDescent="0.2">
      <c r="E229" s="40"/>
    </row>
    <row r="230" spans="5:5" s="43" customFormat="1" ht="11.25" x14ac:dyDescent="0.2">
      <c r="E230" s="40"/>
    </row>
    <row r="231" spans="5:5" s="43" customFormat="1" ht="11.25" x14ac:dyDescent="0.2">
      <c r="E231" s="40"/>
    </row>
    <row r="232" spans="5:5" s="43" customFormat="1" ht="11.25" x14ac:dyDescent="0.2">
      <c r="E232" s="40"/>
    </row>
    <row r="233" spans="5:5" s="43" customFormat="1" ht="11.25" x14ac:dyDescent="0.2">
      <c r="E233" s="40"/>
    </row>
    <row r="234" spans="5:5" s="43" customFormat="1" ht="11.25" x14ac:dyDescent="0.2">
      <c r="E234" s="40"/>
    </row>
    <row r="235" spans="5:5" s="43" customFormat="1" ht="11.25" x14ac:dyDescent="0.2">
      <c r="E235" s="40"/>
    </row>
    <row r="236" spans="5:5" s="43" customFormat="1" ht="11.25" x14ac:dyDescent="0.2">
      <c r="E236" s="40"/>
    </row>
    <row r="237" spans="5:5" s="43" customFormat="1" ht="11.25" x14ac:dyDescent="0.2">
      <c r="E237" s="40"/>
    </row>
    <row r="238" spans="5:5" s="43" customFormat="1" ht="11.25" x14ac:dyDescent="0.2">
      <c r="E238" s="40"/>
    </row>
    <row r="239" spans="5:5" s="43" customFormat="1" ht="11.25" x14ac:dyDescent="0.2">
      <c r="E239" s="40"/>
    </row>
    <row r="240" spans="5:5" s="43" customFormat="1" ht="11.25" x14ac:dyDescent="0.2">
      <c r="E240" s="40"/>
    </row>
    <row r="241" spans="5:5" s="43" customFormat="1" ht="11.25" x14ac:dyDescent="0.2">
      <c r="E241" s="40"/>
    </row>
    <row r="242" spans="5:5" s="43" customFormat="1" ht="11.25" x14ac:dyDescent="0.2">
      <c r="E242" s="40"/>
    </row>
    <row r="243" spans="5:5" s="43" customFormat="1" ht="11.25" x14ac:dyDescent="0.2">
      <c r="E243" s="40"/>
    </row>
    <row r="244" spans="5:5" s="43" customFormat="1" ht="11.25" x14ac:dyDescent="0.2">
      <c r="E244" s="40"/>
    </row>
    <row r="245" spans="5:5" s="43" customFormat="1" ht="11.25" x14ac:dyDescent="0.2">
      <c r="E245" s="40"/>
    </row>
    <row r="246" spans="5:5" s="43" customFormat="1" ht="11.25" x14ac:dyDescent="0.2">
      <c r="E246" s="40"/>
    </row>
    <row r="247" spans="5:5" s="43" customFormat="1" ht="11.25" x14ac:dyDescent="0.2">
      <c r="E247" s="40"/>
    </row>
    <row r="248" spans="5:5" s="43" customFormat="1" ht="11.25" x14ac:dyDescent="0.2">
      <c r="E248" s="40"/>
    </row>
    <row r="249" spans="5:5" s="43" customFormat="1" ht="11.25" x14ac:dyDescent="0.2">
      <c r="E249" s="40"/>
    </row>
    <row r="250" spans="5:5" s="43" customFormat="1" ht="11.25" x14ac:dyDescent="0.2">
      <c r="E250" s="40"/>
    </row>
    <row r="251" spans="5:5" s="43" customFormat="1" ht="11.25" x14ac:dyDescent="0.2">
      <c r="E251" s="40"/>
    </row>
    <row r="252" spans="5:5" s="43" customFormat="1" ht="11.25" x14ac:dyDescent="0.2">
      <c r="E252" s="40"/>
    </row>
    <row r="253" spans="5:5" s="43" customFormat="1" ht="11.25" x14ac:dyDescent="0.2">
      <c r="E253" s="40"/>
    </row>
    <row r="254" spans="5:5" s="43" customFormat="1" ht="11.25" x14ac:dyDescent="0.2">
      <c r="E254" s="40"/>
    </row>
    <row r="255" spans="5:5" s="43" customFormat="1" ht="11.25" x14ac:dyDescent="0.2">
      <c r="E255" s="40"/>
    </row>
    <row r="256" spans="5:5" s="43" customFormat="1" ht="11.25" x14ac:dyDescent="0.2">
      <c r="E256" s="40"/>
    </row>
    <row r="257" spans="5:5" s="43" customFormat="1" ht="11.25" x14ac:dyDescent="0.2">
      <c r="E257" s="40"/>
    </row>
    <row r="258" spans="5:5" s="43" customFormat="1" ht="11.25" x14ac:dyDescent="0.2">
      <c r="E258" s="40"/>
    </row>
    <row r="259" spans="5:5" s="43" customFormat="1" ht="11.25" x14ac:dyDescent="0.2">
      <c r="E259" s="40"/>
    </row>
    <row r="260" spans="5:5" s="43" customFormat="1" ht="11.25" x14ac:dyDescent="0.2">
      <c r="E260" s="40"/>
    </row>
    <row r="261" spans="5:5" s="43" customFormat="1" ht="11.25" x14ac:dyDescent="0.2">
      <c r="E261" s="40"/>
    </row>
    <row r="262" spans="5:5" s="43" customFormat="1" ht="11.25" x14ac:dyDescent="0.2">
      <c r="E262" s="40"/>
    </row>
    <row r="263" spans="5:5" s="43" customFormat="1" ht="11.25" x14ac:dyDescent="0.2">
      <c r="E263" s="40"/>
    </row>
    <row r="264" spans="5:5" s="43" customFormat="1" ht="11.25" x14ac:dyDescent="0.2">
      <c r="E264" s="40"/>
    </row>
    <row r="265" spans="5:5" s="43" customFormat="1" ht="11.25" x14ac:dyDescent="0.2">
      <c r="E265" s="40"/>
    </row>
    <row r="266" spans="5:5" s="43" customFormat="1" ht="11.25" x14ac:dyDescent="0.2">
      <c r="E266" s="40"/>
    </row>
    <row r="267" spans="5:5" s="43" customFormat="1" ht="11.25" x14ac:dyDescent="0.2">
      <c r="E267" s="40"/>
    </row>
    <row r="268" spans="5:5" s="43" customFormat="1" ht="11.25" x14ac:dyDescent="0.2">
      <c r="E268" s="40"/>
    </row>
    <row r="269" spans="5:5" s="43" customFormat="1" ht="11.25" x14ac:dyDescent="0.2">
      <c r="E269" s="40"/>
    </row>
    <row r="270" spans="5:5" s="43" customFormat="1" ht="11.25" x14ac:dyDescent="0.2">
      <c r="E270" s="40"/>
    </row>
    <row r="271" spans="5:5" s="43" customFormat="1" ht="11.25" x14ac:dyDescent="0.2">
      <c r="E271" s="40"/>
    </row>
    <row r="272" spans="5:5" s="43" customFormat="1" ht="11.25" x14ac:dyDescent="0.2">
      <c r="E272" s="40"/>
    </row>
    <row r="273" spans="5:5" s="43" customFormat="1" ht="11.25" x14ac:dyDescent="0.2">
      <c r="E273" s="40"/>
    </row>
    <row r="274" spans="5:5" s="43" customFormat="1" ht="11.25" x14ac:dyDescent="0.2">
      <c r="E274" s="40"/>
    </row>
    <row r="275" spans="5:5" s="43" customFormat="1" ht="11.25" x14ac:dyDescent="0.2">
      <c r="E275" s="40"/>
    </row>
    <row r="276" spans="5:5" s="43" customFormat="1" ht="11.25" x14ac:dyDescent="0.2">
      <c r="E276" s="40"/>
    </row>
    <row r="277" spans="5:5" s="43" customFormat="1" ht="11.25" x14ac:dyDescent="0.2">
      <c r="E277" s="40"/>
    </row>
    <row r="278" spans="5:5" s="43" customFormat="1" ht="11.25" x14ac:dyDescent="0.2">
      <c r="E278" s="40"/>
    </row>
    <row r="279" spans="5:5" s="43" customFormat="1" ht="11.25" x14ac:dyDescent="0.2">
      <c r="E279" s="40"/>
    </row>
    <row r="280" spans="5:5" s="43" customFormat="1" ht="11.25" x14ac:dyDescent="0.2">
      <c r="E280" s="40"/>
    </row>
    <row r="281" spans="5:5" s="43" customFormat="1" ht="11.25" x14ac:dyDescent="0.2">
      <c r="E281" s="40"/>
    </row>
    <row r="282" spans="5:5" s="43" customFormat="1" ht="11.25" x14ac:dyDescent="0.2">
      <c r="E282" s="40"/>
    </row>
    <row r="283" spans="5:5" s="43" customFormat="1" ht="11.25" x14ac:dyDescent="0.2">
      <c r="E283" s="40"/>
    </row>
    <row r="284" spans="5:5" s="43" customFormat="1" ht="11.25" x14ac:dyDescent="0.2">
      <c r="E284" s="40"/>
    </row>
    <row r="285" spans="5:5" s="43" customFormat="1" ht="11.25" x14ac:dyDescent="0.2">
      <c r="E285" s="40"/>
    </row>
    <row r="286" spans="5:5" s="43" customFormat="1" ht="11.25" x14ac:dyDescent="0.2">
      <c r="E286" s="40"/>
    </row>
    <row r="287" spans="5:5" s="43" customFormat="1" ht="11.25" x14ac:dyDescent="0.2">
      <c r="E287" s="40"/>
    </row>
    <row r="288" spans="5:5" s="43" customFormat="1" ht="11.25" x14ac:dyDescent="0.2">
      <c r="E288" s="40"/>
    </row>
    <row r="289" spans="5:5" s="43" customFormat="1" ht="11.25" x14ac:dyDescent="0.2">
      <c r="E289" s="40"/>
    </row>
    <row r="290" spans="5:5" s="43" customFormat="1" ht="11.25" x14ac:dyDescent="0.2">
      <c r="E290" s="40"/>
    </row>
    <row r="291" spans="5:5" s="43" customFormat="1" ht="11.25" x14ac:dyDescent="0.2">
      <c r="E291" s="40"/>
    </row>
    <row r="292" spans="5:5" s="43" customFormat="1" ht="11.25" x14ac:dyDescent="0.2">
      <c r="E292" s="40"/>
    </row>
    <row r="293" spans="5:5" s="43" customFormat="1" ht="11.25" x14ac:dyDescent="0.2">
      <c r="E293" s="40"/>
    </row>
    <row r="294" spans="5:5" s="43" customFormat="1" ht="11.25" x14ac:dyDescent="0.2">
      <c r="E294" s="40"/>
    </row>
    <row r="295" spans="5:5" s="43" customFormat="1" ht="11.25" x14ac:dyDescent="0.2">
      <c r="E295" s="40"/>
    </row>
    <row r="296" spans="5:5" s="43" customFormat="1" ht="11.25" x14ac:dyDescent="0.2">
      <c r="E296" s="40"/>
    </row>
    <row r="297" spans="5:5" s="43" customFormat="1" ht="11.25" x14ac:dyDescent="0.2">
      <c r="E297" s="40"/>
    </row>
    <row r="298" spans="5:5" s="43" customFormat="1" ht="11.25" x14ac:dyDescent="0.2">
      <c r="E298" s="40"/>
    </row>
    <row r="299" spans="5:5" s="43" customFormat="1" ht="11.25" x14ac:dyDescent="0.2">
      <c r="E299" s="40"/>
    </row>
    <row r="300" spans="5:5" s="43" customFormat="1" ht="11.25" x14ac:dyDescent="0.2">
      <c r="E300" s="40"/>
    </row>
    <row r="301" spans="5:5" s="43" customFormat="1" ht="11.25" x14ac:dyDescent="0.2">
      <c r="E301" s="40"/>
    </row>
    <row r="302" spans="5:5" s="43" customFormat="1" ht="11.25" x14ac:dyDescent="0.2">
      <c r="E302" s="40"/>
    </row>
    <row r="303" spans="5:5" s="43" customFormat="1" ht="11.25" x14ac:dyDescent="0.2">
      <c r="E303" s="40"/>
    </row>
    <row r="304" spans="5:5" s="43" customFormat="1" ht="11.25" x14ac:dyDescent="0.2">
      <c r="E304" s="40"/>
    </row>
    <row r="305" spans="5:5" s="43" customFormat="1" ht="11.25" x14ac:dyDescent="0.2">
      <c r="E305" s="40"/>
    </row>
    <row r="306" spans="5:5" s="43" customFormat="1" ht="11.25" x14ac:dyDescent="0.2">
      <c r="E306" s="40"/>
    </row>
    <row r="307" spans="5:5" s="43" customFormat="1" ht="11.25" x14ac:dyDescent="0.2">
      <c r="E307" s="40"/>
    </row>
    <row r="308" spans="5:5" s="43" customFormat="1" ht="11.25" x14ac:dyDescent="0.2">
      <c r="E308" s="40"/>
    </row>
    <row r="309" spans="5:5" s="43" customFormat="1" ht="11.25" x14ac:dyDescent="0.2">
      <c r="E309" s="40"/>
    </row>
    <row r="310" spans="5:5" s="43" customFormat="1" ht="11.25" x14ac:dyDescent="0.2">
      <c r="E310" s="40"/>
    </row>
    <row r="311" spans="5:5" s="43" customFormat="1" ht="11.25" x14ac:dyDescent="0.2">
      <c r="E311" s="40"/>
    </row>
    <row r="312" spans="5:5" s="43" customFormat="1" ht="11.25" x14ac:dyDescent="0.2">
      <c r="E312" s="40"/>
    </row>
    <row r="313" spans="5:5" s="43" customFormat="1" ht="11.25" x14ac:dyDescent="0.2">
      <c r="E313" s="40"/>
    </row>
    <row r="314" spans="5:5" s="43" customFormat="1" ht="11.25" x14ac:dyDescent="0.2">
      <c r="E314" s="40"/>
    </row>
    <row r="315" spans="5:5" s="43" customFormat="1" ht="11.25" x14ac:dyDescent="0.2">
      <c r="E315" s="40"/>
    </row>
    <row r="316" spans="5:5" s="43" customFormat="1" ht="11.25" x14ac:dyDescent="0.2">
      <c r="E316" s="40"/>
    </row>
    <row r="317" spans="5:5" s="43" customFormat="1" ht="11.25" x14ac:dyDescent="0.2">
      <c r="E317" s="40"/>
    </row>
    <row r="318" spans="5:5" s="43" customFormat="1" ht="11.25" x14ac:dyDescent="0.2">
      <c r="E318" s="40"/>
    </row>
    <row r="319" spans="5:5" s="43" customFormat="1" ht="11.25" x14ac:dyDescent="0.2">
      <c r="E319" s="40"/>
    </row>
    <row r="320" spans="5:5" s="43" customFormat="1" ht="11.25" x14ac:dyDescent="0.2">
      <c r="E320" s="40"/>
    </row>
    <row r="321" spans="5:5" s="43" customFormat="1" ht="11.25" x14ac:dyDescent="0.2">
      <c r="E321" s="40"/>
    </row>
    <row r="322" spans="5:5" s="43" customFormat="1" ht="11.25" x14ac:dyDescent="0.2">
      <c r="E322" s="40"/>
    </row>
    <row r="323" spans="5:5" s="43" customFormat="1" ht="11.25" x14ac:dyDescent="0.2">
      <c r="E323" s="40"/>
    </row>
    <row r="324" spans="5:5" s="43" customFormat="1" ht="11.25" x14ac:dyDescent="0.2">
      <c r="E324" s="40"/>
    </row>
    <row r="325" spans="5:5" s="43" customFormat="1" ht="11.25" x14ac:dyDescent="0.2">
      <c r="E325" s="40"/>
    </row>
    <row r="326" spans="5:5" s="43" customFormat="1" ht="11.25" x14ac:dyDescent="0.2">
      <c r="E326" s="40"/>
    </row>
    <row r="327" spans="5:5" s="43" customFormat="1" ht="11.25" x14ac:dyDescent="0.2">
      <c r="E327" s="40"/>
    </row>
    <row r="328" spans="5:5" s="43" customFormat="1" ht="11.25" x14ac:dyDescent="0.2">
      <c r="E328" s="40"/>
    </row>
    <row r="329" spans="5:5" s="43" customFormat="1" ht="11.25" x14ac:dyDescent="0.2">
      <c r="E329" s="40"/>
    </row>
    <row r="330" spans="5:5" s="43" customFormat="1" ht="11.25" x14ac:dyDescent="0.2">
      <c r="E330" s="40"/>
    </row>
    <row r="331" spans="5:5" s="43" customFormat="1" ht="11.25" x14ac:dyDescent="0.2">
      <c r="E331" s="40"/>
    </row>
    <row r="332" spans="5:5" s="43" customFormat="1" ht="11.25" x14ac:dyDescent="0.2">
      <c r="E332" s="40"/>
    </row>
    <row r="333" spans="5:5" s="43" customFormat="1" ht="11.25" x14ac:dyDescent="0.2">
      <c r="E333" s="40"/>
    </row>
    <row r="334" spans="5:5" s="43" customFormat="1" ht="11.25" x14ac:dyDescent="0.2">
      <c r="E334" s="40"/>
    </row>
    <row r="335" spans="5:5" s="43" customFormat="1" ht="11.25" x14ac:dyDescent="0.2">
      <c r="E335" s="40"/>
    </row>
    <row r="336" spans="5:5" s="43" customFormat="1" ht="11.25" x14ac:dyDescent="0.2">
      <c r="E336" s="40"/>
    </row>
    <row r="337" spans="3:6" s="43" customFormat="1" ht="11.25" x14ac:dyDescent="0.2">
      <c r="E337" s="40"/>
    </row>
    <row r="338" spans="3:6" s="43" customFormat="1" ht="11.25" x14ac:dyDescent="0.2">
      <c r="E338" s="40"/>
    </row>
    <row r="339" spans="3:6" s="43" customFormat="1" ht="11.25" x14ac:dyDescent="0.2">
      <c r="E339" s="40"/>
    </row>
    <row r="340" spans="3:6" s="43" customFormat="1" ht="11.25" x14ac:dyDescent="0.2">
      <c r="E340" s="40"/>
    </row>
    <row r="341" spans="3:6" s="43" customFormat="1" ht="11.25" x14ac:dyDescent="0.2">
      <c r="E341" s="40"/>
    </row>
    <row r="342" spans="3:6" s="43" customFormat="1" ht="11.25" x14ac:dyDescent="0.2">
      <c r="E342" s="40"/>
    </row>
    <row r="343" spans="3:6" s="43" customFormat="1" ht="11.25" x14ac:dyDescent="0.2">
      <c r="E343" s="40"/>
    </row>
    <row r="344" spans="3:6" s="43" customFormat="1" ht="11.25" x14ac:dyDescent="0.2">
      <c r="E344" s="40"/>
    </row>
    <row r="345" spans="3:6" s="43" customFormat="1" ht="11.25" x14ac:dyDescent="0.2">
      <c r="E345" s="40"/>
    </row>
    <row r="346" spans="3:6" s="43" customFormat="1" ht="11.25" x14ac:dyDescent="0.2">
      <c r="E346" s="40"/>
    </row>
    <row r="347" spans="3:6" s="43" customFormat="1" ht="11.25" x14ac:dyDescent="0.2">
      <c r="E347" s="40"/>
    </row>
    <row r="348" spans="3:6" s="43" customFormat="1" ht="11.25" x14ac:dyDescent="0.2">
      <c r="E348" s="40"/>
    </row>
    <row r="349" spans="3:6" s="43" customFormat="1" x14ac:dyDescent="0.2">
      <c r="C349"/>
      <c r="D349"/>
      <c r="E349" s="46"/>
      <c r="F349"/>
    </row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C6F73-0AD1-4770-B171-482FA12D62D7}">
  <dimension ref="A1:AB52"/>
  <sheetViews>
    <sheetView tabSelected="1" workbookViewId="0">
      <selection activeCell="Q32" sqref="Q32"/>
    </sheetView>
  </sheetViews>
  <sheetFormatPr defaultRowHeight="12.75" x14ac:dyDescent="0.2"/>
  <cols>
    <col min="1" max="1" width="7" customWidth="1"/>
    <col min="2" max="10" width="8.7109375" customWidth="1"/>
    <col min="11" max="11" width="9.42578125" customWidth="1"/>
    <col min="12" max="12" width="9.5703125" customWidth="1"/>
    <col min="13" max="13" width="9.85546875" customWidth="1"/>
    <col min="14" max="14" width="12.28515625" style="56" customWidth="1"/>
    <col min="15" max="15" width="11.7109375" style="56" bestFit="1" customWidth="1"/>
    <col min="16" max="16" width="10.85546875" style="56" bestFit="1" customWidth="1"/>
    <col min="17" max="18" width="10" style="56" bestFit="1" customWidth="1"/>
    <col min="19" max="19" width="9.140625" style="70"/>
    <col min="20" max="20" width="12.140625" style="56" bestFit="1" customWidth="1"/>
    <col min="22" max="22" width="2.7109375" customWidth="1"/>
    <col min="25" max="28" width="9.140625" style="43"/>
  </cols>
  <sheetData>
    <row r="1" spans="1:27" customFormat="1" ht="18" x14ac:dyDescent="0.25">
      <c r="A1" s="35" t="s">
        <v>609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48"/>
      <c r="O1" s="48"/>
      <c r="P1" s="48"/>
      <c r="Q1" s="56"/>
      <c r="R1" s="56"/>
      <c r="S1" s="70"/>
      <c r="T1" s="56"/>
      <c r="Y1" s="43"/>
      <c r="Z1" s="43"/>
      <c r="AA1" s="43"/>
    </row>
    <row r="2" spans="1:27" customFormat="1" ht="20.25" x14ac:dyDescent="0.3">
      <c r="A2" s="69" t="s">
        <v>409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56"/>
      <c r="O2" s="56"/>
      <c r="P2" s="56"/>
      <c r="Q2" s="56"/>
      <c r="R2" s="56"/>
      <c r="S2" s="70"/>
      <c r="T2" s="56"/>
      <c r="Y2" s="43"/>
      <c r="Z2" s="43"/>
      <c r="AA2" s="43"/>
    </row>
    <row r="3" spans="1:27" customFormat="1" ht="13.5" customHeight="1" thickBot="1" x14ac:dyDescent="0.25">
      <c r="A3" s="300" t="s">
        <v>607</v>
      </c>
      <c r="N3" s="56"/>
      <c r="O3" s="56"/>
      <c r="P3" s="56"/>
      <c r="Q3" s="56"/>
      <c r="R3" s="56"/>
      <c r="S3" s="70"/>
      <c r="T3" s="56"/>
      <c r="Y3" s="43"/>
      <c r="Z3" s="43"/>
      <c r="AA3" s="43"/>
    </row>
    <row r="4" spans="1:27" customFormat="1" ht="13.5" customHeight="1" thickBot="1" x14ac:dyDescent="0.25">
      <c r="A4" s="64"/>
      <c r="B4" s="654" t="s">
        <v>367</v>
      </c>
      <c r="C4" s="655"/>
      <c r="D4" s="656"/>
      <c r="E4" s="654" t="s">
        <v>368</v>
      </c>
      <c r="F4" s="655"/>
      <c r="G4" s="656"/>
      <c r="H4" s="654" t="s">
        <v>369</v>
      </c>
      <c r="I4" s="655"/>
      <c r="J4" s="656"/>
      <c r="K4" s="654" t="s">
        <v>446</v>
      </c>
      <c r="L4" s="655"/>
      <c r="M4" s="656"/>
      <c r="N4" s="56"/>
      <c r="O4" s="56"/>
      <c r="P4" s="56"/>
      <c r="Q4" s="56"/>
      <c r="R4" s="56"/>
      <c r="S4" s="70"/>
      <c r="T4" s="56"/>
      <c r="W4" s="670" t="s">
        <v>373</v>
      </c>
      <c r="X4" s="671"/>
      <c r="Y4" s="43"/>
      <c r="Z4" s="43"/>
      <c r="AA4" s="43"/>
    </row>
    <row r="5" spans="1:27" customFormat="1" ht="45.75" customHeight="1" thickBot="1" x14ac:dyDescent="0.25">
      <c r="A5" s="198"/>
      <c r="B5" s="216" t="s">
        <v>226</v>
      </c>
      <c r="C5" s="217" t="s">
        <v>227</v>
      </c>
      <c r="D5" s="218" t="s">
        <v>228</v>
      </c>
      <c r="E5" s="216" t="s">
        <v>226</v>
      </c>
      <c r="F5" s="217" t="s">
        <v>227</v>
      </c>
      <c r="G5" s="218" t="s">
        <v>228</v>
      </c>
      <c r="H5" s="219" t="s">
        <v>226</v>
      </c>
      <c r="I5" s="217" t="s">
        <v>227</v>
      </c>
      <c r="J5" s="243" t="s">
        <v>228</v>
      </c>
      <c r="K5" s="216" t="s">
        <v>226</v>
      </c>
      <c r="L5" s="217" t="s">
        <v>227</v>
      </c>
      <c r="M5" s="218" t="s">
        <v>228</v>
      </c>
      <c r="N5" s="279" t="s">
        <v>307</v>
      </c>
      <c r="O5" s="114" t="s">
        <v>467</v>
      </c>
      <c r="P5" s="277" t="s">
        <v>245</v>
      </c>
      <c r="Q5" s="277" t="s">
        <v>257</v>
      </c>
      <c r="R5" s="277" t="s">
        <v>424</v>
      </c>
      <c r="S5" s="280" t="s">
        <v>633</v>
      </c>
      <c r="T5" s="76" t="s">
        <v>306</v>
      </c>
      <c r="U5" s="77" t="s">
        <v>634</v>
      </c>
      <c r="W5" s="202" t="s">
        <v>374</v>
      </c>
      <c r="X5" s="203" t="s">
        <v>635</v>
      </c>
      <c r="Y5" s="43"/>
      <c r="Z5" s="43"/>
      <c r="AA5" s="43"/>
    </row>
    <row r="6" spans="1:27" customFormat="1" x14ac:dyDescent="0.2">
      <c r="A6" s="497" t="s">
        <v>248</v>
      </c>
      <c r="B6" s="205">
        <f>LB_stat!H108</f>
        <v>3959</v>
      </c>
      <c r="C6" s="330">
        <f>LB_stat!I108</f>
        <v>8686</v>
      </c>
      <c r="D6" s="331">
        <f>LB_stat!J108</f>
        <v>221</v>
      </c>
      <c r="E6" s="205">
        <f>LB_stat!K108</f>
        <v>402</v>
      </c>
      <c r="F6" s="330">
        <f>LB_stat!L108</f>
        <v>165</v>
      </c>
      <c r="G6" s="331">
        <f>LB_stat!M108</f>
        <v>0</v>
      </c>
      <c r="H6" s="205">
        <f>LB_stat!N108</f>
        <v>619</v>
      </c>
      <c r="I6" s="330">
        <f>LB_stat!O108</f>
        <v>2256</v>
      </c>
      <c r="J6" s="331">
        <f>LB_stat!P108</f>
        <v>78</v>
      </c>
      <c r="K6" s="205">
        <f>LB_stat!Q108</f>
        <v>4980</v>
      </c>
      <c r="L6" s="330">
        <f>LB_stat!R108</f>
        <v>11107</v>
      </c>
      <c r="M6" s="331">
        <f>LB_stat!S108</f>
        <v>299</v>
      </c>
      <c r="N6" s="212">
        <f>LB_ZUKA!G108</f>
        <v>115212784</v>
      </c>
      <c r="O6" s="212">
        <f>LB_ZUKA!H108</f>
        <v>84884329</v>
      </c>
      <c r="P6" s="212">
        <f>LB_ZUKA!I108</f>
        <v>28690901</v>
      </c>
      <c r="Q6" s="212">
        <f>LB_ZUKA!J108</f>
        <v>848842</v>
      </c>
      <c r="R6" s="212">
        <f>LB_ZUKA!K108</f>
        <v>788712</v>
      </c>
      <c r="S6" s="397">
        <f>LB_ZUKA!L108</f>
        <v>272.7999999999999</v>
      </c>
      <c r="T6" s="205">
        <f>LB_ZUKA!Y108</f>
        <v>84884322</v>
      </c>
      <c r="U6" s="186">
        <f>LB_ZUKA!AC108</f>
        <v>272.78908754150086</v>
      </c>
      <c r="W6" s="204">
        <f t="shared" ref="W6:W15" si="0">O6-T6</f>
        <v>7</v>
      </c>
      <c r="X6" s="187">
        <f>S6-U6</f>
        <v>1.0912458499035438E-2</v>
      </c>
      <c r="Y6" s="43"/>
      <c r="Z6" s="48"/>
      <c r="AA6" s="48"/>
    </row>
    <row r="7" spans="1:27" customFormat="1" x14ac:dyDescent="0.2">
      <c r="A7" s="498" t="s">
        <v>249</v>
      </c>
      <c r="B7" s="152">
        <f>FR_stat!H28</f>
        <v>682</v>
      </c>
      <c r="C7" s="37">
        <f>FR_stat!I28</f>
        <v>989</v>
      </c>
      <c r="D7" s="297">
        <f>FR_stat!J28</f>
        <v>0</v>
      </c>
      <c r="E7" s="152">
        <f>FR_stat!K28</f>
        <v>22</v>
      </c>
      <c r="F7" s="37">
        <f>FR_stat!L28</f>
        <v>653</v>
      </c>
      <c r="G7" s="297">
        <f>FR_stat!M28</f>
        <v>0</v>
      </c>
      <c r="H7" s="152">
        <f>FR_stat!N28</f>
        <v>70</v>
      </c>
      <c r="I7" s="37">
        <f>FR_stat!O28</f>
        <v>684</v>
      </c>
      <c r="J7" s="297">
        <f>FR_stat!P28</f>
        <v>0</v>
      </c>
      <c r="K7" s="152">
        <f>FR_stat!Q28</f>
        <v>774</v>
      </c>
      <c r="L7" s="37">
        <f>FR_stat!R28</f>
        <v>2326</v>
      </c>
      <c r="M7" s="297">
        <f>FR_stat!S28</f>
        <v>0</v>
      </c>
      <c r="N7" s="128">
        <f>FR_ZUKA!G28</f>
        <v>21078155</v>
      </c>
      <c r="O7" s="128">
        <f>FR_ZUKA!H28</f>
        <v>15536113</v>
      </c>
      <c r="P7" s="128">
        <f>FR_ZUKA!I28</f>
        <v>5251203</v>
      </c>
      <c r="Q7" s="128">
        <f>FR_ZUKA!J28</f>
        <v>155361</v>
      </c>
      <c r="R7" s="128">
        <f>FR_ZUKA!K28</f>
        <v>135478</v>
      </c>
      <c r="S7" s="199">
        <f>FR_ZUKA!L28</f>
        <v>49.94</v>
      </c>
      <c r="T7" s="152">
        <f>FR_ZUKA!Y28</f>
        <v>15536114</v>
      </c>
      <c r="U7" s="209">
        <f>FR_ZUKA!AC28</f>
        <v>49.927730997034828</v>
      </c>
      <c r="W7" s="204">
        <f t="shared" si="0"/>
        <v>-1</v>
      </c>
      <c r="X7" s="187">
        <f t="shared" ref="X7:X15" si="1">S7-U7</f>
        <v>1.2269002965169307E-2</v>
      </c>
      <c r="Y7" s="43"/>
      <c r="Z7" s="48"/>
      <c r="AA7" s="48"/>
    </row>
    <row r="8" spans="1:27" customFormat="1" x14ac:dyDescent="0.2">
      <c r="A8" s="498" t="s">
        <v>250</v>
      </c>
      <c r="B8" s="152">
        <f>JN_stat!H48</f>
        <v>1907</v>
      </c>
      <c r="C8" s="37">
        <f>JN_stat!I48</f>
        <v>4442</v>
      </c>
      <c r="D8" s="297">
        <f>JN_stat!J48</f>
        <v>0</v>
      </c>
      <c r="E8" s="152">
        <f>JN_stat!K48</f>
        <v>63</v>
      </c>
      <c r="F8" s="37">
        <f>JN_stat!L48</f>
        <v>0</v>
      </c>
      <c r="G8" s="297">
        <f>JN_stat!M48</f>
        <v>0</v>
      </c>
      <c r="H8" s="152">
        <f>JN_stat!N48</f>
        <v>63</v>
      </c>
      <c r="I8" s="37">
        <f>JN_stat!O48</f>
        <v>0</v>
      </c>
      <c r="J8" s="297">
        <f>JN_stat!P48</f>
        <v>0</v>
      </c>
      <c r="K8" s="152">
        <f>JN_stat!Q48</f>
        <v>2033</v>
      </c>
      <c r="L8" s="37">
        <f>JN_stat!R48</f>
        <v>4442</v>
      </c>
      <c r="M8" s="297">
        <f>JN_stat!S48</f>
        <v>0</v>
      </c>
      <c r="N8" s="128">
        <f>JN_ZUKA!G48</f>
        <v>51952904</v>
      </c>
      <c r="O8" s="128">
        <f>JN_ZUKA!H48</f>
        <v>38292635</v>
      </c>
      <c r="P8" s="128">
        <f>JN_ZUKA!I48</f>
        <v>12942907</v>
      </c>
      <c r="Q8" s="128">
        <f>JN_ZUKA!J48</f>
        <v>382930</v>
      </c>
      <c r="R8" s="128">
        <f>JN_ZUKA!K48</f>
        <v>334432</v>
      </c>
      <c r="S8" s="199">
        <f>JN_ZUKA!L48</f>
        <v>123.07000000000001</v>
      </c>
      <c r="T8" s="152">
        <f>JN_ZUKA!Y48</f>
        <v>38292636</v>
      </c>
      <c r="U8" s="130">
        <f>JN_ZUKA!AC48</f>
        <v>123.05938628333858</v>
      </c>
      <c r="W8" s="204">
        <f t="shared" si="0"/>
        <v>-1</v>
      </c>
      <c r="X8" s="187">
        <f t="shared" si="1"/>
        <v>1.0613716661424633E-2</v>
      </c>
      <c r="Y8" s="43"/>
      <c r="Z8" s="48"/>
      <c r="AA8" s="48"/>
    </row>
    <row r="9" spans="1:27" customFormat="1" x14ac:dyDescent="0.2">
      <c r="A9" s="498" t="s">
        <v>251</v>
      </c>
      <c r="B9" s="152">
        <f>TA_stat!H24</f>
        <v>518</v>
      </c>
      <c r="C9" s="37">
        <f>TA_stat!I24</f>
        <v>984</v>
      </c>
      <c r="D9" s="297">
        <f>TA_stat!J24</f>
        <v>0</v>
      </c>
      <c r="E9" s="152">
        <f>TA_stat!K24</f>
        <v>104</v>
      </c>
      <c r="F9" s="37">
        <f>TA_stat!L24</f>
        <v>28</v>
      </c>
      <c r="G9" s="297">
        <f>TA_stat!M24</f>
        <v>0</v>
      </c>
      <c r="H9" s="152">
        <f>TA_stat!N24</f>
        <v>104</v>
      </c>
      <c r="I9" s="37">
        <f>TA_stat!O24</f>
        <v>28</v>
      </c>
      <c r="J9" s="297">
        <f>TA_stat!P24</f>
        <v>0</v>
      </c>
      <c r="K9" s="152">
        <f>TA_stat!Q24</f>
        <v>726</v>
      </c>
      <c r="L9" s="37">
        <f>TA_stat!R24</f>
        <v>1040</v>
      </c>
      <c r="M9" s="297">
        <f>TA_stat!S24</f>
        <v>0</v>
      </c>
      <c r="N9" s="128">
        <f>TA_ZUKA!G24</f>
        <v>15496079</v>
      </c>
      <c r="O9" s="128">
        <f>TA_ZUKA!H24</f>
        <v>11431008</v>
      </c>
      <c r="P9" s="128">
        <f>TA_ZUKA!I24</f>
        <v>3863679</v>
      </c>
      <c r="Q9" s="128">
        <f>TA_ZUKA!J24</f>
        <v>114312</v>
      </c>
      <c r="R9" s="128">
        <f>TA_ZUKA!K24</f>
        <v>87080</v>
      </c>
      <c r="S9" s="199">
        <f>TA_ZUKA!L24</f>
        <v>36.71</v>
      </c>
      <c r="T9" s="152">
        <f>TA_ZUKA!Y24</f>
        <v>11431008</v>
      </c>
      <c r="U9" s="130">
        <f>TA_ZUKA!AC24</f>
        <v>36.735335832372201</v>
      </c>
      <c r="W9" s="204">
        <f t="shared" si="0"/>
        <v>0</v>
      </c>
      <c r="X9" s="187">
        <f t="shared" si="1"/>
        <v>-2.5335832372199718E-2</v>
      </c>
      <c r="Y9" s="43"/>
      <c r="Z9" s="48"/>
      <c r="AA9" s="48"/>
    </row>
    <row r="10" spans="1:27" customFormat="1" x14ac:dyDescent="0.2">
      <c r="A10" s="498" t="s">
        <v>252</v>
      </c>
      <c r="B10" s="201">
        <f>ZB_stat!H16</f>
        <v>363</v>
      </c>
      <c r="C10" s="289">
        <f>ZB_stat!I16</f>
        <v>992</v>
      </c>
      <c r="D10" s="164">
        <f>ZB_stat!J16</f>
        <v>0</v>
      </c>
      <c r="E10" s="201">
        <f>ZB_stat!K16</f>
        <v>0</v>
      </c>
      <c r="F10" s="289">
        <f>ZB_stat!L16</f>
        <v>0</v>
      </c>
      <c r="G10" s="164">
        <f>ZB_stat!M16</f>
        <v>0</v>
      </c>
      <c r="H10" s="201">
        <f>ZB_stat!N16</f>
        <v>0</v>
      </c>
      <c r="I10" s="289">
        <f>ZB_stat!O16</f>
        <v>0</v>
      </c>
      <c r="J10" s="164">
        <f>ZB_stat!P16</f>
        <v>0</v>
      </c>
      <c r="K10" s="201">
        <f>ZB_stat!Q16</f>
        <v>363</v>
      </c>
      <c r="L10" s="289">
        <f>ZB_stat!R16</f>
        <v>992</v>
      </c>
      <c r="M10" s="164">
        <f>ZB_stat!S16</f>
        <v>0</v>
      </c>
      <c r="N10" s="128">
        <f>ZB_ZUKA!G16</f>
        <v>11723125</v>
      </c>
      <c r="O10" s="128">
        <f>ZB_ZUKA!H16</f>
        <v>8644410</v>
      </c>
      <c r="P10" s="128">
        <f>ZB_ZUKA!I16</f>
        <v>2921812</v>
      </c>
      <c r="Q10" s="128">
        <f>ZB_ZUKA!J16</f>
        <v>86443</v>
      </c>
      <c r="R10" s="128">
        <f>ZB_ZUKA!K16</f>
        <v>70460</v>
      </c>
      <c r="S10" s="199">
        <f>ZB_ZUKA!L16</f>
        <v>27.77</v>
      </c>
      <c r="T10" s="152">
        <f>ZB_ZUKA!Y16</f>
        <v>8644410</v>
      </c>
      <c r="U10" s="130">
        <f>ZB_ZUKA!AC16</f>
        <v>27.780167369900397</v>
      </c>
      <c r="W10" s="204">
        <f t="shared" si="0"/>
        <v>0</v>
      </c>
      <c r="X10" s="187">
        <f t="shared" si="1"/>
        <v>-1.016736990039746E-2</v>
      </c>
      <c r="Y10" s="43"/>
      <c r="Z10" s="48"/>
      <c r="AA10" s="48"/>
    </row>
    <row r="11" spans="1:27" customFormat="1" x14ac:dyDescent="0.2">
      <c r="A11" s="498" t="s">
        <v>253</v>
      </c>
      <c r="B11" s="152">
        <f>CL_stat!H70</f>
        <v>1781</v>
      </c>
      <c r="C11" s="37">
        <f>CL_stat!I70</f>
        <v>5331</v>
      </c>
      <c r="D11" s="297">
        <f>CL_stat!J70</f>
        <v>52</v>
      </c>
      <c r="E11" s="152">
        <f>CL_stat!K70</f>
        <v>749</v>
      </c>
      <c r="F11" s="37">
        <f>CL_stat!L70</f>
        <v>238</v>
      </c>
      <c r="G11" s="297">
        <f>CL_stat!M70</f>
        <v>12</v>
      </c>
      <c r="H11" s="152">
        <f>CL_stat!N70</f>
        <v>684</v>
      </c>
      <c r="I11" s="37">
        <f>CL_stat!O70</f>
        <v>220</v>
      </c>
      <c r="J11" s="297">
        <f>CL_stat!P70</f>
        <v>12</v>
      </c>
      <c r="K11" s="152">
        <f>CL_stat!Q70</f>
        <v>3214</v>
      </c>
      <c r="L11" s="37">
        <f>CL_stat!R70</f>
        <v>5789</v>
      </c>
      <c r="M11" s="297">
        <f>CL_stat!S70</f>
        <v>76</v>
      </c>
      <c r="N11" s="128">
        <f>CL_ZUKA!G70</f>
        <v>69640554</v>
      </c>
      <c r="O11" s="128">
        <f>CL_ZUKA!H70</f>
        <v>51337473</v>
      </c>
      <c r="P11" s="128">
        <f>CL_ZUKA!I70</f>
        <v>17352066</v>
      </c>
      <c r="Q11" s="128">
        <f>CL_ZUKA!J70</f>
        <v>513377</v>
      </c>
      <c r="R11" s="128">
        <f>CL_ZUKA!K70</f>
        <v>437638</v>
      </c>
      <c r="S11" s="199">
        <f>CL_ZUKA!L70</f>
        <v>165.01000000000002</v>
      </c>
      <c r="T11" s="152">
        <f>CL_ZUKA!Y70</f>
        <v>51337477</v>
      </c>
      <c r="U11" s="209">
        <f>CL_ZUKA!AC70</f>
        <v>164.98102888063323</v>
      </c>
      <c r="W11" s="204">
        <f t="shared" si="0"/>
        <v>-4</v>
      </c>
      <c r="X11" s="187">
        <f t="shared" si="1"/>
        <v>2.8971119366786979E-2</v>
      </c>
      <c r="Y11" s="43"/>
      <c r="Z11" s="48"/>
      <c r="AA11" s="48"/>
    </row>
    <row r="12" spans="1:27" customFormat="1" x14ac:dyDescent="0.2">
      <c r="A12" s="498" t="s">
        <v>254</v>
      </c>
      <c r="B12" s="152">
        <f>NB_stat!H31</f>
        <v>585</v>
      </c>
      <c r="C12" s="37">
        <f>NB_stat!I31</f>
        <v>1950</v>
      </c>
      <c r="D12" s="297">
        <f>NB_stat!J31</f>
        <v>0</v>
      </c>
      <c r="E12" s="152">
        <f>NB_stat!K31</f>
        <v>218</v>
      </c>
      <c r="F12" s="37">
        <f>NB_stat!L31</f>
        <v>91</v>
      </c>
      <c r="G12" s="297">
        <f>NB_stat!M31</f>
        <v>0</v>
      </c>
      <c r="H12" s="152">
        <f>NB_stat!N31</f>
        <v>172</v>
      </c>
      <c r="I12" s="37">
        <f>NB_stat!O31</f>
        <v>119</v>
      </c>
      <c r="J12" s="297">
        <f>NB_stat!P31</f>
        <v>0</v>
      </c>
      <c r="K12" s="152">
        <f>NB_stat!Q31</f>
        <v>975</v>
      </c>
      <c r="L12" s="37">
        <f>NB_stat!R31</f>
        <v>2160</v>
      </c>
      <c r="M12" s="297">
        <f>NB_stat!S31</f>
        <v>0</v>
      </c>
      <c r="N12" s="128">
        <f>NB_ZUKA!G31</f>
        <v>24158350</v>
      </c>
      <c r="O12" s="128">
        <f>NB_ZUKA!H31</f>
        <v>17808702</v>
      </c>
      <c r="P12" s="128">
        <f>NB_ZUKA!I31</f>
        <v>6019339</v>
      </c>
      <c r="Q12" s="128">
        <f>NB_ZUKA!J31</f>
        <v>178089</v>
      </c>
      <c r="R12" s="128">
        <f>NB_ZUKA!K31</f>
        <v>152220</v>
      </c>
      <c r="S12" s="199">
        <f>NB_ZUKA!L31</f>
        <v>57.23</v>
      </c>
      <c r="T12" s="152">
        <f>NB_ZUKA!Y31</f>
        <v>17808707</v>
      </c>
      <c r="U12" s="130">
        <f>NB_ZUKA!AC31</f>
        <v>57.231066078525899</v>
      </c>
      <c r="W12" s="204">
        <f t="shared" si="0"/>
        <v>-5</v>
      </c>
      <c r="X12" s="187">
        <f>S12-U12</f>
        <v>-1.0660785259020145E-3</v>
      </c>
      <c r="Y12" s="43"/>
      <c r="Z12" s="48"/>
      <c r="AA12" s="48"/>
    </row>
    <row r="13" spans="1:27" customFormat="1" x14ac:dyDescent="0.2">
      <c r="A13" s="498" t="s">
        <v>255</v>
      </c>
      <c r="B13" s="152">
        <f>SM_stat!H33</f>
        <v>765</v>
      </c>
      <c r="C13" s="37">
        <f>SM_stat!I33</f>
        <v>1829</v>
      </c>
      <c r="D13" s="297">
        <f>SM_stat!J33</f>
        <v>120</v>
      </c>
      <c r="E13" s="152">
        <f>SM_stat!K33</f>
        <v>86</v>
      </c>
      <c r="F13" s="37">
        <f>SM_stat!L33</f>
        <v>211</v>
      </c>
      <c r="G13" s="297">
        <f>SM_stat!M33</f>
        <v>0</v>
      </c>
      <c r="H13" s="152">
        <f>SM_stat!N33</f>
        <v>86</v>
      </c>
      <c r="I13" s="37">
        <f>SM_stat!O33</f>
        <v>211</v>
      </c>
      <c r="J13" s="297">
        <f>SM_stat!P33</f>
        <v>0</v>
      </c>
      <c r="K13" s="152">
        <f>SM_stat!Q33</f>
        <v>937</v>
      </c>
      <c r="L13" s="37">
        <f>SM_stat!R33</f>
        <v>2251</v>
      </c>
      <c r="M13" s="297">
        <f>SM_stat!S33</f>
        <v>120</v>
      </c>
      <c r="N13" s="128">
        <f>SM_ZUKA!G33</f>
        <v>26288387</v>
      </c>
      <c r="O13" s="128">
        <f>SM_ZUKA!H33</f>
        <v>19382098</v>
      </c>
      <c r="P13" s="128">
        <f>SM_ZUKA!I33</f>
        <v>6551143</v>
      </c>
      <c r="Q13" s="128">
        <f>SM_ZUKA!J33</f>
        <v>193822</v>
      </c>
      <c r="R13" s="128">
        <f>SM_ZUKA!K33</f>
        <v>161324</v>
      </c>
      <c r="S13" s="199">
        <f>SM_ZUKA!L33</f>
        <v>62.309999999999995</v>
      </c>
      <c r="T13" s="152">
        <f>SM_ZUKA!Y33</f>
        <v>19382099</v>
      </c>
      <c r="U13" s="130">
        <f>SM_ZUKA!AC33</f>
        <v>62.287401107484371</v>
      </c>
      <c r="W13" s="204">
        <f t="shared" si="0"/>
        <v>-1</v>
      </c>
      <c r="X13" s="187">
        <f t="shared" si="1"/>
        <v>2.2598892515624414E-2</v>
      </c>
      <c r="Y13" s="43"/>
      <c r="Z13" s="48"/>
      <c r="AA13" s="48"/>
    </row>
    <row r="14" spans="1:27" customFormat="1" x14ac:dyDescent="0.2">
      <c r="A14" s="498" t="s">
        <v>370</v>
      </c>
      <c r="B14" s="152">
        <f>JI_stat!H34</f>
        <v>640</v>
      </c>
      <c r="C14" s="37">
        <f>JI_stat!I34</f>
        <v>1080</v>
      </c>
      <c r="D14" s="297">
        <f>JI_stat!J34</f>
        <v>0</v>
      </c>
      <c r="E14" s="152">
        <f>JI_stat!K34</f>
        <v>79</v>
      </c>
      <c r="F14" s="37">
        <f>JI_stat!L34</f>
        <v>0</v>
      </c>
      <c r="G14" s="297">
        <f>JI_stat!M34</f>
        <v>0</v>
      </c>
      <c r="H14" s="152">
        <f>JI_stat!N34</f>
        <v>142</v>
      </c>
      <c r="I14" s="37">
        <f>JI_stat!O34</f>
        <v>0</v>
      </c>
      <c r="J14" s="297">
        <f>JI_stat!P34</f>
        <v>0</v>
      </c>
      <c r="K14" s="152">
        <f>JI_stat!Q34</f>
        <v>861</v>
      </c>
      <c r="L14" s="37">
        <f>JI_stat!R34</f>
        <v>1080</v>
      </c>
      <c r="M14" s="297">
        <f>JI_stat!S34</f>
        <v>0</v>
      </c>
      <c r="N14" s="128">
        <f>JI_ZUKA!G34</f>
        <v>18437346</v>
      </c>
      <c r="O14" s="128">
        <f>JI_ZUKA!H34</f>
        <v>13605628</v>
      </c>
      <c r="P14" s="128">
        <f>JI_ZUKA!I34</f>
        <v>4598706</v>
      </c>
      <c r="Q14" s="128">
        <f>JI_ZUKA!J34</f>
        <v>136058</v>
      </c>
      <c r="R14" s="128">
        <f>JI_ZUKA!K34</f>
        <v>96954</v>
      </c>
      <c r="S14" s="199">
        <f>JI_ZUKA!L34</f>
        <v>43.710000000000008</v>
      </c>
      <c r="T14" s="152">
        <f>JI_ZUKA!Y34</f>
        <v>13605632</v>
      </c>
      <c r="U14" s="130">
        <f>JI_ZUKA!AC34</f>
        <v>43.723837247026275</v>
      </c>
      <c r="W14" s="204">
        <f t="shared" si="0"/>
        <v>-4</v>
      </c>
      <c r="X14" s="187">
        <f t="shared" si="1"/>
        <v>-1.3837247026266652E-2</v>
      </c>
      <c r="Y14" s="43"/>
      <c r="Z14" s="48"/>
      <c r="AA14" s="48"/>
    </row>
    <row r="15" spans="1:27" customFormat="1" ht="13.5" thickBot="1" x14ac:dyDescent="0.25">
      <c r="A15" s="499" t="s">
        <v>256</v>
      </c>
      <c r="B15" s="211">
        <f>TU_stat!H43</f>
        <v>1103</v>
      </c>
      <c r="C15" s="298">
        <f>TU_stat!I43</f>
        <v>1918</v>
      </c>
      <c r="D15" s="299">
        <f>TU_stat!J43</f>
        <v>156</v>
      </c>
      <c r="E15" s="211">
        <f>TU_stat!K43</f>
        <v>93</v>
      </c>
      <c r="F15" s="298">
        <f>TU_stat!L43</f>
        <v>565</v>
      </c>
      <c r="G15" s="299">
        <f>TU_stat!M43</f>
        <v>0</v>
      </c>
      <c r="H15" s="211">
        <f>TU_stat!N43</f>
        <v>129</v>
      </c>
      <c r="I15" s="298">
        <f>TU_stat!O43</f>
        <v>1113</v>
      </c>
      <c r="J15" s="299">
        <f>TU_stat!P43</f>
        <v>0</v>
      </c>
      <c r="K15" s="211">
        <f>TU_stat!Q43</f>
        <v>1325</v>
      </c>
      <c r="L15" s="298">
        <f>TU_stat!R43</f>
        <v>3596</v>
      </c>
      <c r="M15" s="299">
        <f>TU_stat!S43</f>
        <v>156</v>
      </c>
      <c r="N15" s="213">
        <f>TU_ZUKA!G43</f>
        <v>35092691</v>
      </c>
      <c r="O15" s="213">
        <f>TU_ZUKA!H43</f>
        <v>25862675</v>
      </c>
      <c r="P15" s="213">
        <f>TU_ZUKA!I43</f>
        <v>8741584</v>
      </c>
      <c r="Q15" s="213">
        <f>TU_ZUKA!J43</f>
        <v>258628</v>
      </c>
      <c r="R15" s="213">
        <f>TU_ZUKA!K43</f>
        <v>229804</v>
      </c>
      <c r="S15" s="200">
        <f>TU_ZUKA!L43</f>
        <v>83.109999999999971</v>
      </c>
      <c r="T15" s="211">
        <f>TU_ZUKA!Y43</f>
        <v>25862672</v>
      </c>
      <c r="U15" s="185">
        <f>TU_ZUKA!AC43</f>
        <v>83.113756064448907</v>
      </c>
      <c r="W15" s="207">
        <f t="shared" si="0"/>
        <v>3</v>
      </c>
      <c r="X15" s="190">
        <f t="shared" si="1"/>
        <v>-3.7560644489360584E-3</v>
      </c>
      <c r="Y15" s="43"/>
      <c r="Z15" s="48"/>
      <c r="AA15" s="48"/>
    </row>
    <row r="16" spans="1:27" customFormat="1" ht="13.5" thickBot="1" x14ac:dyDescent="0.25">
      <c r="A16" s="188" t="s">
        <v>43</v>
      </c>
      <c r="B16" s="296">
        <f>SUM(B6:B15)</f>
        <v>12303</v>
      </c>
      <c r="C16" s="215">
        <f t="shared" ref="C16:J16" si="2">SUM(C6:C15)</f>
        <v>28201</v>
      </c>
      <c r="D16" s="325">
        <f t="shared" si="2"/>
        <v>549</v>
      </c>
      <c r="E16" s="332">
        <f t="shared" si="2"/>
        <v>1816</v>
      </c>
      <c r="F16" s="191">
        <f t="shared" si="2"/>
        <v>1951</v>
      </c>
      <c r="G16" s="333">
        <f t="shared" si="2"/>
        <v>12</v>
      </c>
      <c r="H16" s="214">
        <f t="shared" si="2"/>
        <v>2069</v>
      </c>
      <c r="I16" s="215">
        <f t="shared" si="2"/>
        <v>4631</v>
      </c>
      <c r="J16" s="325">
        <f t="shared" si="2"/>
        <v>90</v>
      </c>
      <c r="K16" s="332">
        <f>SUM(K6:K15)</f>
        <v>16188</v>
      </c>
      <c r="L16" s="191">
        <f>SUM(L6:L15)</f>
        <v>34783</v>
      </c>
      <c r="M16" s="333">
        <f>SUM(M6:M15)</f>
        <v>651</v>
      </c>
      <c r="N16" s="214">
        <f t="shared" ref="N16:S16" si="3">SUM(N6:N15)</f>
        <v>389080375</v>
      </c>
      <c r="O16" s="215">
        <f t="shared" si="3"/>
        <v>286785071</v>
      </c>
      <c r="P16" s="215">
        <f t="shared" si="3"/>
        <v>96933340</v>
      </c>
      <c r="Q16" s="215">
        <f t="shared" si="3"/>
        <v>2867862</v>
      </c>
      <c r="R16" s="215">
        <f t="shared" si="3"/>
        <v>2494102</v>
      </c>
      <c r="S16" s="192">
        <f t="shared" si="3"/>
        <v>921.65999999999985</v>
      </c>
      <c r="T16" s="208">
        <f>SUM(T6:T15)</f>
        <v>286785077</v>
      </c>
      <c r="U16" s="189">
        <f>SUM(U6:U15)</f>
        <v>921.62879740226549</v>
      </c>
      <c r="W16" s="206">
        <f>SUM(W6:W15)</f>
        <v>-6</v>
      </c>
      <c r="X16" s="189">
        <f>SUM(X6:X15)</f>
        <v>3.1202597734338866E-2</v>
      </c>
      <c r="Y16" s="43"/>
      <c r="Z16" s="43"/>
      <c r="AA16" s="43"/>
    </row>
    <row r="17" spans="1:28" x14ac:dyDescent="0.2">
      <c r="B17" s="48">
        <f>LB_stat!H108+FR_stat!H28+JN_stat!H48+TA_stat!H24+ZB_stat!H16+CL_stat!H70+NB_stat!H31+SM_stat!H33+JI_stat!H34+TU_stat!H43</f>
        <v>12303</v>
      </c>
      <c r="C17" s="48">
        <f>LB_stat!I108+FR_stat!I28+JN_stat!I48+TA_stat!I24+ZB_stat!I16+CL_stat!I70+NB_stat!I31+SM_stat!I33+JI_stat!I34+TU_stat!I43</f>
        <v>28201</v>
      </c>
      <c r="D17" s="48">
        <f>LB_stat!J108+FR_stat!J28+JN_stat!J48+TA_stat!J24+ZB_stat!J16+CL_stat!J70+NB_stat!J31+SM_stat!J33+JI_stat!J34+TU_stat!J43</f>
        <v>549</v>
      </c>
      <c r="E17" s="48">
        <f>LB_stat!K108+FR_stat!K28+JN_stat!K48+TA_stat!K24+ZB_stat!K16+CL_stat!K70+NB_stat!K31+SM_stat!K33+JI_stat!K34+TU_stat!K43</f>
        <v>1816</v>
      </c>
      <c r="F17" s="48">
        <f>LB_stat!L108+FR_stat!L28+JN_stat!L48+TA_stat!L24+ZB_stat!L16+CL_stat!L70+NB_stat!L31+SM_stat!L33+JI_stat!L34+TU_stat!L43</f>
        <v>1951</v>
      </c>
      <c r="G17" s="48">
        <f>LB_stat!M108+FR_stat!M28+JN_stat!M48+TA_stat!M24+ZB_stat!M16+CL_stat!M70+NB_stat!M31+SM_stat!M33+JI_stat!M34+TU_stat!M43</f>
        <v>12</v>
      </c>
      <c r="H17" s="48">
        <f>LB_stat!N108+FR_stat!N28+JN_stat!N48+TA_stat!N24+ZB_stat!N16+CL_stat!N70+NB_stat!N31+SM_stat!N33+JI_stat!N34+TU_stat!N43</f>
        <v>2069</v>
      </c>
      <c r="I17" s="48">
        <f>LB_stat!O108+FR_stat!O28+JN_stat!O48+TA_stat!O24+ZB_stat!O16+CL_stat!O70+NB_stat!O31+SM_stat!O33+JI_stat!O34+TU_stat!O43</f>
        <v>4631</v>
      </c>
      <c r="J17" s="48">
        <f>LB_stat!P108+FR_stat!P28+JN_stat!P48+TA_stat!P24+ZB_stat!P16+CL_stat!P70+NB_stat!P31+SM_stat!P33+JI_stat!P34+TU_stat!P43</f>
        <v>90</v>
      </c>
      <c r="K17" s="48">
        <f>LB_stat!Q108+FR_stat!Q28+JN_stat!Q48+TA_stat!Q24+ZB_stat!Q16+CL_stat!Q70+NB_stat!Q31+SM_stat!Q33+JI_stat!Q34+TU_stat!Q43</f>
        <v>16188</v>
      </c>
      <c r="L17" s="48">
        <f>LB_stat!R108+FR_stat!R28+JN_stat!R48+TA_stat!R24+ZB_stat!R16+CL_stat!R70+NB_stat!R31+SM_stat!R33+JI_stat!R34+TU_stat!R43</f>
        <v>34783</v>
      </c>
      <c r="M17" s="48">
        <f>LB_stat!S108+FR_stat!S28+JN_stat!S48+TA_stat!S24+ZB_stat!S16+CL_stat!S70+NB_stat!S31+SM_stat!S33+JI_stat!S34+TU_stat!S43</f>
        <v>651</v>
      </c>
      <c r="N17" s="48">
        <f>O16+P16+Q16+R16</f>
        <v>389080375</v>
      </c>
      <c r="P17" s="48">
        <f>O16*33.8%</f>
        <v>96933353.997999996</v>
      </c>
      <c r="Q17" s="48">
        <f>O16*1%</f>
        <v>2867850.71</v>
      </c>
      <c r="R17" s="48"/>
      <c r="T17" s="48">
        <f>O16</f>
        <v>286785071</v>
      </c>
      <c r="U17" s="51">
        <f>S16</f>
        <v>921.65999999999985</v>
      </c>
      <c r="W17" s="51">
        <f>T17-T16</f>
        <v>-6</v>
      </c>
      <c r="X17" s="51">
        <f>U17-U16</f>
        <v>3.1202597734363735E-2</v>
      </c>
      <c r="Y17"/>
      <c r="Z17"/>
      <c r="AA17"/>
      <c r="AB17"/>
    </row>
    <row r="18" spans="1:28" x14ac:dyDescent="0.2">
      <c r="B18" s="249"/>
      <c r="C18" s="249"/>
      <c r="D18" s="250"/>
      <c r="E18" s="250"/>
      <c r="F18" s="43"/>
      <c r="G18" s="43"/>
      <c r="H18" s="43"/>
      <c r="I18" s="43"/>
      <c r="J18" s="43"/>
      <c r="K18" s="43"/>
      <c r="L18" s="43"/>
      <c r="M18" s="43"/>
      <c r="R18" s="48"/>
      <c r="S18" s="51"/>
      <c r="T18" s="48"/>
      <c r="U18" s="43"/>
      <c r="V18" s="43"/>
      <c r="W18" s="43"/>
      <c r="X18" s="43"/>
      <c r="Y18"/>
      <c r="Z18"/>
      <c r="AA18"/>
      <c r="AB18"/>
    </row>
    <row r="19" spans="1:28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8"/>
      <c r="O19" s="48"/>
      <c r="P19" s="48"/>
      <c r="Q19" s="48"/>
      <c r="R19" s="48"/>
      <c r="S19" s="51"/>
      <c r="T19" s="48"/>
      <c r="U19" s="43"/>
      <c r="V19" s="43"/>
      <c r="W19" s="43"/>
      <c r="X19" s="43"/>
      <c r="Y19"/>
      <c r="Z19"/>
      <c r="AA19"/>
      <c r="AB19"/>
    </row>
    <row r="20" spans="1:28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8"/>
      <c r="O20" s="48"/>
      <c r="P20" s="48"/>
      <c r="Q20" s="48"/>
      <c r="R20" s="48"/>
      <c r="S20" s="51"/>
      <c r="T20" s="48"/>
      <c r="U20" s="43"/>
      <c r="V20" s="43"/>
      <c r="W20" s="43"/>
      <c r="X20" s="43"/>
      <c r="Y20"/>
      <c r="Z20"/>
      <c r="AA20"/>
      <c r="AB20"/>
    </row>
    <row r="21" spans="1:28" ht="13.5" customHeight="1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8"/>
      <c r="O21" s="48"/>
      <c r="P21" s="48"/>
      <c r="Q21" s="48"/>
      <c r="R21" s="48"/>
      <c r="S21" s="51"/>
      <c r="T21" s="48"/>
      <c r="U21" s="43"/>
      <c r="V21" s="43"/>
      <c r="W21" s="43"/>
      <c r="X21" s="43"/>
      <c r="Y21"/>
      <c r="Z21"/>
      <c r="AA21"/>
      <c r="AB21"/>
    </row>
    <row r="22" spans="1:28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8"/>
      <c r="O22" s="48"/>
      <c r="P22" s="48"/>
      <c r="Q22" s="48"/>
      <c r="R22" s="48"/>
      <c r="S22" s="51"/>
      <c r="T22" s="48"/>
      <c r="U22" s="43"/>
      <c r="V22" s="43"/>
      <c r="W22" s="43"/>
      <c r="X22" s="43"/>
      <c r="Y22"/>
      <c r="Z22"/>
      <c r="AA22"/>
      <c r="AB22"/>
    </row>
    <row r="23" spans="1:28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8"/>
      <c r="O23" s="48"/>
      <c r="P23" s="48"/>
      <c r="Q23" s="48"/>
      <c r="R23" s="48"/>
      <c r="S23" s="51"/>
      <c r="T23" s="48"/>
      <c r="U23" s="43"/>
      <c r="V23" s="43"/>
      <c r="W23" s="43"/>
      <c r="X23" s="43"/>
      <c r="Y23"/>
      <c r="Z23"/>
      <c r="AA23"/>
      <c r="AB23"/>
    </row>
    <row r="24" spans="1:28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8"/>
      <c r="O24" s="48"/>
      <c r="P24" s="48"/>
      <c r="Q24" s="48"/>
      <c r="R24" s="48"/>
      <c r="S24" s="51"/>
      <c r="T24" s="48"/>
      <c r="U24" s="43"/>
      <c r="V24" s="43"/>
      <c r="W24" s="43"/>
      <c r="X24" s="43"/>
      <c r="Y24"/>
      <c r="Z24"/>
      <c r="AA24"/>
      <c r="AB24"/>
    </row>
    <row r="25" spans="1:28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8"/>
      <c r="O25" s="48"/>
      <c r="P25" s="48"/>
      <c r="Q25" s="48"/>
      <c r="R25" s="48"/>
      <c r="S25" s="51"/>
      <c r="T25" s="48"/>
      <c r="U25" s="43"/>
      <c r="V25" s="43"/>
      <c r="W25" s="43"/>
      <c r="X25" s="43"/>
      <c r="Y25"/>
      <c r="Z25"/>
      <c r="AA25"/>
      <c r="AB25"/>
    </row>
    <row r="26" spans="1:28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8"/>
      <c r="O26" s="48"/>
      <c r="P26" s="48"/>
      <c r="Q26" s="48"/>
      <c r="R26" s="48"/>
      <c r="S26" s="51"/>
      <c r="T26" s="48"/>
      <c r="U26" s="43"/>
      <c r="V26" s="43"/>
      <c r="W26" s="43"/>
      <c r="X26" s="43"/>
      <c r="Y26"/>
      <c r="Z26"/>
      <c r="AA26"/>
      <c r="AB26"/>
    </row>
    <row r="27" spans="1:28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8"/>
      <c r="O27" s="48"/>
      <c r="P27" s="48"/>
      <c r="Q27" s="48"/>
      <c r="R27" s="48"/>
      <c r="S27" s="51"/>
      <c r="T27" s="48"/>
      <c r="U27" s="43"/>
      <c r="V27" s="43"/>
      <c r="W27" s="43"/>
      <c r="X27" s="43"/>
      <c r="Y27"/>
      <c r="Z27"/>
      <c r="AA27"/>
      <c r="AB27"/>
    </row>
    <row r="28" spans="1:28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8"/>
      <c r="O28" s="48"/>
      <c r="P28" s="48"/>
      <c r="Q28" s="48"/>
      <c r="R28" s="48"/>
      <c r="S28" s="51"/>
      <c r="T28" s="48"/>
      <c r="U28" s="43"/>
      <c r="V28" s="43"/>
      <c r="W28" s="43"/>
      <c r="X28" s="43"/>
      <c r="Y28"/>
      <c r="Z28"/>
      <c r="AA28"/>
      <c r="AB28"/>
    </row>
    <row r="29" spans="1:28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8"/>
      <c r="O29" s="48"/>
      <c r="P29" s="48"/>
      <c r="Q29" s="48"/>
      <c r="R29" s="48"/>
      <c r="S29" s="51"/>
      <c r="T29" s="48"/>
      <c r="U29" s="43"/>
      <c r="V29" s="43"/>
      <c r="W29" s="43"/>
      <c r="X29" s="43"/>
      <c r="Y29"/>
      <c r="Z29"/>
      <c r="AA29"/>
      <c r="AB29"/>
    </row>
    <row r="30" spans="1:28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8"/>
      <c r="O30" s="48"/>
      <c r="P30" s="48"/>
      <c r="Q30" s="48"/>
      <c r="R30" s="48"/>
      <c r="S30" s="51"/>
      <c r="T30" s="48"/>
      <c r="U30" s="43"/>
      <c r="V30" s="43"/>
      <c r="W30" s="43"/>
      <c r="X30" s="43"/>
      <c r="Y30"/>
      <c r="Z30"/>
      <c r="AA30"/>
      <c r="AB30"/>
    </row>
    <row r="31" spans="1:28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8"/>
      <c r="O31" s="48"/>
      <c r="P31" s="48"/>
      <c r="Q31" s="48"/>
      <c r="R31" s="48"/>
      <c r="S31" s="51"/>
      <c r="T31" s="48"/>
      <c r="U31" s="43"/>
      <c r="V31" s="43"/>
      <c r="W31" s="43"/>
      <c r="X31" s="43"/>
      <c r="Y31"/>
      <c r="Z31"/>
      <c r="AA31"/>
      <c r="AB31"/>
    </row>
    <row r="32" spans="1:28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8"/>
      <c r="O32" s="48"/>
      <c r="P32" s="48"/>
      <c r="Q32" s="48"/>
      <c r="R32" s="48"/>
      <c r="S32" s="51"/>
      <c r="T32" s="48"/>
      <c r="U32" s="43"/>
      <c r="V32" s="43"/>
      <c r="W32" s="43"/>
      <c r="X32" s="43"/>
      <c r="Y32"/>
      <c r="Z32"/>
      <c r="AA32"/>
      <c r="AB32"/>
    </row>
    <row r="33" spans="1:28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8"/>
      <c r="O33" s="48"/>
      <c r="P33" s="48"/>
      <c r="Q33" s="48"/>
      <c r="R33" s="48"/>
      <c r="S33" s="51"/>
      <c r="T33" s="48"/>
      <c r="U33" s="43"/>
      <c r="V33" s="43"/>
      <c r="W33" s="43"/>
      <c r="X33" s="43"/>
      <c r="Y33"/>
      <c r="Z33"/>
      <c r="AA33"/>
      <c r="AB33"/>
    </row>
    <row r="34" spans="1:28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8"/>
      <c r="O34" s="48"/>
      <c r="P34" s="48"/>
      <c r="Q34" s="48"/>
      <c r="R34" s="48"/>
      <c r="S34" s="51"/>
      <c r="T34" s="48"/>
      <c r="U34" s="43"/>
      <c r="V34" s="43"/>
      <c r="W34" s="43"/>
      <c r="X34" s="43"/>
      <c r="Y34"/>
      <c r="Z34"/>
      <c r="AA34"/>
      <c r="AB34"/>
    </row>
    <row r="35" spans="1:28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8"/>
      <c r="O35" s="48"/>
      <c r="P35" s="48"/>
      <c r="Q35" s="48"/>
      <c r="R35" s="48"/>
      <c r="S35" s="51"/>
      <c r="T35" s="48"/>
      <c r="U35" s="43"/>
      <c r="V35" s="43"/>
      <c r="W35" s="43"/>
      <c r="X35" s="43"/>
      <c r="Y35"/>
      <c r="Z35"/>
      <c r="AA35"/>
      <c r="AB35"/>
    </row>
    <row r="36" spans="1:28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8"/>
      <c r="O36" s="48"/>
      <c r="P36" s="48"/>
      <c r="Q36" s="48"/>
      <c r="R36" s="48"/>
      <c r="S36" s="51"/>
      <c r="T36" s="48"/>
      <c r="U36" s="43"/>
      <c r="V36" s="43"/>
      <c r="W36" s="43"/>
      <c r="X36" s="43"/>
      <c r="Y36"/>
      <c r="Z36"/>
      <c r="AA36"/>
      <c r="AB36"/>
    </row>
    <row r="37" spans="1:2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8"/>
      <c r="O37" s="48"/>
      <c r="P37" s="48"/>
      <c r="Q37" s="48"/>
      <c r="R37" s="48"/>
      <c r="S37" s="51"/>
      <c r="T37" s="48"/>
      <c r="U37" s="43"/>
      <c r="V37" s="43"/>
      <c r="W37" s="43"/>
      <c r="X37" s="43"/>
      <c r="Y37"/>
      <c r="Z37"/>
      <c r="AA37"/>
      <c r="AB37"/>
    </row>
    <row r="38" spans="1:28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8"/>
      <c r="O38" s="48"/>
      <c r="P38" s="48"/>
      <c r="Q38" s="48"/>
      <c r="R38" s="48"/>
      <c r="S38" s="51"/>
      <c r="T38" s="48"/>
      <c r="U38" s="43"/>
      <c r="V38" s="43"/>
      <c r="W38" s="43"/>
      <c r="X38" s="43"/>
      <c r="Y38"/>
      <c r="Z38"/>
      <c r="AA38"/>
      <c r="AB38"/>
    </row>
    <row r="39" spans="1:28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8"/>
      <c r="O39" s="48"/>
      <c r="P39" s="48"/>
      <c r="Q39" s="48"/>
      <c r="R39" s="48"/>
      <c r="S39" s="51"/>
      <c r="T39" s="48"/>
      <c r="U39" s="43"/>
      <c r="V39" s="43"/>
      <c r="W39" s="43"/>
      <c r="X39" s="43"/>
      <c r="Y39"/>
      <c r="Z39"/>
      <c r="AA39"/>
      <c r="AB39"/>
    </row>
    <row r="40" spans="1:28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8"/>
      <c r="O40" s="48"/>
      <c r="P40" s="48"/>
      <c r="Q40" s="48"/>
      <c r="R40" s="48"/>
      <c r="S40" s="51"/>
      <c r="T40" s="48"/>
      <c r="U40" s="43"/>
      <c r="V40" s="43"/>
      <c r="W40" s="43"/>
      <c r="X40" s="43"/>
      <c r="Y40"/>
      <c r="Z40"/>
      <c r="AA40"/>
      <c r="AB40"/>
    </row>
    <row r="41" spans="1:28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8"/>
      <c r="O41" s="48"/>
      <c r="P41" s="48"/>
      <c r="Q41" s="48"/>
      <c r="R41" s="48"/>
      <c r="S41" s="51"/>
      <c r="T41" s="48"/>
      <c r="U41" s="43"/>
      <c r="V41" s="43"/>
      <c r="W41" s="43"/>
      <c r="X41" s="43"/>
      <c r="Y41"/>
      <c r="Z41"/>
      <c r="AA41"/>
      <c r="AB41"/>
    </row>
    <row r="42" spans="1:2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8"/>
      <c r="O42" s="48"/>
      <c r="P42" s="48"/>
      <c r="Q42" s="48"/>
      <c r="R42" s="48"/>
      <c r="S42" s="51"/>
      <c r="T42" s="48"/>
      <c r="U42" s="43"/>
      <c r="V42" s="43"/>
      <c r="W42" s="43"/>
      <c r="X42" s="43"/>
      <c r="Y42"/>
      <c r="Z42"/>
      <c r="AA42"/>
      <c r="AB42"/>
    </row>
    <row r="43" spans="1:2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8"/>
      <c r="O43" s="48"/>
      <c r="P43" s="48"/>
      <c r="Q43" s="48"/>
      <c r="R43" s="48"/>
      <c r="S43" s="51"/>
      <c r="T43" s="48"/>
      <c r="U43" s="43"/>
      <c r="V43" s="43"/>
      <c r="W43" s="43"/>
      <c r="X43" s="43"/>
      <c r="Y43"/>
      <c r="Z43"/>
      <c r="AA43"/>
      <c r="AB43"/>
    </row>
    <row r="44" spans="1:2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8"/>
      <c r="O44" s="48"/>
      <c r="P44" s="48"/>
      <c r="Q44" s="48"/>
      <c r="R44" s="48"/>
      <c r="S44" s="51"/>
      <c r="T44" s="48"/>
      <c r="U44" s="43"/>
      <c r="V44" s="43"/>
      <c r="W44" s="43"/>
      <c r="X44" s="43"/>
      <c r="Y44"/>
      <c r="Z44"/>
      <c r="AA44"/>
      <c r="AB44"/>
    </row>
    <row r="45" spans="1:28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8"/>
      <c r="O45" s="48"/>
      <c r="P45" s="48"/>
      <c r="Q45" s="48"/>
      <c r="R45" s="48"/>
      <c r="S45" s="51"/>
      <c r="T45" s="48"/>
      <c r="U45" s="43"/>
      <c r="V45" s="43"/>
      <c r="W45" s="43"/>
      <c r="X45" s="43"/>
      <c r="Y45"/>
      <c r="Z45"/>
      <c r="AA45"/>
      <c r="AB45"/>
    </row>
    <row r="46" spans="1:28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8"/>
      <c r="O46" s="48"/>
      <c r="P46" s="48"/>
      <c r="Q46" s="48"/>
      <c r="R46" s="48"/>
      <c r="S46" s="51"/>
      <c r="T46" s="48"/>
      <c r="U46" s="43"/>
      <c r="V46" s="43"/>
      <c r="W46" s="43"/>
      <c r="X46" s="43"/>
      <c r="Y46"/>
      <c r="Z46"/>
      <c r="AA46"/>
      <c r="AB46"/>
    </row>
    <row r="47" spans="1:28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8"/>
      <c r="O47" s="48"/>
      <c r="P47" s="48"/>
      <c r="Q47" s="48"/>
      <c r="R47" s="48"/>
      <c r="S47" s="51"/>
      <c r="T47" s="48"/>
      <c r="U47" s="43"/>
      <c r="V47" s="43"/>
      <c r="W47" s="43"/>
      <c r="X47" s="43"/>
      <c r="Y47"/>
      <c r="Z47"/>
      <c r="AA47"/>
      <c r="AB47"/>
    </row>
    <row r="48" spans="1:28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8"/>
      <c r="O48" s="48"/>
      <c r="P48" s="48"/>
      <c r="Q48" s="48"/>
      <c r="R48" s="48"/>
      <c r="S48" s="51"/>
      <c r="T48" s="48"/>
      <c r="U48" s="43"/>
      <c r="V48" s="43"/>
      <c r="W48" s="43"/>
      <c r="X48" s="43"/>
      <c r="Y48"/>
      <c r="Z48"/>
      <c r="AA48"/>
      <c r="AB48"/>
    </row>
    <row r="49" spans="1:28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8"/>
      <c r="O49" s="48"/>
      <c r="P49" s="48"/>
      <c r="Q49" s="48"/>
      <c r="R49" s="48"/>
      <c r="S49" s="51"/>
      <c r="T49" s="48"/>
      <c r="U49" s="43"/>
      <c r="V49" s="43"/>
      <c r="W49" s="43"/>
      <c r="X49" s="43"/>
      <c r="Y49"/>
      <c r="Z49"/>
      <c r="AA49"/>
      <c r="AB49"/>
    </row>
    <row r="50" spans="1:28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8"/>
      <c r="O50" s="48"/>
      <c r="P50" s="48"/>
      <c r="Q50" s="48"/>
      <c r="R50" s="48"/>
      <c r="S50" s="51"/>
      <c r="T50" s="48"/>
      <c r="U50" s="43"/>
      <c r="V50" s="43"/>
      <c r="W50" s="43"/>
      <c r="X50" s="43"/>
      <c r="Y50"/>
      <c r="Z50"/>
      <c r="AA50"/>
      <c r="AB50"/>
    </row>
    <row r="51" spans="1:28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8"/>
      <c r="O51" s="48"/>
      <c r="P51" s="48"/>
      <c r="Q51" s="48"/>
      <c r="R51" s="48"/>
      <c r="S51" s="51"/>
      <c r="T51" s="48"/>
      <c r="U51" s="43"/>
      <c r="V51" s="43"/>
      <c r="W51" s="43"/>
      <c r="X51" s="43"/>
      <c r="Y51"/>
      <c r="Z51"/>
      <c r="AA51"/>
      <c r="AB51"/>
    </row>
    <row r="52" spans="1:28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8"/>
      <c r="O52" s="48"/>
      <c r="P52" s="48"/>
      <c r="Q52" s="48"/>
      <c r="R52" s="48"/>
      <c r="S52" s="51"/>
      <c r="T52" s="48"/>
      <c r="U52" s="43"/>
      <c r="V52" s="43"/>
      <c r="W52" s="43"/>
      <c r="X52" s="43"/>
      <c r="Y52"/>
      <c r="Z52"/>
      <c r="AA52"/>
      <c r="AB52"/>
    </row>
  </sheetData>
  <mergeCells count="5">
    <mergeCell ref="W4:X4"/>
    <mergeCell ref="B4:D4"/>
    <mergeCell ref="E4:G4"/>
    <mergeCell ref="H4:J4"/>
    <mergeCell ref="K4:M4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34"/>
  <sheetViews>
    <sheetView workbookViewId="0">
      <selection activeCell="E40" sqref="E40"/>
    </sheetView>
  </sheetViews>
  <sheetFormatPr defaultRowHeight="12.75" x14ac:dyDescent="0.2"/>
  <cols>
    <col min="1" max="1" width="9.140625" style="424"/>
    <col min="2" max="2" width="10.28515625" style="587" customWidth="1"/>
    <col min="6" max="9" width="9.7109375" customWidth="1"/>
  </cols>
  <sheetData>
    <row r="1" spans="1:11" x14ac:dyDescent="0.2">
      <c r="A1" s="409" t="s">
        <v>629</v>
      </c>
      <c r="F1" s="63" t="s">
        <v>276</v>
      </c>
      <c r="G1" s="48"/>
      <c r="H1" s="43"/>
      <c r="I1" s="43"/>
    </row>
    <row r="2" spans="1:11" ht="13.5" thickBot="1" x14ac:dyDescent="0.25">
      <c r="A2" s="420"/>
      <c r="F2" s="43"/>
      <c r="G2" s="48"/>
      <c r="H2" s="43"/>
      <c r="I2" s="43"/>
    </row>
    <row r="3" spans="1:11" ht="13.5" thickBot="1" x14ac:dyDescent="0.25">
      <c r="A3" s="421" t="s">
        <v>271</v>
      </c>
      <c r="B3" s="588" t="s">
        <v>574</v>
      </c>
      <c r="C3" s="54" t="s">
        <v>247</v>
      </c>
      <c r="D3" s="46"/>
      <c r="F3" s="678" t="s">
        <v>280</v>
      </c>
      <c r="G3" s="679"/>
      <c r="H3" s="680"/>
      <c r="I3" s="675" t="s">
        <v>246</v>
      </c>
      <c r="J3" s="676"/>
      <c r="K3" s="677"/>
    </row>
    <row r="4" spans="1:11" ht="13.5" thickBot="1" x14ac:dyDescent="0.25">
      <c r="A4" s="422">
        <v>1</v>
      </c>
      <c r="B4" s="589">
        <v>23.711562030456854</v>
      </c>
      <c r="C4" s="281">
        <f>A4/B4</f>
        <v>4.2173518501882216E-2</v>
      </c>
      <c r="D4" s="55"/>
      <c r="E4" s="55"/>
      <c r="F4" s="672" t="s">
        <v>281</v>
      </c>
      <c r="G4" s="673"/>
      <c r="H4" s="674"/>
      <c r="I4" s="66" t="s">
        <v>277</v>
      </c>
      <c r="J4" s="67" t="s">
        <v>278</v>
      </c>
      <c r="K4" s="68" t="s">
        <v>279</v>
      </c>
    </row>
    <row r="5" spans="1:11" ht="13.5" thickBot="1" x14ac:dyDescent="0.25">
      <c r="A5" s="422">
        <v>2</v>
      </c>
      <c r="B5" s="589">
        <v>23.711562030456854</v>
      </c>
      <c r="C5" s="281">
        <f t="shared" ref="C5:C68" si="0">A5/B5</f>
        <v>8.4347037003764433E-2</v>
      </c>
      <c r="D5" s="55"/>
      <c r="E5" s="55"/>
      <c r="F5" s="681">
        <v>25931</v>
      </c>
      <c r="G5" s="657"/>
      <c r="H5" s="659"/>
      <c r="I5" s="425">
        <v>52</v>
      </c>
      <c r="J5" s="426">
        <v>34</v>
      </c>
      <c r="K5" s="427">
        <v>34</v>
      </c>
    </row>
    <row r="6" spans="1:11" x14ac:dyDescent="0.2">
      <c r="A6" s="422">
        <v>3</v>
      </c>
      <c r="B6" s="589">
        <v>23.711562030456854</v>
      </c>
      <c r="C6" s="281">
        <f t="shared" si="0"/>
        <v>0.12652055550564664</v>
      </c>
      <c r="D6" s="55"/>
      <c r="E6" s="55"/>
      <c r="F6" s="43"/>
      <c r="G6" s="48"/>
      <c r="H6" s="43"/>
      <c r="I6" s="43"/>
    </row>
    <row r="7" spans="1:11" x14ac:dyDescent="0.2">
      <c r="A7" s="422">
        <v>4</v>
      </c>
      <c r="B7" s="589">
        <v>23.711562030456854</v>
      </c>
      <c r="C7" s="281">
        <f t="shared" si="0"/>
        <v>0.16869407400752887</v>
      </c>
      <c r="D7" s="55"/>
      <c r="E7" s="55"/>
      <c r="F7" s="43"/>
      <c r="G7" s="48"/>
      <c r="H7" s="43"/>
      <c r="I7" s="43"/>
    </row>
    <row r="8" spans="1:11" x14ac:dyDescent="0.2">
      <c r="A8" s="422">
        <v>5</v>
      </c>
      <c r="B8" s="589">
        <v>23.711562030456854</v>
      </c>
      <c r="C8" s="281">
        <f t="shared" si="0"/>
        <v>0.21086759250941109</v>
      </c>
      <c r="D8" s="55"/>
      <c r="E8" s="55"/>
      <c r="F8" s="43"/>
      <c r="G8" s="48"/>
      <c r="H8" s="43"/>
      <c r="I8" s="43"/>
    </row>
    <row r="9" spans="1:11" x14ac:dyDescent="0.2">
      <c r="A9" s="422">
        <v>6</v>
      </c>
      <c r="B9" s="589">
        <v>23.711562030456854</v>
      </c>
      <c r="C9" s="281">
        <f t="shared" si="0"/>
        <v>0.25304111101129328</v>
      </c>
      <c r="D9" s="55"/>
      <c r="E9" s="55"/>
      <c r="F9" s="43"/>
      <c r="G9" s="48"/>
      <c r="H9" s="43"/>
      <c r="I9" s="43"/>
    </row>
    <row r="10" spans="1:11" x14ac:dyDescent="0.2">
      <c r="A10" s="422">
        <v>7</v>
      </c>
      <c r="B10" s="589">
        <v>23.711562030456854</v>
      </c>
      <c r="C10" s="281">
        <f t="shared" si="0"/>
        <v>0.29521462951317551</v>
      </c>
      <c r="D10" s="55"/>
      <c r="E10" s="55"/>
      <c r="H10" s="43"/>
      <c r="I10" s="43"/>
    </row>
    <row r="11" spans="1:11" x14ac:dyDescent="0.2">
      <c r="A11" s="422">
        <v>8</v>
      </c>
      <c r="B11" s="589">
        <v>23.711562030456854</v>
      </c>
      <c r="C11" s="281">
        <f t="shared" si="0"/>
        <v>0.33738814801505773</v>
      </c>
      <c r="D11" s="55"/>
      <c r="E11" s="55"/>
      <c r="F11" s="43"/>
      <c r="G11" s="48"/>
      <c r="H11" s="43"/>
      <c r="I11" s="43"/>
    </row>
    <row r="12" spans="1:11" x14ac:dyDescent="0.2">
      <c r="A12" s="422">
        <v>9</v>
      </c>
      <c r="B12" s="589">
        <v>23.711562030456854</v>
      </c>
      <c r="C12" s="281">
        <f t="shared" si="0"/>
        <v>0.37956166651693996</v>
      </c>
      <c r="D12" s="55"/>
      <c r="E12" s="55"/>
    </row>
    <row r="13" spans="1:11" x14ac:dyDescent="0.2">
      <c r="A13" s="422">
        <v>10</v>
      </c>
      <c r="B13" s="589">
        <v>23.711562030456854</v>
      </c>
      <c r="C13" s="281">
        <f t="shared" si="0"/>
        <v>0.42173518501882218</v>
      </c>
      <c r="D13" s="55"/>
      <c r="E13" s="55"/>
    </row>
    <row r="14" spans="1:11" x14ac:dyDescent="0.2">
      <c r="A14" s="422">
        <v>11</v>
      </c>
      <c r="B14" s="589">
        <v>23.711562030456854</v>
      </c>
      <c r="C14" s="281">
        <f t="shared" si="0"/>
        <v>0.4639087035207044</v>
      </c>
      <c r="D14" s="55"/>
      <c r="E14" s="55"/>
    </row>
    <row r="15" spans="1:11" x14ac:dyDescent="0.2">
      <c r="A15" s="422">
        <v>12</v>
      </c>
      <c r="B15" s="589">
        <v>23.711562030456854</v>
      </c>
      <c r="C15" s="281">
        <f t="shared" si="0"/>
        <v>0.50608222202258657</v>
      </c>
      <c r="D15" s="55"/>
      <c r="E15" s="55"/>
    </row>
    <row r="16" spans="1:11" x14ac:dyDescent="0.2">
      <c r="A16" s="422">
        <v>13</v>
      </c>
      <c r="B16" s="589">
        <v>23.711562030456854</v>
      </c>
      <c r="C16" s="281">
        <f t="shared" si="0"/>
        <v>0.54825574052446879</v>
      </c>
      <c r="D16" s="55"/>
      <c r="E16" s="55"/>
    </row>
    <row r="17" spans="1:5" x14ac:dyDescent="0.2">
      <c r="A17" s="422">
        <v>14</v>
      </c>
      <c r="B17" s="589">
        <v>23.711562030456854</v>
      </c>
      <c r="C17" s="281">
        <f t="shared" si="0"/>
        <v>0.59042925902635102</v>
      </c>
      <c r="D17" s="55"/>
      <c r="E17" s="55"/>
    </row>
    <row r="18" spans="1:5" x14ac:dyDescent="0.2">
      <c r="A18" s="422">
        <v>15</v>
      </c>
      <c r="B18" s="589">
        <v>24.050335200000006</v>
      </c>
      <c r="C18" s="281">
        <f t="shared" si="0"/>
        <v>0.62369193091329533</v>
      </c>
      <c r="D18" s="55"/>
      <c r="E18" s="55"/>
    </row>
    <row r="19" spans="1:5" x14ac:dyDescent="0.2">
      <c r="A19" s="422">
        <v>16</v>
      </c>
      <c r="B19" s="589">
        <v>24.321810240000005</v>
      </c>
      <c r="C19" s="281">
        <f t="shared" si="0"/>
        <v>0.65784577061152161</v>
      </c>
      <c r="D19" s="55"/>
      <c r="E19" s="55"/>
    </row>
    <row r="20" spans="1:5" x14ac:dyDescent="0.2">
      <c r="A20" s="422">
        <v>17</v>
      </c>
      <c r="B20" s="589">
        <v>24.5913942</v>
      </c>
      <c r="C20" s="281">
        <f t="shared" si="0"/>
        <v>0.69129874710397676</v>
      </c>
      <c r="D20" s="55"/>
      <c r="E20" s="55"/>
    </row>
    <row r="21" spans="1:5" x14ac:dyDescent="0.2">
      <c r="A21" s="422">
        <v>18</v>
      </c>
      <c r="B21" s="589">
        <v>24.859087080000002</v>
      </c>
      <c r="C21" s="281">
        <f t="shared" si="0"/>
        <v>0.7240812963916774</v>
      </c>
      <c r="D21" s="55"/>
      <c r="E21" s="55"/>
    </row>
    <row r="22" spans="1:5" x14ac:dyDescent="0.2">
      <c r="A22" s="422">
        <v>19</v>
      </c>
      <c r="B22" s="589">
        <v>25.12488888</v>
      </c>
      <c r="C22" s="281">
        <f t="shared" si="0"/>
        <v>0.75622225000662369</v>
      </c>
      <c r="D22" s="55"/>
      <c r="E22" s="55"/>
    </row>
    <row r="23" spans="1:5" x14ac:dyDescent="0.2">
      <c r="A23" s="422">
        <v>20</v>
      </c>
      <c r="B23" s="589">
        <v>25.388799599999999</v>
      </c>
      <c r="C23" s="281">
        <f t="shared" si="0"/>
        <v>0.78774894107242477</v>
      </c>
      <c r="D23" s="55"/>
      <c r="E23" s="55"/>
    </row>
    <row r="24" spans="1:5" x14ac:dyDescent="0.2">
      <c r="A24" s="422">
        <v>21</v>
      </c>
      <c r="B24" s="589">
        <v>25.650819240000004</v>
      </c>
      <c r="C24" s="281">
        <f t="shared" si="0"/>
        <v>0.8186873020902391</v>
      </c>
      <c r="D24" s="55"/>
      <c r="E24" s="55"/>
    </row>
    <row r="25" spans="1:5" x14ac:dyDescent="0.2">
      <c r="A25" s="422">
        <v>22</v>
      </c>
      <c r="B25" s="589">
        <v>25.910947799999999</v>
      </c>
      <c r="C25" s="281">
        <f t="shared" si="0"/>
        <v>0.84906195519408989</v>
      </c>
      <c r="D25" s="55"/>
      <c r="E25" s="55"/>
    </row>
    <row r="26" spans="1:5" x14ac:dyDescent="0.2">
      <c r="A26" s="422">
        <v>23</v>
      </c>
      <c r="B26" s="589">
        <v>26.169185280000001</v>
      </c>
      <c r="C26" s="281">
        <f t="shared" si="0"/>
        <v>0.87889629554413085</v>
      </c>
      <c r="D26" s="55"/>
      <c r="E26" s="55"/>
    </row>
    <row r="27" spans="1:5" x14ac:dyDescent="0.2">
      <c r="A27" s="422">
        <v>24</v>
      </c>
      <c r="B27" s="589">
        <v>26.425531680000002</v>
      </c>
      <c r="C27" s="281">
        <f t="shared" si="0"/>
        <v>0.90821256845947396</v>
      </c>
      <c r="D27" s="55"/>
      <c r="E27" s="55"/>
    </row>
    <row r="28" spans="1:5" x14ac:dyDescent="0.2">
      <c r="A28" s="422">
        <v>25</v>
      </c>
      <c r="B28" s="589">
        <v>26.679987000000001</v>
      </c>
      <c r="C28" s="281">
        <f t="shared" si="0"/>
        <v>0.93703194083265484</v>
      </c>
      <c r="D28" s="55"/>
      <c r="E28" s="55"/>
    </row>
    <row r="29" spans="1:5" x14ac:dyDescent="0.2">
      <c r="A29" s="422">
        <v>26</v>
      </c>
      <c r="B29" s="589">
        <v>26.932551240000002</v>
      </c>
      <c r="C29" s="281">
        <f t="shared" si="0"/>
        <v>0.96537456731484894</v>
      </c>
      <c r="D29" s="55"/>
      <c r="E29" s="55"/>
    </row>
    <row r="30" spans="1:5" x14ac:dyDescent="0.2">
      <c r="A30" s="422">
        <v>27</v>
      </c>
      <c r="B30" s="589">
        <v>27.183224400000004</v>
      </c>
      <c r="C30" s="281">
        <f t="shared" si="0"/>
        <v>0.99325965171372366</v>
      </c>
      <c r="D30" s="55"/>
      <c r="E30" s="55"/>
    </row>
    <row r="31" spans="1:5" x14ac:dyDescent="0.2">
      <c r="A31" s="422">
        <v>28</v>
      </c>
      <c r="B31" s="589">
        <v>27.432006479999998</v>
      </c>
      <c r="C31" s="281">
        <f t="shared" si="0"/>
        <v>1.0207055040036577</v>
      </c>
      <c r="D31" s="55"/>
      <c r="E31" s="55"/>
    </row>
    <row r="32" spans="1:5" x14ac:dyDescent="0.2">
      <c r="A32" s="422">
        <v>29</v>
      </c>
      <c r="B32" s="589">
        <v>27.678897479999996</v>
      </c>
      <c r="C32" s="281">
        <f t="shared" si="0"/>
        <v>1.0477295933103765</v>
      </c>
      <c r="D32" s="55"/>
      <c r="E32" s="55"/>
    </row>
    <row r="33" spans="1:5" x14ac:dyDescent="0.2">
      <c r="A33" s="422">
        <v>30</v>
      </c>
      <c r="B33" s="589">
        <v>27.923897399999998</v>
      </c>
      <c r="C33" s="281">
        <f t="shared" si="0"/>
        <v>1.0743485971983266</v>
      </c>
      <c r="D33" s="55"/>
      <c r="E33" s="55"/>
    </row>
    <row r="34" spans="1:5" x14ac:dyDescent="0.2">
      <c r="A34" s="422">
        <v>31</v>
      </c>
      <c r="B34" s="589">
        <v>28.167006239999999</v>
      </c>
      <c r="C34" s="281">
        <f t="shared" si="0"/>
        <v>1.1005784475588627</v>
      </c>
      <c r="D34" s="55"/>
      <c r="E34" s="55"/>
    </row>
    <row r="35" spans="1:5" x14ac:dyDescent="0.2">
      <c r="A35" s="422">
        <v>32</v>
      </c>
      <c r="B35" s="589">
        <v>28.408224000000001</v>
      </c>
      <c r="C35" s="281">
        <f t="shared" si="0"/>
        <v>1.1264343733701903</v>
      </c>
      <c r="D35" s="55"/>
      <c r="E35" s="55"/>
    </row>
    <row r="36" spans="1:5" x14ac:dyDescent="0.2">
      <c r="A36" s="422">
        <v>33</v>
      </c>
      <c r="B36" s="589">
        <v>28.647550679999998</v>
      </c>
      <c r="C36" s="281">
        <f t="shared" si="0"/>
        <v>1.1519309405756151</v>
      </c>
      <c r="D36" s="55"/>
      <c r="E36" s="55"/>
    </row>
    <row r="37" spans="1:5" x14ac:dyDescent="0.2">
      <c r="A37" s="422">
        <v>34</v>
      </c>
      <c r="B37" s="589">
        <v>28.88498628</v>
      </c>
      <c r="C37" s="281">
        <f t="shared" si="0"/>
        <v>1.1770820893047003</v>
      </c>
      <c r="D37" s="55"/>
      <c r="E37" s="55"/>
    </row>
    <row r="38" spans="1:5" x14ac:dyDescent="0.2">
      <c r="A38" s="422">
        <v>35</v>
      </c>
      <c r="B38" s="589">
        <v>29.120530800000001</v>
      </c>
      <c r="C38" s="281">
        <f t="shared" si="0"/>
        <v>1.2019011686421595</v>
      </c>
      <c r="D38" s="55"/>
      <c r="E38" s="55"/>
    </row>
    <row r="39" spans="1:5" x14ac:dyDescent="0.2">
      <c r="A39" s="422">
        <v>36</v>
      </c>
      <c r="B39" s="589">
        <v>29.354184239999999</v>
      </c>
      <c r="C39" s="281">
        <f t="shared" si="0"/>
        <v>1.2264009691314794</v>
      </c>
      <c r="D39" s="55"/>
      <c r="E39" s="55"/>
    </row>
    <row r="40" spans="1:5" x14ac:dyDescent="0.2">
      <c r="A40" s="422">
        <v>37</v>
      </c>
      <c r="B40" s="589">
        <v>29.585946600000003</v>
      </c>
      <c r="C40" s="281">
        <f t="shared" si="0"/>
        <v>1.2505937531841551</v>
      </c>
      <c r="D40" s="55"/>
      <c r="E40" s="55"/>
    </row>
    <row r="41" spans="1:5" x14ac:dyDescent="0.2">
      <c r="A41" s="422">
        <v>38</v>
      </c>
      <c r="B41" s="589">
        <v>29.815817880000001</v>
      </c>
      <c r="C41" s="281">
        <f t="shared" si="0"/>
        <v>1.2744912835508639</v>
      </c>
      <c r="D41" s="55"/>
      <c r="E41" s="55"/>
    </row>
    <row r="42" spans="1:5" x14ac:dyDescent="0.2">
      <c r="A42" s="422">
        <v>39</v>
      </c>
      <c r="B42" s="589">
        <v>30.043798079999998</v>
      </c>
      <c r="C42" s="281">
        <f t="shared" si="0"/>
        <v>1.2981048499977139</v>
      </c>
      <c r="D42" s="55"/>
      <c r="E42" s="55"/>
    </row>
    <row r="43" spans="1:5" x14ac:dyDescent="0.2">
      <c r="A43" s="422">
        <v>40</v>
      </c>
      <c r="B43" s="589">
        <v>30.269887199999999</v>
      </c>
      <c r="C43" s="281">
        <f t="shared" si="0"/>
        <v>1.3214452943187711</v>
      </c>
      <c r="D43" s="55"/>
      <c r="E43" s="55"/>
    </row>
    <row r="44" spans="1:5" x14ac:dyDescent="0.2">
      <c r="A44" s="422">
        <v>41</v>
      </c>
      <c r="B44" s="589">
        <v>30.49408524</v>
      </c>
      <c r="C44" s="281">
        <f t="shared" si="0"/>
        <v>1.3445230338052272</v>
      </c>
      <c r="D44" s="55"/>
      <c r="E44" s="55"/>
    </row>
    <row r="45" spans="1:5" x14ac:dyDescent="0.2">
      <c r="A45" s="422">
        <v>42</v>
      </c>
      <c r="B45" s="589">
        <v>30.716392200000001</v>
      </c>
      <c r="C45" s="281">
        <f t="shared" si="0"/>
        <v>1.3673480832817337</v>
      </c>
      <c r="D45" s="55"/>
      <c r="E45" s="55"/>
    </row>
    <row r="46" spans="1:5" x14ac:dyDescent="0.2">
      <c r="A46" s="422">
        <v>43</v>
      </c>
      <c r="B46" s="589">
        <v>30.936808080000006</v>
      </c>
      <c r="C46" s="281">
        <f t="shared" si="0"/>
        <v>1.3899300758114925</v>
      </c>
      <c r="D46" s="55"/>
      <c r="E46" s="55"/>
    </row>
    <row r="47" spans="1:5" x14ac:dyDescent="0.2">
      <c r="A47" s="422">
        <v>44</v>
      </c>
      <c r="B47" s="589">
        <v>31.155332880000003</v>
      </c>
      <c r="C47" s="281">
        <f t="shared" si="0"/>
        <v>1.4122782821635509</v>
      </c>
      <c r="D47" s="55"/>
      <c r="E47" s="55"/>
    </row>
    <row r="48" spans="1:5" x14ac:dyDescent="0.2">
      <c r="A48" s="422">
        <v>45</v>
      </c>
      <c r="B48" s="589">
        <v>31.3719666</v>
      </c>
      <c r="C48" s="281">
        <f t="shared" si="0"/>
        <v>1.4344016291283441</v>
      </c>
      <c r="D48" s="55"/>
      <c r="E48" s="55"/>
    </row>
    <row r="49" spans="1:5" x14ac:dyDescent="0.2">
      <c r="A49" s="422">
        <v>46</v>
      </c>
      <c r="B49" s="589">
        <v>31.586709240000001</v>
      </c>
      <c r="C49" s="281">
        <f t="shared" si="0"/>
        <v>1.4563087167607713</v>
      </c>
      <c r="D49" s="55"/>
      <c r="E49" s="55"/>
    </row>
    <row r="50" spans="1:5" x14ac:dyDescent="0.2">
      <c r="A50" s="422">
        <v>47</v>
      </c>
      <c r="B50" s="589">
        <v>31.799560800000002</v>
      </c>
      <c r="C50" s="281">
        <f t="shared" si="0"/>
        <v>1.4780078346239296</v>
      </c>
      <c r="D50" s="55"/>
      <c r="E50" s="55"/>
    </row>
    <row r="51" spans="1:5" x14ac:dyDescent="0.2">
      <c r="A51" s="422">
        <v>48</v>
      </c>
      <c r="B51" s="589">
        <v>32.010521279999999</v>
      </c>
      <c r="C51" s="281">
        <f t="shared" si="0"/>
        <v>1.499506977100999</v>
      </c>
      <c r="D51" s="55"/>
      <c r="E51" s="55"/>
    </row>
    <row r="52" spans="1:5" x14ac:dyDescent="0.2">
      <c r="A52" s="422">
        <v>49</v>
      </c>
      <c r="B52" s="589">
        <v>32.219590680000003</v>
      </c>
      <c r="C52" s="281">
        <f t="shared" si="0"/>
        <v>1.5208138578376253</v>
      </c>
      <c r="D52" s="55"/>
      <c r="E52" s="55"/>
    </row>
    <row r="53" spans="1:5" x14ac:dyDescent="0.2">
      <c r="A53" s="422">
        <v>50</v>
      </c>
      <c r="B53" s="589">
        <v>32.426768999999993</v>
      </c>
      <c r="C53" s="281">
        <f t="shared" si="0"/>
        <v>1.5419359233724461</v>
      </c>
      <c r="D53" s="55"/>
      <c r="E53" s="55"/>
    </row>
    <row r="54" spans="1:5" x14ac:dyDescent="0.2">
      <c r="A54" s="422">
        <v>51</v>
      </c>
      <c r="B54" s="589">
        <v>32.632056240000004</v>
      </c>
      <c r="C54" s="281">
        <f t="shared" si="0"/>
        <v>1.5628803660090773</v>
      </c>
      <c r="D54" s="55"/>
      <c r="E54" s="55"/>
    </row>
    <row r="55" spans="1:5" x14ac:dyDescent="0.2">
      <c r="A55" s="422">
        <v>52</v>
      </c>
      <c r="B55" s="589">
        <v>32.835452400000001</v>
      </c>
      <c r="C55" s="281">
        <f t="shared" si="0"/>
        <v>1.5836541359789518</v>
      </c>
      <c r="D55" s="55"/>
      <c r="E55" s="55"/>
    </row>
    <row r="56" spans="1:5" x14ac:dyDescent="0.2">
      <c r="A56" s="422">
        <v>53</v>
      </c>
      <c r="B56" s="589">
        <v>33.036957479999998</v>
      </c>
      <c r="C56" s="281">
        <f t="shared" si="0"/>
        <v>1.6042639529407416</v>
      </c>
      <c r="D56" s="55"/>
      <c r="E56" s="55"/>
    </row>
    <row r="57" spans="1:5" x14ac:dyDescent="0.2">
      <c r="A57" s="422">
        <v>54</v>
      </c>
      <c r="B57" s="589">
        <v>33.236571480000009</v>
      </c>
      <c r="C57" s="281">
        <f t="shared" si="0"/>
        <v>1.6247163168588046</v>
      </c>
      <c r="D57" s="55"/>
      <c r="E57" s="55"/>
    </row>
    <row r="58" spans="1:5" x14ac:dyDescent="0.2">
      <c r="A58" s="422">
        <v>55</v>
      </c>
      <c r="B58" s="589">
        <v>33.434294399999999</v>
      </c>
      <c r="C58" s="281">
        <f t="shared" si="0"/>
        <v>1.6450175183000124</v>
      </c>
      <c r="D58" s="55"/>
      <c r="E58" s="55"/>
    </row>
    <row r="59" spans="1:5" x14ac:dyDescent="0.2">
      <c r="A59" s="422">
        <v>56</v>
      </c>
      <c r="B59" s="589">
        <v>33.630126239999996</v>
      </c>
      <c r="C59" s="281">
        <f t="shared" si="0"/>
        <v>1.6651736481855088</v>
      </c>
      <c r="D59" s="55"/>
      <c r="E59" s="55"/>
    </row>
    <row r="60" spans="1:5" x14ac:dyDescent="0.2">
      <c r="A60" s="422">
        <v>57</v>
      </c>
      <c r="B60" s="589">
        <v>33.824066999999999</v>
      </c>
      <c r="C60" s="281">
        <f t="shared" si="0"/>
        <v>1.685190607031378</v>
      </c>
      <c r="D60" s="55"/>
      <c r="E60" s="55"/>
    </row>
    <row r="61" spans="1:5" x14ac:dyDescent="0.2">
      <c r="A61" s="422">
        <v>58</v>
      </c>
      <c r="B61" s="589">
        <v>34.016116680000003</v>
      </c>
      <c r="C61" s="281">
        <f t="shared" si="0"/>
        <v>1.7050741137097956</v>
      </c>
      <c r="D61" s="55"/>
      <c r="E61" s="55"/>
    </row>
    <row r="62" spans="1:5" x14ac:dyDescent="0.2">
      <c r="A62" s="422">
        <v>59</v>
      </c>
      <c r="B62" s="589">
        <v>34.206275280000007</v>
      </c>
      <c r="C62" s="281">
        <f t="shared" si="0"/>
        <v>1.7248297137600532</v>
      </c>
      <c r="D62" s="55"/>
      <c r="E62" s="55"/>
    </row>
    <row r="63" spans="1:5" x14ac:dyDescent="0.2">
      <c r="A63" s="422">
        <v>60</v>
      </c>
      <c r="B63" s="589">
        <v>34.394542800000004</v>
      </c>
      <c r="C63" s="281">
        <f t="shared" si="0"/>
        <v>1.7444627872768232</v>
      </c>
      <c r="D63" s="55"/>
      <c r="E63" s="55"/>
    </row>
    <row r="64" spans="1:5" x14ac:dyDescent="0.2">
      <c r="A64" s="422">
        <v>61</v>
      </c>
      <c r="B64" s="589">
        <v>34.580919240000007</v>
      </c>
      <c r="C64" s="281">
        <f t="shared" si="0"/>
        <v>1.763978556401151</v>
      </c>
      <c r="D64" s="55"/>
      <c r="E64" s="55"/>
    </row>
    <row r="65" spans="1:5" x14ac:dyDescent="0.2">
      <c r="A65" s="422">
        <v>62</v>
      </c>
      <c r="B65" s="589">
        <v>34.765404600000004</v>
      </c>
      <c r="C65" s="281">
        <f t="shared" si="0"/>
        <v>1.7833820924379518</v>
      </c>
      <c r="D65" s="55"/>
      <c r="E65" s="55"/>
    </row>
    <row r="66" spans="1:5" x14ac:dyDescent="0.2">
      <c r="A66" s="422">
        <v>63</v>
      </c>
      <c r="B66" s="589">
        <v>34.94799888</v>
      </c>
      <c r="C66" s="281">
        <f t="shared" si="0"/>
        <v>1.8026783226221736</v>
      </c>
      <c r="D66" s="55"/>
      <c r="E66" s="55"/>
    </row>
    <row r="67" spans="1:5" x14ac:dyDescent="0.2">
      <c r="A67" s="422">
        <v>64</v>
      </c>
      <c r="B67" s="589">
        <v>35.128702080000011</v>
      </c>
      <c r="C67" s="281">
        <f t="shared" si="0"/>
        <v>1.8218720365543315</v>
      </c>
      <c r="D67" s="55"/>
      <c r="E67" s="55"/>
    </row>
    <row r="68" spans="1:5" x14ac:dyDescent="0.2">
      <c r="A68" s="422">
        <v>65</v>
      </c>
      <c r="B68" s="589">
        <v>35.3075142</v>
      </c>
      <c r="C68" s="281">
        <f t="shared" si="0"/>
        <v>1.8409678923247448</v>
      </c>
      <c r="D68" s="55"/>
      <c r="E68" s="55"/>
    </row>
    <row r="69" spans="1:5" x14ac:dyDescent="0.2">
      <c r="A69" s="422">
        <v>66</v>
      </c>
      <c r="B69" s="589">
        <v>35.484435239999996</v>
      </c>
      <c r="C69" s="281">
        <f t="shared" ref="C69:C132" si="1">A69/B69</f>
        <v>1.8599704223445324</v>
      </c>
      <c r="D69" s="55"/>
      <c r="E69" s="55"/>
    </row>
    <row r="70" spans="1:5" x14ac:dyDescent="0.2">
      <c r="A70" s="422">
        <v>67</v>
      </c>
      <c r="B70" s="589">
        <v>35.659465199999993</v>
      </c>
      <c r="C70" s="281">
        <f t="shared" si="1"/>
        <v>1.878884038900281</v>
      </c>
      <c r="D70" s="55"/>
      <c r="E70" s="55"/>
    </row>
    <row r="71" spans="1:5" x14ac:dyDescent="0.2">
      <c r="A71" s="422">
        <v>68</v>
      </c>
      <c r="B71" s="589">
        <v>35.832604080000003</v>
      </c>
      <c r="C71" s="281">
        <f t="shared" si="1"/>
        <v>1.8977130394481783</v>
      </c>
      <c r="D71" s="55"/>
      <c r="E71" s="55"/>
    </row>
    <row r="72" spans="1:5" x14ac:dyDescent="0.2">
      <c r="A72" s="422">
        <v>69</v>
      </c>
      <c r="B72" s="589">
        <v>36.003851880000006</v>
      </c>
      <c r="C72" s="281">
        <f t="shared" si="1"/>
        <v>1.9164616116624238</v>
      </c>
      <c r="D72" s="55"/>
      <c r="E72" s="55"/>
    </row>
    <row r="73" spans="1:5" x14ac:dyDescent="0.2">
      <c r="A73" s="422">
        <v>70</v>
      </c>
      <c r="B73" s="589">
        <v>36.173208599999995</v>
      </c>
      <c r="C73" s="281">
        <f t="shared" si="1"/>
        <v>1.935133838251772</v>
      </c>
      <c r="D73" s="55"/>
      <c r="E73" s="55"/>
    </row>
    <row r="74" spans="1:5" x14ac:dyDescent="0.2">
      <c r="A74" s="422">
        <v>71</v>
      </c>
      <c r="B74" s="589">
        <v>36.340674240000006</v>
      </c>
      <c r="C74" s="281">
        <f t="shared" si="1"/>
        <v>1.9537337015572112</v>
      </c>
      <c r="D74" s="55"/>
      <c r="E74" s="55"/>
    </row>
    <row r="75" spans="1:5" x14ac:dyDescent="0.2">
      <c r="A75" s="422">
        <v>72</v>
      </c>
      <c r="B75" s="589">
        <v>36.506248800000002</v>
      </c>
      <c r="C75" s="281">
        <f t="shared" si="1"/>
        <v>1.9722650879429715</v>
      </c>
      <c r="D75" s="55"/>
      <c r="E75" s="55"/>
    </row>
    <row r="76" spans="1:5" x14ac:dyDescent="0.2">
      <c r="A76" s="422">
        <v>73</v>
      </c>
      <c r="B76" s="589">
        <v>36.669932280000005</v>
      </c>
      <c r="C76" s="281">
        <f t="shared" si="1"/>
        <v>1.9907317919922809</v>
      </c>
      <c r="D76" s="55"/>
      <c r="E76" s="55"/>
    </row>
    <row r="77" spans="1:5" x14ac:dyDescent="0.2">
      <c r="A77" s="422">
        <v>74</v>
      </c>
      <c r="B77" s="589">
        <v>36.831724680000001</v>
      </c>
      <c r="C77" s="281">
        <f t="shared" si="1"/>
        <v>2.009137520518629</v>
      </c>
      <c r="D77" s="55"/>
      <c r="E77" s="55"/>
    </row>
    <row r="78" spans="1:5" x14ac:dyDescent="0.2">
      <c r="A78" s="422">
        <v>75</v>
      </c>
      <c r="B78" s="589">
        <v>36.991626000000004</v>
      </c>
      <c r="C78" s="281">
        <f t="shared" si="1"/>
        <v>2.0274858964026072</v>
      </c>
      <c r="D78" s="55"/>
      <c r="E78" s="55"/>
    </row>
    <row r="79" spans="1:5" x14ac:dyDescent="0.2">
      <c r="A79" s="422">
        <v>76</v>
      </c>
      <c r="B79" s="589">
        <v>37.149636239999992</v>
      </c>
      <c r="C79" s="281">
        <f t="shared" si="1"/>
        <v>2.0457804622638216</v>
      </c>
      <c r="D79" s="55"/>
      <c r="E79" s="55"/>
    </row>
    <row r="80" spans="1:5" x14ac:dyDescent="0.2">
      <c r="A80" s="422">
        <v>77</v>
      </c>
      <c r="B80" s="589">
        <v>37.305755399999995</v>
      </c>
      <c r="C80" s="281">
        <f t="shared" si="1"/>
        <v>2.0640246839767786</v>
      </c>
      <c r="D80" s="55"/>
      <c r="E80" s="55"/>
    </row>
    <row r="81" spans="1:5" x14ac:dyDescent="0.2">
      <c r="A81" s="422">
        <v>78</v>
      </c>
      <c r="B81" s="589">
        <v>37.459983479999998</v>
      </c>
      <c r="C81" s="281">
        <f t="shared" si="1"/>
        <v>2.0822219540391536</v>
      </c>
      <c r="D81" s="55"/>
      <c r="E81" s="55"/>
    </row>
    <row r="82" spans="1:5" x14ac:dyDescent="0.2">
      <c r="A82" s="422">
        <v>79</v>
      </c>
      <c r="B82" s="589">
        <v>37.612320480000001</v>
      </c>
      <c r="C82" s="281">
        <f t="shared" si="1"/>
        <v>2.1003755948003131</v>
      </c>
      <c r="D82" s="55"/>
      <c r="E82" s="55"/>
    </row>
    <row r="83" spans="1:5" x14ac:dyDescent="0.2">
      <c r="A83" s="422">
        <v>80</v>
      </c>
      <c r="B83" s="589">
        <v>37.762766400000004</v>
      </c>
      <c r="C83" s="281">
        <f t="shared" si="1"/>
        <v>2.1184888615575579</v>
      </c>
      <c r="D83" s="55"/>
      <c r="E83" s="55"/>
    </row>
    <row r="84" spans="1:5" x14ac:dyDescent="0.2">
      <c r="A84" s="422">
        <v>81</v>
      </c>
      <c r="B84" s="589">
        <v>37.911321240000007</v>
      </c>
      <c r="C84" s="281">
        <f t="shared" si="1"/>
        <v>2.1365649455270734</v>
      </c>
      <c r="D84" s="55"/>
      <c r="E84" s="55"/>
    </row>
    <row r="85" spans="1:5" x14ac:dyDescent="0.2">
      <c r="A85" s="422">
        <v>82</v>
      </c>
      <c r="B85" s="589">
        <v>38.057985000000002</v>
      </c>
      <c r="C85" s="281">
        <f t="shared" si="1"/>
        <v>2.1546069766962175</v>
      </c>
      <c r="D85" s="55"/>
      <c r="E85" s="55"/>
    </row>
    <row r="86" spans="1:5" x14ac:dyDescent="0.2">
      <c r="A86" s="422">
        <v>83</v>
      </c>
      <c r="B86" s="589">
        <v>38.202757680000005</v>
      </c>
      <c r="C86" s="281">
        <f t="shared" si="1"/>
        <v>2.1726180265633639</v>
      </c>
      <c r="D86" s="55"/>
      <c r="E86" s="55"/>
    </row>
    <row r="87" spans="1:5" x14ac:dyDescent="0.2">
      <c r="A87" s="422">
        <v>84</v>
      </c>
      <c r="B87" s="589">
        <v>38.345639280000007</v>
      </c>
      <c r="C87" s="281">
        <f t="shared" si="1"/>
        <v>2.190601110771206</v>
      </c>
      <c r="D87" s="55"/>
      <c r="E87" s="55"/>
    </row>
    <row r="88" spans="1:5" x14ac:dyDescent="0.2">
      <c r="A88" s="422">
        <v>85</v>
      </c>
      <c r="B88" s="589">
        <v>38.486629799999989</v>
      </c>
      <c r="C88" s="281">
        <f t="shared" si="1"/>
        <v>2.208559191639067</v>
      </c>
      <c r="D88" s="55"/>
      <c r="E88" s="55"/>
    </row>
    <row r="89" spans="1:5" x14ac:dyDescent="0.2">
      <c r="A89" s="422">
        <v>86</v>
      </c>
      <c r="B89" s="589">
        <v>38.625729240000005</v>
      </c>
      <c r="C89" s="281">
        <f t="shared" si="1"/>
        <v>2.226495180599469</v>
      </c>
      <c r="D89" s="55"/>
      <c r="E89" s="55"/>
    </row>
    <row r="90" spans="1:5" x14ac:dyDescent="0.2">
      <c r="A90" s="422">
        <v>87</v>
      </c>
      <c r="B90" s="589">
        <v>38.762937600000008</v>
      </c>
      <c r="C90" s="281">
        <f t="shared" si="1"/>
        <v>2.2444119405439484</v>
      </c>
      <c r="D90" s="55"/>
      <c r="E90" s="55"/>
    </row>
    <row r="91" spans="1:5" x14ac:dyDescent="0.2">
      <c r="A91" s="422">
        <v>88</v>
      </c>
      <c r="B91" s="589">
        <v>38.898254880000003</v>
      </c>
      <c r="C91" s="281">
        <f t="shared" si="1"/>
        <v>2.2623122880827808</v>
      </c>
      <c r="D91" s="55"/>
      <c r="E91" s="55"/>
    </row>
    <row r="92" spans="1:5" x14ac:dyDescent="0.2">
      <c r="A92" s="422">
        <v>89</v>
      </c>
      <c r="B92" s="589">
        <v>39.031681079999998</v>
      </c>
      <c r="C92" s="281">
        <f t="shared" si="1"/>
        <v>2.2801989957230919</v>
      </c>
      <c r="D92" s="55"/>
      <c r="E92" s="55"/>
    </row>
    <row r="93" spans="1:5" x14ac:dyDescent="0.2">
      <c r="A93" s="422">
        <v>90</v>
      </c>
      <c r="B93" s="589">
        <v>39.163216199999994</v>
      </c>
      <c r="C93" s="281">
        <f t="shared" si="1"/>
        <v>2.2980747939695516</v>
      </c>
      <c r="D93" s="55"/>
      <c r="E93" s="55"/>
    </row>
    <row r="94" spans="1:5" x14ac:dyDescent="0.2">
      <c r="A94" s="422">
        <v>91</v>
      </c>
      <c r="B94" s="589">
        <v>39.292860240000003</v>
      </c>
      <c r="C94" s="281">
        <f t="shared" si="1"/>
        <v>2.3159423733516427</v>
      </c>
      <c r="D94" s="55"/>
      <c r="E94" s="55"/>
    </row>
    <row r="95" spans="1:5" x14ac:dyDescent="0.2">
      <c r="A95" s="422">
        <v>92</v>
      </c>
      <c r="B95" s="589">
        <v>39.420613200000005</v>
      </c>
      <c r="C95" s="281">
        <f t="shared" si="1"/>
        <v>2.333804386381285</v>
      </c>
      <c r="D95" s="55"/>
      <c r="E95" s="55"/>
    </row>
    <row r="96" spans="1:5" x14ac:dyDescent="0.2">
      <c r="A96" s="422">
        <v>93</v>
      </c>
      <c r="B96" s="589">
        <v>39.546475080000008</v>
      </c>
      <c r="C96" s="281">
        <f t="shared" si="1"/>
        <v>2.3516634494444046</v>
      </c>
      <c r="D96" s="55"/>
      <c r="E96" s="55"/>
    </row>
    <row r="97" spans="1:5" x14ac:dyDescent="0.2">
      <c r="A97" s="422">
        <v>94</v>
      </c>
      <c r="B97" s="589">
        <v>39.670445879999995</v>
      </c>
      <c r="C97" s="281">
        <f t="shared" si="1"/>
        <v>2.3695221446298502</v>
      </c>
      <c r="D97" s="55"/>
      <c r="E97" s="55"/>
    </row>
    <row r="98" spans="1:5" x14ac:dyDescent="0.2">
      <c r="A98" s="422">
        <v>95</v>
      </c>
      <c r="B98" s="589">
        <v>39.792525600000005</v>
      </c>
      <c r="C98" s="281">
        <f t="shared" si="1"/>
        <v>2.3873830214988914</v>
      </c>
      <c r="D98" s="55"/>
      <c r="E98" s="55"/>
    </row>
    <row r="99" spans="1:5" x14ac:dyDescent="0.2">
      <c r="A99" s="422">
        <v>96</v>
      </c>
      <c r="B99" s="589">
        <v>39.91271424</v>
      </c>
      <c r="C99" s="281">
        <f t="shared" si="1"/>
        <v>2.4052485987983765</v>
      </c>
      <c r="D99" s="55"/>
      <c r="E99" s="55"/>
    </row>
    <row r="100" spans="1:5" x14ac:dyDescent="0.2">
      <c r="A100" s="422">
        <v>97</v>
      </c>
      <c r="B100" s="589">
        <v>40.031011800000002</v>
      </c>
      <c r="C100" s="281">
        <f t="shared" si="1"/>
        <v>2.4231213661204536</v>
      </c>
      <c r="D100" s="55"/>
      <c r="E100" s="55"/>
    </row>
    <row r="101" spans="1:5" x14ac:dyDescent="0.2">
      <c r="A101" s="422">
        <v>98</v>
      </c>
      <c r="B101" s="589">
        <v>40.147418280000004</v>
      </c>
      <c r="C101" s="281">
        <f t="shared" si="1"/>
        <v>2.4410037855116595</v>
      </c>
      <c r="D101" s="55"/>
      <c r="E101" s="55"/>
    </row>
    <row r="102" spans="1:5" x14ac:dyDescent="0.2">
      <c r="A102" s="422">
        <v>99</v>
      </c>
      <c r="B102" s="589">
        <v>40.261933679999999</v>
      </c>
      <c r="C102" s="281">
        <f t="shared" si="1"/>
        <v>2.4588982930339971</v>
      </c>
      <c r="D102" s="55"/>
      <c r="E102" s="55"/>
    </row>
    <row r="103" spans="1:5" x14ac:dyDescent="0.2">
      <c r="A103" s="422">
        <v>100</v>
      </c>
      <c r="B103" s="589">
        <v>40.374558</v>
      </c>
      <c r="C103" s="281">
        <f t="shared" si="1"/>
        <v>2.4768073002805382</v>
      </c>
      <c r="D103" s="55"/>
      <c r="E103" s="55"/>
    </row>
    <row r="104" spans="1:5" x14ac:dyDescent="0.2">
      <c r="A104" s="422">
        <v>101</v>
      </c>
      <c r="B104" s="589">
        <v>40.485291239999995</v>
      </c>
      <c r="C104" s="281">
        <f t="shared" si="1"/>
        <v>2.4947331958479451</v>
      </c>
      <c r="D104" s="55"/>
      <c r="E104" s="55"/>
    </row>
    <row r="105" spans="1:5" x14ac:dyDescent="0.2">
      <c r="A105" s="422">
        <v>102</v>
      </c>
      <c r="B105" s="589">
        <v>40.594133399999997</v>
      </c>
      <c r="C105" s="281">
        <f t="shared" si="1"/>
        <v>2.5126783467682059</v>
      </c>
      <c r="D105" s="55"/>
      <c r="E105" s="55"/>
    </row>
    <row r="106" spans="1:5" x14ac:dyDescent="0.2">
      <c r="A106" s="422">
        <v>103</v>
      </c>
      <c r="B106" s="589">
        <v>40.701084480000013</v>
      </c>
      <c r="C106" s="281">
        <f t="shared" si="1"/>
        <v>2.5306450999017698</v>
      </c>
      <c r="D106" s="55"/>
      <c r="E106" s="55"/>
    </row>
    <row r="107" spans="1:5" x14ac:dyDescent="0.2">
      <c r="A107" s="422">
        <v>104</v>
      </c>
      <c r="B107" s="589">
        <v>40.806144480000007</v>
      </c>
      <c r="C107" s="281">
        <f t="shared" si="1"/>
        <v>2.5486357832941726</v>
      </c>
      <c r="D107" s="55"/>
      <c r="E107" s="55"/>
    </row>
    <row r="108" spans="1:5" x14ac:dyDescent="0.2">
      <c r="A108" s="422">
        <v>105</v>
      </c>
      <c r="B108" s="589">
        <v>40.909313400000002</v>
      </c>
      <c r="C108" s="281">
        <f t="shared" si="1"/>
        <v>2.5666527074981413</v>
      </c>
      <c r="D108" s="55"/>
      <c r="E108" s="55"/>
    </row>
    <row r="109" spans="1:5" x14ac:dyDescent="0.2">
      <c r="A109" s="422">
        <v>106</v>
      </c>
      <c r="B109" s="589">
        <v>41.010591239999997</v>
      </c>
      <c r="C109" s="281">
        <f t="shared" si="1"/>
        <v>2.5846981668631024</v>
      </c>
      <c r="D109" s="55"/>
      <c r="E109" s="55"/>
    </row>
    <row r="110" spans="1:5" x14ac:dyDescent="0.2">
      <c r="A110" s="422">
        <v>107</v>
      </c>
      <c r="B110" s="589">
        <v>41.109978000000005</v>
      </c>
      <c r="C110" s="281">
        <f t="shared" si="1"/>
        <v>2.6027744407939108</v>
      </c>
      <c r="D110" s="55"/>
      <c r="E110" s="55"/>
    </row>
    <row r="111" spans="1:5" x14ac:dyDescent="0.2">
      <c r="A111" s="422">
        <v>108</v>
      </c>
      <c r="B111" s="589">
        <v>41.207473680000007</v>
      </c>
      <c r="C111" s="281">
        <f t="shared" si="1"/>
        <v>2.620883794980561</v>
      </c>
      <c r="D111" s="55"/>
      <c r="E111" s="55"/>
    </row>
    <row r="112" spans="1:5" x14ac:dyDescent="0.2">
      <c r="A112" s="422">
        <v>109</v>
      </c>
      <c r="B112" s="589">
        <v>41.303078280000001</v>
      </c>
      <c r="C112" s="281">
        <f t="shared" si="1"/>
        <v>2.6390284826005468</v>
      </c>
      <c r="D112" s="55"/>
      <c r="E112" s="55"/>
    </row>
    <row r="113" spans="1:5" x14ac:dyDescent="0.2">
      <c r="A113" s="422">
        <v>110</v>
      </c>
      <c r="B113" s="589">
        <v>41.396791800000003</v>
      </c>
      <c r="C113" s="281">
        <f t="shared" si="1"/>
        <v>2.6572107454954996</v>
      </c>
      <c r="D113" s="55"/>
      <c r="E113" s="55"/>
    </row>
    <row r="114" spans="1:5" x14ac:dyDescent="0.2">
      <c r="A114" s="422">
        <v>111</v>
      </c>
      <c r="B114" s="589">
        <v>41.488614240000004</v>
      </c>
      <c r="C114" s="281">
        <f t="shared" si="1"/>
        <v>2.675432815323648</v>
      </c>
      <c r="D114" s="55"/>
      <c r="E114" s="55"/>
    </row>
    <row r="115" spans="1:5" x14ac:dyDescent="0.2">
      <c r="A115" s="422">
        <v>112</v>
      </c>
      <c r="B115" s="589">
        <v>41.578545600000005</v>
      </c>
      <c r="C115" s="281">
        <f t="shared" si="1"/>
        <v>2.6936969146895793</v>
      </c>
      <c r="D115" s="55"/>
      <c r="E115" s="55"/>
    </row>
    <row r="116" spans="1:5" x14ac:dyDescent="0.2">
      <c r="A116" s="422">
        <v>113</v>
      </c>
      <c r="B116" s="589">
        <v>41.66658588</v>
      </c>
      <c r="C116" s="281">
        <f t="shared" si="1"/>
        <v>2.7120052582527552</v>
      </c>
      <c r="D116" s="55"/>
      <c r="E116" s="55"/>
    </row>
    <row r="117" spans="1:5" x14ac:dyDescent="0.2">
      <c r="A117" s="422">
        <v>114</v>
      </c>
      <c r="B117" s="589">
        <v>41.752735080000001</v>
      </c>
      <c r="C117" s="281">
        <f t="shared" si="1"/>
        <v>2.7303600538161437</v>
      </c>
      <c r="D117" s="55"/>
      <c r="E117" s="55"/>
    </row>
    <row r="118" spans="1:5" x14ac:dyDescent="0.2">
      <c r="A118" s="422">
        <v>115</v>
      </c>
      <c r="B118" s="589">
        <v>41.836993200000002</v>
      </c>
      <c r="C118" s="281">
        <f t="shared" si="1"/>
        <v>2.7487635033963196</v>
      </c>
      <c r="D118" s="55"/>
      <c r="E118" s="55"/>
    </row>
    <row r="119" spans="1:5" x14ac:dyDescent="0.2">
      <c r="A119" s="422">
        <v>116</v>
      </c>
      <c r="B119" s="589">
        <v>41.919360240000003</v>
      </c>
      <c r="C119" s="281">
        <f t="shared" si="1"/>
        <v>2.7672178042762989</v>
      </c>
      <c r="D119" s="55"/>
      <c r="E119" s="55"/>
    </row>
    <row r="120" spans="1:5" x14ac:dyDescent="0.2">
      <c r="A120" s="422">
        <v>117</v>
      </c>
      <c r="B120" s="589">
        <v>41.999836200000004</v>
      </c>
      <c r="C120" s="281">
        <f t="shared" si="1"/>
        <v>2.7857251500423708</v>
      </c>
      <c r="D120" s="55"/>
      <c r="E120" s="55"/>
    </row>
    <row r="121" spans="1:5" x14ac:dyDescent="0.2">
      <c r="A121" s="422">
        <v>118</v>
      </c>
      <c r="B121" s="589">
        <v>42.078421079999998</v>
      </c>
      <c r="C121" s="281">
        <f t="shared" si="1"/>
        <v>2.8042877316061121</v>
      </c>
      <c r="D121" s="55"/>
      <c r="E121" s="55"/>
    </row>
    <row r="122" spans="1:5" x14ac:dyDescent="0.2">
      <c r="A122" s="422">
        <v>119</v>
      </c>
      <c r="B122" s="589">
        <v>42.155114879999992</v>
      </c>
      <c r="C122" s="281">
        <f t="shared" si="1"/>
        <v>2.8229077382127636</v>
      </c>
      <c r="D122" s="55"/>
      <c r="E122" s="55"/>
    </row>
    <row r="123" spans="1:5" x14ac:dyDescent="0.2">
      <c r="A123" s="422">
        <v>120</v>
      </c>
      <c r="B123" s="589">
        <v>42.2299176</v>
      </c>
      <c r="C123" s="281">
        <f t="shared" si="1"/>
        <v>2.8415873584370908</v>
      </c>
      <c r="D123" s="55"/>
      <c r="E123" s="55"/>
    </row>
    <row r="124" spans="1:5" x14ac:dyDescent="0.2">
      <c r="A124" s="422">
        <v>121</v>
      </c>
      <c r="B124" s="589">
        <v>42.302829239999994</v>
      </c>
      <c r="C124" s="281">
        <f t="shared" si="1"/>
        <v>2.8603287811678295</v>
      </c>
      <c r="D124" s="55"/>
      <c r="E124" s="55"/>
    </row>
    <row r="125" spans="1:5" x14ac:dyDescent="0.2">
      <c r="A125" s="422">
        <v>122</v>
      </c>
      <c r="B125" s="589">
        <v>42.373849800000002</v>
      </c>
      <c r="C125" s="281">
        <f t="shared" si="1"/>
        <v>2.8791341965817794</v>
      </c>
      <c r="D125" s="55"/>
      <c r="E125" s="55"/>
    </row>
    <row r="126" spans="1:5" x14ac:dyDescent="0.2">
      <c r="A126" s="422">
        <v>123</v>
      </c>
      <c r="B126" s="589">
        <v>42.442979280000003</v>
      </c>
      <c r="C126" s="281">
        <f t="shared" si="1"/>
        <v>2.8980057971085951</v>
      </c>
      <c r="D126" s="55"/>
      <c r="E126" s="55"/>
    </row>
    <row r="127" spans="1:5" x14ac:dyDescent="0.2">
      <c r="A127" s="422">
        <v>124</v>
      </c>
      <c r="B127" s="589">
        <v>42.510217680000004</v>
      </c>
      <c r="C127" s="281">
        <f t="shared" si="1"/>
        <v>2.9169457783872725</v>
      </c>
      <c r="D127" s="55"/>
      <c r="E127" s="55"/>
    </row>
    <row r="128" spans="1:5" x14ac:dyDescent="0.2">
      <c r="A128" s="422">
        <v>125</v>
      </c>
      <c r="B128" s="589">
        <v>42.575564999999997</v>
      </c>
      <c r="C128" s="281">
        <f t="shared" si="1"/>
        <v>2.9359563402153328</v>
      </c>
      <c r="D128" s="55"/>
      <c r="E128" s="55"/>
    </row>
    <row r="129" spans="1:5" x14ac:dyDescent="0.2">
      <c r="A129" s="422">
        <v>126</v>
      </c>
      <c r="B129" s="589">
        <v>42.639021240000005</v>
      </c>
      <c r="C129" s="281">
        <f t="shared" si="1"/>
        <v>2.9550396874916629</v>
      </c>
      <c r="D129" s="55"/>
      <c r="E129" s="55"/>
    </row>
    <row r="130" spans="1:5" x14ac:dyDescent="0.2">
      <c r="A130" s="422">
        <v>127</v>
      </c>
      <c r="B130" s="589">
        <v>42.700586400000006</v>
      </c>
      <c r="C130" s="281">
        <f t="shared" si="1"/>
        <v>2.97419803115397</v>
      </c>
      <c r="D130" s="55"/>
      <c r="E130" s="55"/>
    </row>
    <row r="131" spans="1:5" x14ac:dyDescent="0.2">
      <c r="A131" s="422">
        <v>128</v>
      </c>
      <c r="B131" s="589">
        <v>42.760260479999999</v>
      </c>
      <c r="C131" s="281">
        <f t="shared" si="1"/>
        <v>2.9934335891117567</v>
      </c>
      <c r="D131" s="55"/>
      <c r="E131" s="55"/>
    </row>
    <row r="132" spans="1:5" x14ac:dyDescent="0.2">
      <c r="A132" s="422">
        <v>129</v>
      </c>
      <c r="B132" s="589">
        <v>42.81804348</v>
      </c>
      <c r="C132" s="281">
        <f t="shared" si="1"/>
        <v>3.012748587175754</v>
      </c>
      <c r="D132" s="55"/>
      <c r="E132" s="55"/>
    </row>
    <row r="133" spans="1:5" x14ac:dyDescent="0.2">
      <c r="A133" s="422">
        <v>130</v>
      </c>
      <c r="B133" s="589">
        <v>42.873935399999993</v>
      </c>
      <c r="C133" s="281">
        <f t="shared" ref="C133:C196" si="2">A133/B133</f>
        <v>3.032145259984695</v>
      </c>
      <c r="D133" s="55"/>
      <c r="E133" s="55"/>
    </row>
    <row r="134" spans="1:5" x14ac:dyDescent="0.2">
      <c r="A134" s="422">
        <v>131</v>
      </c>
      <c r="B134" s="589">
        <v>42.927936239999994</v>
      </c>
      <c r="C134" s="281">
        <f t="shared" si="2"/>
        <v>3.0516258519303099</v>
      </c>
      <c r="D134" s="55"/>
      <c r="E134" s="55"/>
    </row>
    <row r="135" spans="1:5" x14ac:dyDescent="0.2">
      <c r="A135" s="422">
        <v>132</v>
      </c>
      <c r="B135" s="589">
        <v>42.980045999999994</v>
      </c>
      <c r="C135" s="281">
        <f t="shared" si="2"/>
        <v>3.0711926180814237</v>
      </c>
      <c r="D135" s="55"/>
      <c r="E135" s="55"/>
    </row>
    <row r="136" spans="1:5" x14ac:dyDescent="0.2">
      <c r="A136" s="422">
        <v>133</v>
      </c>
      <c r="B136" s="589">
        <v>43.030264680000009</v>
      </c>
      <c r="C136" s="281">
        <f t="shared" si="2"/>
        <v>3.0908478251080087</v>
      </c>
      <c r="D136" s="55"/>
      <c r="E136" s="55"/>
    </row>
    <row r="137" spans="1:5" x14ac:dyDescent="0.2">
      <c r="A137" s="422">
        <v>134</v>
      </c>
      <c r="B137" s="589">
        <v>43.078592280000002</v>
      </c>
      <c r="C137" s="281">
        <f t="shared" si="2"/>
        <v>3.1105937522060549</v>
      </c>
      <c r="D137" s="55"/>
      <c r="E137" s="55"/>
    </row>
    <row r="138" spans="1:5" x14ac:dyDescent="0.2">
      <c r="A138" s="422">
        <v>135</v>
      </c>
      <c r="B138" s="589">
        <v>43.125028800000003</v>
      </c>
      <c r="C138" s="281">
        <f t="shared" si="2"/>
        <v>3.1304326920240801</v>
      </c>
      <c r="D138" s="55"/>
      <c r="E138" s="55"/>
    </row>
    <row r="139" spans="1:5" x14ac:dyDescent="0.2">
      <c r="A139" s="422">
        <v>136</v>
      </c>
      <c r="B139" s="589">
        <v>43.169574240000003</v>
      </c>
      <c r="C139" s="281">
        <f t="shared" si="2"/>
        <v>3.1503669515921544</v>
      </c>
      <c r="D139" s="55"/>
      <c r="E139" s="55"/>
    </row>
    <row r="140" spans="1:5" x14ac:dyDescent="0.2">
      <c r="A140" s="422">
        <v>137</v>
      </c>
      <c r="B140" s="589">
        <v>43.212228600000003</v>
      </c>
      <c r="C140" s="281">
        <f t="shared" si="2"/>
        <v>3.170398853254238</v>
      </c>
      <c r="D140" s="55"/>
      <c r="E140" s="55"/>
    </row>
    <row r="141" spans="1:5" x14ac:dyDescent="0.2">
      <c r="A141" s="422">
        <v>138</v>
      </c>
      <c r="B141" s="589">
        <v>43.252991880000003</v>
      </c>
      <c r="C141" s="281">
        <f t="shared" si="2"/>
        <v>3.1905307356046877</v>
      </c>
      <c r="D141" s="55"/>
      <c r="E141" s="55"/>
    </row>
    <row r="142" spans="1:5" x14ac:dyDescent="0.2">
      <c r="A142" s="422">
        <v>139</v>
      </c>
      <c r="B142" s="589">
        <v>43.291864079999996</v>
      </c>
      <c r="C142" s="281">
        <f t="shared" si="2"/>
        <v>3.2107649544297474</v>
      </c>
      <c r="D142" s="55"/>
      <c r="E142" s="55"/>
    </row>
    <row r="143" spans="1:5" x14ac:dyDescent="0.2">
      <c r="A143" s="422">
        <v>140</v>
      </c>
      <c r="B143" s="589">
        <v>43.328845200000011</v>
      </c>
      <c r="C143" s="281">
        <f t="shared" si="2"/>
        <v>3.2311038836548538</v>
      </c>
      <c r="D143" s="55"/>
      <c r="E143" s="55"/>
    </row>
    <row r="144" spans="1:5" x14ac:dyDescent="0.2">
      <c r="A144" s="422">
        <v>141</v>
      </c>
      <c r="B144" s="589">
        <v>43.363935239999996</v>
      </c>
      <c r="C144" s="281">
        <f t="shared" si="2"/>
        <v>3.2515499162986021</v>
      </c>
      <c r="D144" s="55"/>
      <c r="E144" s="55"/>
    </row>
    <row r="145" spans="1:5" x14ac:dyDescent="0.2">
      <c r="A145" s="422">
        <v>142</v>
      </c>
      <c r="B145" s="589">
        <v>43.397134200000004</v>
      </c>
      <c r="C145" s="281">
        <f t="shared" si="2"/>
        <v>3.2721054654341666</v>
      </c>
      <c r="D145" s="55"/>
      <c r="E145" s="55"/>
    </row>
    <row r="146" spans="1:5" x14ac:dyDescent="0.2">
      <c r="A146" s="422">
        <v>143</v>
      </c>
      <c r="B146" s="589">
        <v>43.428442079999996</v>
      </c>
      <c r="C146" s="281">
        <f t="shared" si="2"/>
        <v>3.2927729651590583</v>
      </c>
      <c r="D146" s="55"/>
      <c r="E146" s="55"/>
    </row>
    <row r="147" spans="1:5" x14ac:dyDescent="0.2">
      <c r="A147" s="422">
        <v>144</v>
      </c>
      <c r="B147" s="589">
        <v>43.457858880000003</v>
      </c>
      <c r="C147" s="281">
        <f t="shared" si="2"/>
        <v>3.3135548715740133</v>
      </c>
      <c r="D147" s="55"/>
      <c r="E147" s="55"/>
    </row>
    <row r="148" spans="1:5" x14ac:dyDescent="0.2">
      <c r="A148" s="422">
        <v>145</v>
      </c>
      <c r="B148" s="589">
        <v>43.485384600000003</v>
      </c>
      <c r="C148" s="281">
        <f t="shared" si="2"/>
        <v>3.334453663771896</v>
      </c>
      <c r="D148" s="55"/>
      <c r="E148" s="55"/>
    </row>
    <row r="149" spans="1:5" x14ac:dyDescent="0.2">
      <c r="A149" s="422">
        <v>146</v>
      </c>
      <c r="B149" s="589">
        <v>43.511019239999989</v>
      </c>
      <c r="C149" s="281">
        <f t="shared" si="2"/>
        <v>3.3554718448374374</v>
      </c>
      <c r="D149" s="55"/>
      <c r="E149" s="55"/>
    </row>
    <row r="150" spans="1:5" x14ac:dyDescent="0.2">
      <c r="A150" s="422">
        <v>147</v>
      </c>
      <c r="B150" s="589">
        <v>43.534762799999996</v>
      </c>
      <c r="C150" s="281">
        <f t="shared" si="2"/>
        <v>3.3766119428586854</v>
      </c>
      <c r="D150" s="55"/>
      <c r="E150" s="55"/>
    </row>
    <row r="151" spans="1:5" x14ac:dyDescent="0.2">
      <c r="A151" s="422">
        <v>148</v>
      </c>
      <c r="B151" s="589">
        <v>43.556615279999995</v>
      </c>
      <c r="C151" s="281">
        <f t="shared" si="2"/>
        <v>3.3978765119510457</v>
      </c>
      <c r="D151" s="55"/>
      <c r="E151" s="55"/>
    </row>
    <row r="152" spans="1:5" x14ac:dyDescent="0.2">
      <c r="A152" s="422">
        <v>149</v>
      </c>
      <c r="B152" s="589">
        <v>43.576576680000009</v>
      </c>
      <c r="C152" s="281">
        <f t="shared" si="2"/>
        <v>3.4192681332947692</v>
      </c>
      <c r="D152" s="55"/>
      <c r="E152" s="55"/>
    </row>
    <row r="153" spans="1:5" x14ac:dyDescent="0.2">
      <c r="A153" s="422">
        <v>150</v>
      </c>
      <c r="B153" s="589">
        <v>43.594646999999995</v>
      </c>
      <c r="C153" s="281">
        <f t="shared" si="2"/>
        <v>3.4407894161868087</v>
      </c>
      <c r="D153" s="55"/>
      <c r="E153" s="55"/>
    </row>
    <row r="154" spans="1:5" x14ac:dyDescent="0.2">
      <c r="A154" s="422">
        <v>151</v>
      </c>
      <c r="B154" s="589">
        <v>43.610826239999994</v>
      </c>
      <c r="C154" s="281">
        <f t="shared" si="2"/>
        <v>3.4624429991079211</v>
      </c>
      <c r="D154" s="55"/>
      <c r="E154" s="55"/>
    </row>
    <row r="155" spans="1:5" x14ac:dyDescent="0.2">
      <c r="A155" s="422">
        <v>152</v>
      </c>
      <c r="B155" s="589">
        <v>43.625114399999994</v>
      </c>
      <c r="C155" s="281">
        <f t="shared" si="2"/>
        <v>3.484231550805974</v>
      </c>
      <c r="D155" s="55"/>
      <c r="E155" s="55"/>
    </row>
    <row r="156" spans="1:5" x14ac:dyDescent="0.2">
      <c r="A156" s="422">
        <v>153</v>
      </c>
      <c r="B156" s="589">
        <v>43.637511480000001</v>
      </c>
      <c r="C156" s="281">
        <f t="shared" si="2"/>
        <v>3.5061577713963628</v>
      </c>
      <c r="D156" s="55"/>
      <c r="E156" s="55"/>
    </row>
    <row r="157" spans="1:5" x14ac:dyDescent="0.2">
      <c r="A157" s="422">
        <v>154</v>
      </c>
      <c r="B157" s="589">
        <v>43.64801748</v>
      </c>
      <c r="C157" s="281">
        <f t="shared" si="2"/>
        <v>3.5282243934805169</v>
      </c>
      <c r="D157" s="55"/>
      <c r="E157" s="55"/>
    </row>
    <row r="158" spans="1:5" x14ac:dyDescent="0.2">
      <c r="A158" s="422">
        <v>155</v>
      </c>
      <c r="B158" s="589">
        <v>43.656632400000007</v>
      </c>
      <c r="C158" s="281">
        <f t="shared" si="2"/>
        <v>3.5504341832834538</v>
      </c>
      <c r="D158" s="55"/>
      <c r="E158" s="55"/>
    </row>
    <row r="159" spans="1:5" x14ac:dyDescent="0.2">
      <c r="A159" s="422">
        <v>156</v>
      </c>
      <c r="B159" s="589">
        <v>43.663356239999999</v>
      </c>
      <c r="C159" s="281">
        <f t="shared" si="2"/>
        <v>3.5727899418113993</v>
      </c>
      <c r="D159" s="55"/>
      <c r="E159" s="55"/>
    </row>
    <row r="160" spans="1:5" x14ac:dyDescent="0.2">
      <c r="A160" s="422">
        <v>157</v>
      </c>
      <c r="B160" s="589">
        <v>43.668188999999998</v>
      </c>
      <c r="C160" s="281">
        <f t="shared" si="2"/>
        <v>3.5952945060304655</v>
      </c>
      <c r="D160" s="55"/>
      <c r="E160" s="55"/>
    </row>
    <row r="161" spans="1:5" x14ac:dyDescent="0.2">
      <c r="A161" s="422">
        <v>158</v>
      </c>
      <c r="B161" s="589">
        <v>43.683947999999994</v>
      </c>
      <c r="C161" s="281">
        <f t="shared" si="2"/>
        <v>3.6168892060763378</v>
      </c>
      <c r="E161" s="55"/>
    </row>
    <row r="162" spans="1:5" x14ac:dyDescent="0.2">
      <c r="A162" s="422">
        <v>159</v>
      </c>
      <c r="B162" s="589">
        <v>43.694454000000007</v>
      </c>
      <c r="C162" s="281">
        <f t="shared" si="2"/>
        <v>3.6389057522037001</v>
      </c>
      <c r="E162" s="55"/>
    </row>
    <row r="163" spans="1:5" x14ac:dyDescent="0.2">
      <c r="A163" s="422">
        <v>160</v>
      </c>
      <c r="B163" s="589">
        <v>43.704959999999993</v>
      </c>
      <c r="C163" s="281">
        <f t="shared" si="2"/>
        <v>3.6609117134531188</v>
      </c>
      <c r="E163" s="55"/>
    </row>
    <row r="164" spans="1:5" x14ac:dyDescent="0.2">
      <c r="A164" s="422">
        <v>161</v>
      </c>
      <c r="B164" s="589">
        <v>43.715465999999999</v>
      </c>
      <c r="C164" s="281">
        <f t="shared" si="2"/>
        <v>3.6829070974560811</v>
      </c>
      <c r="E164" s="55"/>
    </row>
    <row r="165" spans="1:5" x14ac:dyDescent="0.2">
      <c r="A165" s="422">
        <v>162</v>
      </c>
      <c r="B165" s="589">
        <v>43.725971999999992</v>
      </c>
      <c r="C165" s="281">
        <f t="shared" si="2"/>
        <v>3.704891911836746</v>
      </c>
      <c r="E165" s="55"/>
    </row>
    <row r="166" spans="1:5" x14ac:dyDescent="0.2">
      <c r="A166" s="422">
        <v>163</v>
      </c>
      <c r="B166" s="589">
        <v>43.736478000000005</v>
      </c>
      <c r="C166" s="281">
        <f t="shared" si="2"/>
        <v>3.7268661642119416</v>
      </c>
      <c r="E166" s="55"/>
    </row>
    <row r="167" spans="1:5" x14ac:dyDescent="0.2">
      <c r="A167" s="422">
        <v>164</v>
      </c>
      <c r="B167" s="589">
        <v>43.746983999999998</v>
      </c>
      <c r="C167" s="281">
        <f t="shared" si="2"/>
        <v>3.7488298621911857</v>
      </c>
      <c r="E167" s="55"/>
    </row>
    <row r="168" spans="1:5" x14ac:dyDescent="0.2">
      <c r="A168" s="422">
        <v>165</v>
      </c>
      <c r="B168" s="589">
        <v>43.757489999999997</v>
      </c>
      <c r="C168" s="281">
        <f t="shared" si="2"/>
        <v>3.7707830133766818</v>
      </c>
      <c r="E168" s="55"/>
    </row>
    <row r="169" spans="1:5" x14ac:dyDescent="0.2">
      <c r="A169" s="422">
        <v>166</v>
      </c>
      <c r="B169" s="589">
        <v>43.767995999999997</v>
      </c>
      <c r="C169" s="281">
        <f t="shared" si="2"/>
        <v>3.7927256253633366</v>
      </c>
      <c r="E169" s="55"/>
    </row>
    <row r="170" spans="1:5" x14ac:dyDescent="0.2">
      <c r="A170" s="422">
        <v>167</v>
      </c>
      <c r="B170" s="589">
        <v>43.778502000000003</v>
      </c>
      <c r="C170" s="281">
        <f t="shared" si="2"/>
        <v>3.8146577057387661</v>
      </c>
      <c r="E170" s="55"/>
    </row>
    <row r="171" spans="1:5" x14ac:dyDescent="0.2">
      <c r="A171" s="422">
        <v>168</v>
      </c>
      <c r="B171" s="589">
        <v>43.789007999999995</v>
      </c>
      <c r="C171" s="281">
        <f t="shared" si="2"/>
        <v>3.8365792620833066</v>
      </c>
      <c r="E171" s="55"/>
    </row>
    <row r="172" spans="1:5" x14ac:dyDescent="0.2">
      <c r="A172" s="422">
        <v>169</v>
      </c>
      <c r="B172" s="589">
        <v>43.795187999999996</v>
      </c>
      <c r="C172" s="281">
        <f t="shared" si="2"/>
        <v>3.858871435829891</v>
      </c>
      <c r="E172" s="55"/>
    </row>
    <row r="173" spans="1:5" x14ac:dyDescent="0.2">
      <c r="A173" s="422">
        <v>170</v>
      </c>
      <c r="B173" s="589">
        <v>43.799513999999995</v>
      </c>
      <c r="C173" s="281">
        <f t="shared" si="2"/>
        <v>3.8813216055319706</v>
      </c>
      <c r="E173" s="55"/>
    </row>
    <row r="174" spans="1:5" x14ac:dyDescent="0.2">
      <c r="A174" s="422">
        <v>171</v>
      </c>
      <c r="B174" s="589">
        <v>43.805220304568529</v>
      </c>
      <c r="C174" s="281">
        <f t="shared" si="2"/>
        <v>3.9036443330514672</v>
      </c>
      <c r="E174" s="55"/>
    </row>
    <row r="175" spans="1:5" x14ac:dyDescent="0.2">
      <c r="A175" s="422">
        <v>172</v>
      </c>
      <c r="B175" s="589">
        <v>43.810553299492383</v>
      </c>
      <c r="C175" s="281">
        <f t="shared" si="2"/>
        <v>3.9259946986789802</v>
      </c>
      <c r="E175" s="55"/>
    </row>
    <row r="176" spans="1:5" x14ac:dyDescent="0.2">
      <c r="A176" s="422">
        <v>173</v>
      </c>
      <c r="B176" s="589">
        <v>43.815886294416245</v>
      </c>
      <c r="C176" s="281">
        <f t="shared" si="2"/>
        <v>3.9483396236137889</v>
      </c>
      <c r="E176" s="55"/>
    </row>
    <row r="177" spans="1:5" x14ac:dyDescent="0.2">
      <c r="A177" s="422">
        <v>174</v>
      </c>
      <c r="B177" s="589">
        <v>43.8212192893401</v>
      </c>
      <c r="C177" s="281">
        <f t="shared" si="2"/>
        <v>3.9706791098422731</v>
      </c>
      <c r="E177" s="55"/>
    </row>
    <row r="178" spans="1:5" x14ac:dyDescent="0.2">
      <c r="A178" s="422">
        <v>175</v>
      </c>
      <c r="B178" s="589">
        <v>43.826552284263968</v>
      </c>
      <c r="C178" s="281">
        <f t="shared" si="2"/>
        <v>3.9930131593498444</v>
      </c>
      <c r="E178" s="55"/>
    </row>
    <row r="179" spans="1:5" x14ac:dyDescent="0.2">
      <c r="A179" s="422">
        <v>176</v>
      </c>
      <c r="B179" s="589">
        <v>43.831885279187809</v>
      </c>
      <c r="C179" s="281">
        <f t="shared" si="2"/>
        <v>4.0153417741209516</v>
      </c>
      <c r="E179" s="55"/>
    </row>
    <row r="180" spans="1:5" x14ac:dyDescent="0.2">
      <c r="A180" s="422">
        <v>177</v>
      </c>
      <c r="B180" s="589">
        <v>43.837218274111677</v>
      </c>
      <c r="C180" s="281">
        <f t="shared" si="2"/>
        <v>4.0376649561390705</v>
      </c>
      <c r="E180" s="55"/>
    </row>
    <row r="181" spans="1:5" x14ac:dyDescent="0.2">
      <c r="A181" s="422">
        <v>178</v>
      </c>
      <c r="B181" s="589">
        <v>43.842551269035532</v>
      </c>
      <c r="C181" s="281">
        <f t="shared" si="2"/>
        <v>4.0599827073867214</v>
      </c>
      <c r="E181" s="55"/>
    </row>
    <row r="182" spans="1:5" x14ac:dyDescent="0.2">
      <c r="A182" s="422">
        <v>179</v>
      </c>
      <c r="B182" s="589">
        <v>43.847884263959386</v>
      </c>
      <c r="C182" s="281">
        <f t="shared" si="2"/>
        <v>4.0822950298454517</v>
      </c>
      <c r="E182" s="55"/>
    </row>
    <row r="183" spans="1:5" x14ac:dyDescent="0.2">
      <c r="A183" s="422">
        <v>180</v>
      </c>
      <c r="B183" s="589">
        <v>43.853217258883262</v>
      </c>
      <c r="C183" s="281">
        <f t="shared" si="2"/>
        <v>4.1046019254958486</v>
      </c>
      <c r="E183" s="55"/>
    </row>
    <row r="184" spans="1:5" x14ac:dyDescent="0.2">
      <c r="A184" s="422">
        <v>181</v>
      </c>
      <c r="B184" s="589">
        <v>43.85855025380711</v>
      </c>
      <c r="C184" s="281">
        <f t="shared" si="2"/>
        <v>4.1269033963175383</v>
      </c>
      <c r="E184" s="55"/>
    </row>
    <row r="185" spans="1:5" x14ac:dyDescent="0.2">
      <c r="A185" s="422">
        <v>182</v>
      </c>
      <c r="B185" s="589">
        <v>43.863883248730964</v>
      </c>
      <c r="C185" s="281">
        <f t="shared" si="2"/>
        <v>4.14919944428918</v>
      </c>
      <c r="E185" s="55"/>
    </row>
    <row r="186" spans="1:5" x14ac:dyDescent="0.2">
      <c r="A186" s="422">
        <v>183</v>
      </c>
      <c r="B186" s="589">
        <v>43.869216243654819</v>
      </c>
      <c r="C186" s="281">
        <f t="shared" si="2"/>
        <v>4.1714900713884733</v>
      </c>
      <c r="E186" s="55"/>
    </row>
    <row r="187" spans="1:5" x14ac:dyDescent="0.2">
      <c r="A187" s="422">
        <v>184</v>
      </c>
      <c r="B187" s="589">
        <v>43.874549238578673</v>
      </c>
      <c r="C187" s="281">
        <f t="shared" si="2"/>
        <v>4.1937752795921543</v>
      </c>
      <c r="E187" s="55"/>
    </row>
    <row r="188" spans="1:5" x14ac:dyDescent="0.2">
      <c r="A188" s="422">
        <v>185</v>
      </c>
      <c r="B188" s="589">
        <v>43.879882233502542</v>
      </c>
      <c r="C188" s="281">
        <f t="shared" si="2"/>
        <v>4.2160550708759983</v>
      </c>
      <c r="E188" s="55"/>
    </row>
    <row r="189" spans="1:5" x14ac:dyDescent="0.2">
      <c r="A189" s="422">
        <v>186</v>
      </c>
      <c r="B189" s="589">
        <v>43.885215228426404</v>
      </c>
      <c r="C189" s="281">
        <f t="shared" si="2"/>
        <v>4.2383294472148227</v>
      </c>
      <c r="E189" s="55"/>
    </row>
    <row r="190" spans="1:5" x14ac:dyDescent="0.2">
      <c r="A190" s="422">
        <v>187</v>
      </c>
      <c r="B190" s="589">
        <v>43.890548223350251</v>
      </c>
      <c r="C190" s="281">
        <f t="shared" si="2"/>
        <v>4.2605984105824852</v>
      </c>
      <c r="E190" s="55"/>
    </row>
    <row r="191" spans="1:5" x14ac:dyDescent="0.2">
      <c r="A191" s="422">
        <v>188</v>
      </c>
      <c r="B191" s="589">
        <v>43.89588121827412</v>
      </c>
      <c r="C191" s="281">
        <f t="shared" si="2"/>
        <v>4.2828619629518787</v>
      </c>
      <c r="E191" s="55"/>
    </row>
    <row r="192" spans="1:5" x14ac:dyDescent="0.2">
      <c r="A192" s="422">
        <v>189</v>
      </c>
      <c r="B192" s="589">
        <v>43.90121421319796</v>
      </c>
      <c r="C192" s="281">
        <f t="shared" si="2"/>
        <v>4.3051201062949458</v>
      </c>
      <c r="E192" s="55"/>
    </row>
    <row r="193" spans="1:5" x14ac:dyDescent="0.2">
      <c r="A193" s="422">
        <v>190</v>
      </c>
      <c r="B193" s="589">
        <v>43.906547208121829</v>
      </c>
      <c r="C193" s="281">
        <f t="shared" si="2"/>
        <v>4.3273728425826619</v>
      </c>
      <c r="E193" s="55"/>
    </row>
    <row r="194" spans="1:5" x14ac:dyDescent="0.2">
      <c r="A194" s="422">
        <v>191</v>
      </c>
      <c r="B194" s="589">
        <v>43.911880203045683</v>
      </c>
      <c r="C194" s="281">
        <f t="shared" si="2"/>
        <v>4.3496201737850528</v>
      </c>
      <c r="E194" s="55"/>
    </row>
    <row r="195" spans="1:5" x14ac:dyDescent="0.2">
      <c r="A195" s="422">
        <v>192</v>
      </c>
      <c r="B195" s="589">
        <v>43.917213197969545</v>
      </c>
      <c r="C195" s="281">
        <f t="shared" si="2"/>
        <v>4.3718621018711827</v>
      </c>
      <c r="E195" s="55"/>
    </row>
    <row r="196" spans="1:5" x14ac:dyDescent="0.2">
      <c r="A196" s="422">
        <v>193</v>
      </c>
      <c r="B196" s="589">
        <v>43.922546192893407</v>
      </c>
      <c r="C196" s="281">
        <f t="shared" si="2"/>
        <v>4.3940986288091617</v>
      </c>
      <c r="E196" s="55"/>
    </row>
    <row r="197" spans="1:5" x14ac:dyDescent="0.2">
      <c r="A197" s="422">
        <v>194</v>
      </c>
      <c r="B197" s="589">
        <v>43.927879187817261</v>
      </c>
      <c r="C197" s="281">
        <f t="shared" ref="C197:C260" si="3">A197/B197</f>
        <v>4.4163297565661441</v>
      </c>
      <c r="E197" s="55"/>
    </row>
    <row r="198" spans="1:5" x14ac:dyDescent="0.2">
      <c r="A198" s="422">
        <v>195</v>
      </c>
      <c r="B198" s="589">
        <v>43.933212182741116</v>
      </c>
      <c r="C198" s="281">
        <f t="shared" si="3"/>
        <v>4.438555487108327</v>
      </c>
      <c r="E198" s="55"/>
    </row>
    <row r="199" spans="1:5" x14ac:dyDescent="0.2">
      <c r="A199" s="422">
        <v>196</v>
      </c>
      <c r="B199" s="589">
        <v>43.938545177664977</v>
      </c>
      <c r="C199" s="281">
        <f t="shared" si="3"/>
        <v>4.4607758224009553</v>
      </c>
      <c r="E199" s="55"/>
    </row>
    <row r="200" spans="1:5" x14ac:dyDescent="0.2">
      <c r="A200" s="422">
        <v>197</v>
      </c>
      <c r="B200" s="589">
        <v>43.943878172588839</v>
      </c>
      <c r="C200" s="281">
        <f t="shared" si="3"/>
        <v>4.4829907644083171</v>
      </c>
      <c r="E200" s="55"/>
    </row>
    <row r="201" spans="1:5" x14ac:dyDescent="0.2">
      <c r="A201" s="422">
        <v>198</v>
      </c>
      <c r="B201" s="589">
        <v>43.949211167512686</v>
      </c>
      <c r="C201" s="281">
        <f t="shared" si="3"/>
        <v>4.5052003150937523</v>
      </c>
      <c r="E201" s="55"/>
    </row>
    <row r="202" spans="1:5" x14ac:dyDescent="0.2">
      <c r="A202" s="422">
        <v>199</v>
      </c>
      <c r="B202" s="589">
        <v>43.954544162436548</v>
      </c>
      <c r="C202" s="281">
        <f t="shared" si="3"/>
        <v>4.5274044764196404</v>
      </c>
      <c r="E202" s="55"/>
    </row>
    <row r="203" spans="1:5" x14ac:dyDescent="0.2">
      <c r="A203" s="422">
        <v>200</v>
      </c>
      <c r="B203" s="589">
        <v>43.959877157360417</v>
      </c>
      <c r="C203" s="281">
        <f t="shared" si="3"/>
        <v>4.5496032503474142</v>
      </c>
      <c r="E203" s="55"/>
    </row>
    <row r="204" spans="1:5" x14ac:dyDescent="0.2">
      <c r="A204" s="422">
        <v>201</v>
      </c>
      <c r="B204" s="589">
        <v>43.965210152284264</v>
      </c>
      <c r="C204" s="281">
        <f t="shared" si="3"/>
        <v>4.5717966388375562</v>
      </c>
      <c r="E204" s="55"/>
    </row>
    <row r="205" spans="1:5" x14ac:dyDescent="0.2">
      <c r="A205" s="422">
        <v>202</v>
      </c>
      <c r="B205" s="589">
        <v>43.970543147208119</v>
      </c>
      <c r="C205" s="281">
        <f t="shared" si="3"/>
        <v>4.5939846438495922</v>
      </c>
      <c r="E205" s="55"/>
    </row>
    <row r="206" spans="1:5" x14ac:dyDescent="0.2">
      <c r="A206" s="422">
        <v>203</v>
      </c>
      <c r="B206" s="589">
        <v>43.975876142131973</v>
      </c>
      <c r="C206" s="281">
        <f t="shared" si="3"/>
        <v>4.6161672673421004</v>
      </c>
      <c r="E206" s="55"/>
    </row>
    <row r="207" spans="1:5" x14ac:dyDescent="0.2">
      <c r="A207" s="422">
        <v>204</v>
      </c>
      <c r="B207" s="589">
        <v>43.981209137055835</v>
      </c>
      <c r="C207" s="281">
        <f t="shared" si="3"/>
        <v>4.6383445112727077</v>
      </c>
      <c r="E207" s="55"/>
    </row>
    <row r="208" spans="1:5" x14ac:dyDescent="0.2">
      <c r="A208" s="422">
        <v>205</v>
      </c>
      <c r="B208" s="589">
        <v>43.986542131979704</v>
      </c>
      <c r="C208" s="281">
        <f t="shared" si="3"/>
        <v>4.6605163775980945</v>
      </c>
      <c r="E208" s="55"/>
    </row>
    <row r="209" spans="1:5" x14ac:dyDescent="0.2">
      <c r="A209" s="422">
        <v>206</v>
      </c>
      <c r="B209" s="589">
        <v>43.991875126903558</v>
      </c>
      <c r="C209" s="281">
        <f t="shared" si="3"/>
        <v>4.6826828682739912</v>
      </c>
      <c r="E209" s="55"/>
    </row>
    <row r="210" spans="1:5" x14ac:dyDescent="0.2">
      <c r="A210" s="422">
        <v>207</v>
      </c>
      <c r="B210" s="589">
        <v>43.997208121827413</v>
      </c>
      <c r="C210" s="281">
        <f t="shared" si="3"/>
        <v>4.7048439852551791</v>
      </c>
      <c r="E210" s="55"/>
    </row>
    <row r="211" spans="1:5" x14ac:dyDescent="0.2">
      <c r="A211" s="422">
        <v>208</v>
      </c>
      <c r="B211" s="589">
        <v>44.002541116751274</v>
      </c>
      <c r="C211" s="281">
        <f t="shared" si="3"/>
        <v>4.72699973049549</v>
      </c>
      <c r="E211" s="55"/>
    </row>
    <row r="212" spans="1:5" x14ac:dyDescent="0.2">
      <c r="A212" s="422">
        <v>209</v>
      </c>
      <c r="B212" s="589">
        <v>44.007874111675122</v>
      </c>
      <c r="C212" s="281">
        <f t="shared" si="3"/>
        <v>4.7491501059478152</v>
      </c>
      <c r="E212" s="55"/>
    </row>
    <row r="213" spans="1:5" x14ac:dyDescent="0.2">
      <c r="A213" s="422">
        <v>210</v>
      </c>
      <c r="B213" s="589">
        <v>44.01320710659899</v>
      </c>
      <c r="C213" s="281">
        <f t="shared" si="3"/>
        <v>4.7712951135640891</v>
      </c>
      <c r="E213" s="55"/>
    </row>
    <row r="214" spans="1:5" x14ac:dyDescent="0.2">
      <c r="A214" s="422">
        <v>211</v>
      </c>
      <c r="B214" s="589">
        <v>44.018540101522845</v>
      </c>
      <c r="C214" s="281">
        <f t="shared" si="3"/>
        <v>4.7934347552953112</v>
      </c>
      <c r="E214" s="55"/>
    </row>
    <row r="215" spans="1:5" x14ac:dyDescent="0.2">
      <c r="A215" s="422">
        <v>212</v>
      </c>
      <c r="B215" s="589">
        <v>44.023873096446707</v>
      </c>
      <c r="C215" s="281">
        <f t="shared" si="3"/>
        <v>4.8155690330915277</v>
      </c>
      <c r="E215" s="55"/>
    </row>
    <row r="216" spans="1:5" x14ac:dyDescent="0.2">
      <c r="A216" s="422">
        <v>213</v>
      </c>
      <c r="B216" s="589">
        <v>44.029206091370561</v>
      </c>
      <c r="C216" s="281">
        <f t="shared" si="3"/>
        <v>4.8376979489018455</v>
      </c>
      <c r="E216" s="55"/>
    </row>
    <row r="217" spans="1:5" x14ac:dyDescent="0.2">
      <c r="A217" s="422">
        <v>214</v>
      </c>
      <c r="B217" s="589">
        <v>44.034539086294409</v>
      </c>
      <c r="C217" s="281">
        <f t="shared" si="3"/>
        <v>4.8598215046744233</v>
      </c>
      <c r="E217" s="55"/>
    </row>
    <row r="218" spans="1:5" x14ac:dyDescent="0.2">
      <c r="A218" s="422">
        <v>215</v>
      </c>
      <c r="B218" s="589">
        <v>44.03987208121827</v>
      </c>
      <c r="C218" s="281">
        <f t="shared" si="3"/>
        <v>4.8819397023564761</v>
      </c>
      <c r="E218" s="55"/>
    </row>
    <row r="219" spans="1:5" x14ac:dyDescent="0.2">
      <c r="A219" s="422">
        <v>216</v>
      </c>
      <c r="B219" s="589">
        <v>44.045205076142139</v>
      </c>
      <c r="C219" s="281">
        <f t="shared" si="3"/>
        <v>4.9040525438942772</v>
      </c>
      <c r="E219" s="55"/>
    </row>
    <row r="220" spans="1:5" x14ac:dyDescent="0.2">
      <c r="A220" s="422">
        <v>217</v>
      </c>
      <c r="B220" s="589">
        <v>44.050538071065986</v>
      </c>
      <c r="C220" s="281">
        <f t="shared" si="3"/>
        <v>4.9261600312331622</v>
      </c>
      <c r="E220" s="55"/>
    </row>
    <row r="221" spans="1:5" x14ac:dyDescent="0.2">
      <c r="A221" s="422">
        <v>218</v>
      </c>
      <c r="B221" s="589">
        <v>44.055871065989848</v>
      </c>
      <c r="C221" s="281">
        <f t="shared" si="3"/>
        <v>4.9482621663175141</v>
      </c>
      <c r="E221" s="55"/>
    </row>
    <row r="222" spans="1:5" x14ac:dyDescent="0.2">
      <c r="A222" s="422">
        <v>219</v>
      </c>
      <c r="B222" s="589">
        <v>44.061204060913703</v>
      </c>
      <c r="C222" s="281">
        <f t="shared" si="3"/>
        <v>4.9703589510907831</v>
      </c>
      <c r="E222" s="55"/>
    </row>
    <row r="223" spans="1:5" x14ac:dyDescent="0.2">
      <c r="A223" s="422">
        <v>220</v>
      </c>
      <c r="B223" s="589">
        <v>44.066537055837564</v>
      </c>
      <c r="C223" s="281">
        <f t="shared" si="3"/>
        <v>4.9924503874954764</v>
      </c>
      <c r="E223" s="55"/>
    </row>
    <row r="224" spans="1:5" x14ac:dyDescent="0.2">
      <c r="A224" s="422">
        <v>221</v>
      </c>
      <c r="B224" s="589">
        <v>44.071870050761426</v>
      </c>
      <c r="C224" s="281">
        <f t="shared" si="3"/>
        <v>5.0145364774731584</v>
      </c>
      <c r="E224" s="55"/>
    </row>
    <row r="225" spans="1:5" x14ac:dyDescent="0.2">
      <c r="A225" s="422">
        <v>222</v>
      </c>
      <c r="B225" s="589">
        <v>44.07720304568528</v>
      </c>
      <c r="C225" s="281">
        <f t="shared" si="3"/>
        <v>5.036617222964459</v>
      </c>
      <c r="E225" s="55"/>
    </row>
    <row r="226" spans="1:5" x14ac:dyDescent="0.2">
      <c r="A226" s="422">
        <v>223</v>
      </c>
      <c r="B226" s="589">
        <v>44.082536040609135</v>
      </c>
      <c r="C226" s="281">
        <f t="shared" si="3"/>
        <v>5.0586926259090648</v>
      </c>
      <c r="E226" s="55"/>
    </row>
    <row r="227" spans="1:5" x14ac:dyDescent="0.2">
      <c r="A227" s="422">
        <v>224</v>
      </c>
      <c r="B227" s="589">
        <v>44.087869035532997</v>
      </c>
      <c r="C227" s="281">
        <f t="shared" si="3"/>
        <v>5.0807626882457226</v>
      </c>
      <c r="E227" s="55"/>
    </row>
    <row r="228" spans="1:5" x14ac:dyDescent="0.2">
      <c r="A228" s="422">
        <v>225</v>
      </c>
      <c r="B228" s="589">
        <v>44.093202030456865</v>
      </c>
      <c r="C228" s="281">
        <f t="shared" si="3"/>
        <v>5.1028274119122461</v>
      </c>
      <c r="E228" s="55"/>
    </row>
    <row r="229" spans="1:5" x14ac:dyDescent="0.2">
      <c r="A229" s="422">
        <v>226</v>
      </c>
      <c r="B229" s="589">
        <v>44.098535025380713</v>
      </c>
      <c r="C229" s="281">
        <f t="shared" si="3"/>
        <v>5.1248867988455107</v>
      </c>
      <c r="E229" s="55"/>
    </row>
    <row r="230" spans="1:5" x14ac:dyDescent="0.2">
      <c r="A230" s="422">
        <v>227</v>
      </c>
      <c r="B230" s="589">
        <v>44.103868020304567</v>
      </c>
      <c r="C230" s="281">
        <f t="shared" si="3"/>
        <v>5.1469408509814514</v>
      </c>
      <c r="E230" s="55"/>
    </row>
    <row r="231" spans="1:5" x14ac:dyDescent="0.2">
      <c r="A231" s="422">
        <v>228</v>
      </c>
      <c r="B231" s="589">
        <v>44.109201015228422</v>
      </c>
      <c r="C231" s="281">
        <f t="shared" si="3"/>
        <v>5.1689895702550688</v>
      </c>
      <c r="E231" s="55"/>
    </row>
    <row r="232" spans="1:5" x14ac:dyDescent="0.2">
      <c r="A232" s="422">
        <v>229</v>
      </c>
      <c r="B232" s="589">
        <v>44.114534010152283</v>
      </c>
      <c r="C232" s="281">
        <f t="shared" si="3"/>
        <v>5.1910329586004273</v>
      </c>
      <c r="E232" s="55"/>
    </row>
    <row r="233" spans="1:5" x14ac:dyDescent="0.2">
      <c r="A233" s="422">
        <v>230</v>
      </c>
      <c r="B233" s="589">
        <v>44.119867005076145</v>
      </c>
      <c r="C233" s="281">
        <f t="shared" si="3"/>
        <v>5.213071017950659</v>
      </c>
      <c r="E233" s="55"/>
    </row>
    <row r="234" spans="1:5" x14ac:dyDescent="0.2">
      <c r="A234" s="422">
        <v>231</v>
      </c>
      <c r="B234" s="589">
        <v>44.1252</v>
      </c>
      <c r="C234" s="281">
        <f t="shared" si="3"/>
        <v>5.2351037502379594</v>
      </c>
      <c r="E234" s="55"/>
    </row>
    <row r="235" spans="1:5" x14ac:dyDescent="0.2">
      <c r="A235" s="422">
        <v>232</v>
      </c>
      <c r="B235" s="589">
        <v>44.130532994923861</v>
      </c>
      <c r="C235" s="281">
        <f t="shared" si="3"/>
        <v>5.2571311573935882</v>
      </c>
      <c r="E235" s="55"/>
    </row>
    <row r="236" spans="1:5" x14ac:dyDescent="0.2">
      <c r="A236" s="422">
        <v>233</v>
      </c>
      <c r="B236" s="589">
        <v>44.135865989847716</v>
      </c>
      <c r="C236" s="281">
        <f t="shared" si="3"/>
        <v>5.279153241347875</v>
      </c>
      <c r="E236" s="55"/>
    </row>
    <row r="237" spans="1:5" x14ac:dyDescent="0.2">
      <c r="A237" s="422">
        <v>234</v>
      </c>
      <c r="B237" s="589">
        <v>44.141198984771563</v>
      </c>
      <c r="C237" s="281">
        <f t="shared" si="3"/>
        <v>5.3011700040302152</v>
      </c>
      <c r="E237" s="55"/>
    </row>
    <row r="238" spans="1:5" x14ac:dyDescent="0.2">
      <c r="A238" s="422">
        <v>235</v>
      </c>
      <c r="B238" s="589">
        <v>44.146531979695439</v>
      </c>
      <c r="C238" s="281">
        <f t="shared" si="3"/>
        <v>5.323181447369068</v>
      </c>
      <c r="E238" s="55"/>
    </row>
    <row r="239" spans="1:5" x14ac:dyDescent="0.2">
      <c r="A239" s="422">
        <v>236</v>
      </c>
      <c r="B239" s="589">
        <v>44.151864974619301</v>
      </c>
      <c r="C239" s="281">
        <f t="shared" si="3"/>
        <v>5.3451875732919687</v>
      </c>
      <c r="E239" s="55"/>
    </row>
    <row r="240" spans="1:5" x14ac:dyDescent="0.2">
      <c r="A240" s="422">
        <v>237</v>
      </c>
      <c r="B240" s="589">
        <v>44.157197969543148</v>
      </c>
      <c r="C240" s="281">
        <f t="shared" si="3"/>
        <v>5.3671883837255177</v>
      </c>
      <c r="E240" s="55"/>
    </row>
    <row r="241" spans="1:5" x14ac:dyDescent="0.2">
      <c r="A241" s="422">
        <v>238</v>
      </c>
      <c r="B241" s="589">
        <v>44.16253096446701</v>
      </c>
      <c r="C241" s="281">
        <f t="shared" si="3"/>
        <v>5.3891838805953816</v>
      </c>
      <c r="E241" s="55"/>
    </row>
    <row r="242" spans="1:5" x14ac:dyDescent="0.2">
      <c r="A242" s="422">
        <v>239</v>
      </c>
      <c r="B242" s="589">
        <v>44.167863959390857</v>
      </c>
      <c r="C242" s="281">
        <f t="shared" si="3"/>
        <v>5.4111740658263017</v>
      </c>
      <c r="E242" s="55"/>
    </row>
    <row r="243" spans="1:5" x14ac:dyDescent="0.2">
      <c r="A243" s="422">
        <v>240</v>
      </c>
      <c r="B243" s="589">
        <v>44.173196954314719</v>
      </c>
      <c r="C243" s="281">
        <f t="shared" si="3"/>
        <v>5.4331589413420858</v>
      </c>
      <c r="E243" s="55"/>
    </row>
    <row r="244" spans="1:5" x14ac:dyDescent="0.2">
      <c r="A244" s="422">
        <v>241</v>
      </c>
      <c r="B244" s="589">
        <v>44.17852994923858</v>
      </c>
      <c r="C244" s="281">
        <f t="shared" si="3"/>
        <v>5.4551385090656153</v>
      </c>
      <c r="E244" s="55"/>
    </row>
    <row r="245" spans="1:5" x14ac:dyDescent="0.2">
      <c r="A245" s="422">
        <v>242</v>
      </c>
      <c r="B245" s="589">
        <v>44.183862944162435</v>
      </c>
      <c r="C245" s="281">
        <f t="shared" si="3"/>
        <v>5.4771127709188452</v>
      </c>
      <c r="E245" s="55"/>
    </row>
    <row r="246" spans="1:5" x14ac:dyDescent="0.2">
      <c r="A246" s="422">
        <v>243</v>
      </c>
      <c r="B246" s="589">
        <v>44.189195939086297</v>
      </c>
      <c r="C246" s="281">
        <f t="shared" si="3"/>
        <v>5.4990817288227971</v>
      </c>
      <c r="E246" s="55"/>
    </row>
    <row r="247" spans="1:5" x14ac:dyDescent="0.2">
      <c r="A247" s="422">
        <v>244</v>
      </c>
      <c r="B247" s="589">
        <v>44.194528934010158</v>
      </c>
      <c r="C247" s="281">
        <f t="shared" si="3"/>
        <v>5.5210453846975698</v>
      </c>
      <c r="E247" s="55"/>
    </row>
    <row r="248" spans="1:5" x14ac:dyDescent="0.2">
      <c r="A248" s="422">
        <v>245</v>
      </c>
      <c r="B248" s="589">
        <v>44.199861928934006</v>
      </c>
      <c r="C248" s="281">
        <f t="shared" si="3"/>
        <v>5.5430037404623365</v>
      </c>
      <c r="E248" s="55"/>
    </row>
    <row r="249" spans="1:5" x14ac:dyDescent="0.2">
      <c r="A249" s="422">
        <v>246</v>
      </c>
      <c r="B249" s="589">
        <v>44.205194923857867</v>
      </c>
      <c r="C249" s="281">
        <f t="shared" si="3"/>
        <v>5.5649567980353369</v>
      </c>
      <c r="E249" s="55"/>
    </row>
    <row r="250" spans="1:5" x14ac:dyDescent="0.2">
      <c r="A250" s="422">
        <v>247</v>
      </c>
      <c r="B250" s="589">
        <v>44.210527918781729</v>
      </c>
      <c r="C250" s="281">
        <f t="shared" si="3"/>
        <v>5.5869045593338926</v>
      </c>
      <c r="E250" s="55"/>
    </row>
    <row r="251" spans="1:5" x14ac:dyDescent="0.2">
      <c r="A251" s="422">
        <v>248</v>
      </c>
      <c r="B251" s="589">
        <v>44.215860913705583</v>
      </c>
      <c r="C251" s="281">
        <f t="shared" si="3"/>
        <v>5.6088470262743995</v>
      </c>
      <c r="E251" s="55"/>
    </row>
    <row r="252" spans="1:5" x14ac:dyDescent="0.2">
      <c r="A252" s="422">
        <v>249</v>
      </c>
      <c r="B252" s="589">
        <v>44.221193908629438</v>
      </c>
      <c r="C252" s="281">
        <f t="shared" si="3"/>
        <v>5.6307842007723243</v>
      </c>
      <c r="E252" s="55"/>
    </row>
    <row r="253" spans="1:5" x14ac:dyDescent="0.2">
      <c r="A253" s="422">
        <v>250</v>
      </c>
      <c r="B253" s="589">
        <v>44.2265269035533</v>
      </c>
      <c r="C253" s="281">
        <f t="shared" si="3"/>
        <v>5.652716084742214</v>
      </c>
      <c r="E253" s="55"/>
    </row>
    <row r="254" spans="1:5" x14ac:dyDescent="0.2">
      <c r="A254" s="422">
        <v>251</v>
      </c>
      <c r="B254" s="589">
        <v>44.231859898477168</v>
      </c>
      <c r="C254" s="281">
        <f t="shared" si="3"/>
        <v>5.6746426800976897</v>
      </c>
      <c r="E254" s="55"/>
    </row>
    <row r="255" spans="1:5" x14ac:dyDescent="0.2">
      <c r="A255" s="422">
        <v>252</v>
      </c>
      <c r="B255" s="589">
        <v>44.237192893401016</v>
      </c>
      <c r="C255" s="281">
        <f t="shared" si="3"/>
        <v>5.6965639887514552</v>
      </c>
      <c r="E255" s="55"/>
    </row>
    <row r="256" spans="1:5" x14ac:dyDescent="0.2">
      <c r="A256" s="422">
        <v>253</v>
      </c>
      <c r="B256" s="589">
        <v>44.24252588832487</v>
      </c>
      <c r="C256" s="281">
        <f t="shared" si="3"/>
        <v>5.7184800126152835</v>
      </c>
      <c r="E256" s="55"/>
    </row>
    <row r="257" spans="1:5" x14ac:dyDescent="0.2">
      <c r="A257" s="422">
        <v>254</v>
      </c>
      <c r="B257" s="589">
        <v>44.247858883248725</v>
      </c>
      <c r="C257" s="281">
        <f t="shared" si="3"/>
        <v>5.7403907536000318</v>
      </c>
      <c r="E257" s="55"/>
    </row>
    <row r="258" spans="1:5" x14ac:dyDescent="0.2">
      <c r="A258" s="422">
        <v>255</v>
      </c>
      <c r="B258" s="589">
        <v>44.253191878172593</v>
      </c>
      <c r="C258" s="281">
        <f t="shared" si="3"/>
        <v>5.7622962136156328</v>
      </c>
      <c r="E258" s="55"/>
    </row>
    <row r="259" spans="1:5" x14ac:dyDescent="0.2">
      <c r="A259" s="422">
        <v>256</v>
      </c>
      <c r="B259" s="589">
        <v>44.258524873096448</v>
      </c>
      <c r="C259" s="281">
        <f t="shared" si="3"/>
        <v>5.7841963945711043</v>
      </c>
      <c r="E259" s="55"/>
    </row>
    <row r="260" spans="1:5" x14ac:dyDescent="0.2">
      <c r="A260" s="422">
        <v>257</v>
      </c>
      <c r="B260" s="589">
        <v>44.26385786802031</v>
      </c>
      <c r="C260" s="281">
        <f t="shared" si="3"/>
        <v>5.806091298374537</v>
      </c>
      <c r="E260" s="55"/>
    </row>
    <row r="261" spans="1:5" x14ac:dyDescent="0.2">
      <c r="A261" s="422">
        <v>258</v>
      </c>
      <c r="B261" s="589">
        <v>44.269190862944157</v>
      </c>
      <c r="C261" s="281">
        <f t="shared" ref="C261:C324" si="4">A261/B261</f>
        <v>5.8279809269331091</v>
      </c>
      <c r="E261" s="55"/>
    </row>
    <row r="262" spans="1:5" x14ac:dyDescent="0.2">
      <c r="A262" s="422">
        <v>259</v>
      </c>
      <c r="B262" s="589">
        <v>44.274523857868019</v>
      </c>
      <c r="C262" s="281">
        <f t="shared" si="4"/>
        <v>5.8498652821530719</v>
      </c>
      <c r="E262" s="55"/>
    </row>
    <row r="263" spans="1:5" x14ac:dyDescent="0.2">
      <c r="A263" s="422">
        <v>260</v>
      </c>
      <c r="B263" s="589">
        <v>44.279856852791873</v>
      </c>
      <c r="C263" s="281">
        <f t="shared" si="4"/>
        <v>5.8717443659397652</v>
      </c>
      <c r="E263" s="55"/>
    </row>
    <row r="264" spans="1:5" x14ac:dyDescent="0.2">
      <c r="A264" s="422">
        <v>261</v>
      </c>
      <c r="B264" s="589">
        <v>44.285189847715742</v>
      </c>
      <c r="C264" s="281">
        <f t="shared" si="4"/>
        <v>5.8936181801976071</v>
      </c>
      <c r="E264" s="55"/>
    </row>
    <row r="265" spans="1:5" x14ac:dyDescent="0.2">
      <c r="A265" s="422">
        <v>262</v>
      </c>
      <c r="B265" s="589">
        <v>44.290522842639589</v>
      </c>
      <c r="C265" s="281">
        <f t="shared" si="4"/>
        <v>5.9154867268301032</v>
      </c>
      <c r="E265" s="55"/>
    </row>
    <row r="266" spans="1:5" x14ac:dyDescent="0.2">
      <c r="A266" s="422">
        <v>263</v>
      </c>
      <c r="B266" s="589">
        <v>44.295855837563458</v>
      </c>
      <c r="C266" s="281">
        <f t="shared" si="4"/>
        <v>5.9373500077398349</v>
      </c>
      <c r="E266" s="55"/>
    </row>
    <row r="267" spans="1:5" x14ac:dyDescent="0.2">
      <c r="A267" s="422">
        <v>264</v>
      </c>
      <c r="B267" s="589">
        <v>44.301188832487313</v>
      </c>
      <c r="C267" s="281">
        <f t="shared" si="4"/>
        <v>5.9592080248284747</v>
      </c>
      <c r="E267" s="55"/>
    </row>
    <row r="268" spans="1:5" x14ac:dyDescent="0.2">
      <c r="A268" s="422">
        <v>265</v>
      </c>
      <c r="B268" s="589">
        <v>44.30652182741116</v>
      </c>
      <c r="C268" s="281">
        <f t="shared" si="4"/>
        <v>5.9810607799967768</v>
      </c>
      <c r="E268" s="55"/>
    </row>
    <row r="269" spans="1:5" x14ac:dyDescent="0.2">
      <c r="A269" s="422">
        <v>266</v>
      </c>
      <c r="B269" s="589">
        <v>44.311854822335029</v>
      </c>
      <c r="C269" s="281">
        <f t="shared" si="4"/>
        <v>6.0029082751445753</v>
      </c>
      <c r="E269" s="55"/>
    </row>
    <row r="270" spans="1:5" x14ac:dyDescent="0.2">
      <c r="A270" s="422">
        <v>267</v>
      </c>
      <c r="B270" s="589">
        <v>44.317187817258883</v>
      </c>
      <c r="C270" s="281">
        <f t="shared" si="4"/>
        <v>6.0247505121708</v>
      </c>
      <c r="E270" s="55"/>
    </row>
    <row r="271" spans="1:5" x14ac:dyDescent="0.2">
      <c r="A271" s="422">
        <v>268</v>
      </c>
      <c r="B271" s="589">
        <v>44.322520812182745</v>
      </c>
      <c r="C271" s="281">
        <f t="shared" si="4"/>
        <v>6.0465874929734582</v>
      </c>
      <c r="E271" s="55"/>
    </row>
    <row r="272" spans="1:5" x14ac:dyDescent="0.2">
      <c r="A272" s="422">
        <v>269</v>
      </c>
      <c r="B272" s="589">
        <v>44.3278538071066</v>
      </c>
      <c r="C272" s="281">
        <f t="shared" si="4"/>
        <v>6.0684192194496491</v>
      </c>
      <c r="E272" s="55"/>
    </row>
    <row r="273" spans="1:5" x14ac:dyDescent="0.2">
      <c r="A273" s="422">
        <v>270</v>
      </c>
      <c r="B273" s="589">
        <v>44.333186802030454</v>
      </c>
      <c r="C273" s="281">
        <f t="shared" si="4"/>
        <v>6.0902456934955564</v>
      </c>
      <c r="E273" s="55"/>
    </row>
    <row r="274" spans="1:5" x14ac:dyDescent="0.2">
      <c r="A274" s="422">
        <v>271</v>
      </c>
      <c r="B274" s="589">
        <v>44.338519796954316</v>
      </c>
      <c r="C274" s="281">
        <f t="shared" si="4"/>
        <v>6.1120669170064499</v>
      </c>
      <c r="E274" s="55"/>
    </row>
    <row r="275" spans="1:5" x14ac:dyDescent="0.2">
      <c r="A275" s="422">
        <v>272</v>
      </c>
      <c r="B275" s="589">
        <v>44.343852791878177</v>
      </c>
      <c r="C275" s="281">
        <f t="shared" si="4"/>
        <v>6.1338828918766914</v>
      </c>
      <c r="E275" s="55"/>
    </row>
    <row r="276" spans="1:5" x14ac:dyDescent="0.2">
      <c r="A276" s="422">
        <v>273</v>
      </c>
      <c r="B276" s="589">
        <v>44.349185786802025</v>
      </c>
      <c r="C276" s="281">
        <f t="shared" si="4"/>
        <v>6.1556936199997319</v>
      </c>
      <c r="E276" s="55"/>
    </row>
    <row r="277" spans="1:5" x14ac:dyDescent="0.2">
      <c r="A277" s="422">
        <v>274</v>
      </c>
      <c r="B277" s="589">
        <v>44.354518781725886</v>
      </c>
      <c r="C277" s="281">
        <f t="shared" si="4"/>
        <v>6.1774991032681053</v>
      </c>
      <c r="E277" s="55"/>
    </row>
    <row r="278" spans="1:5" x14ac:dyDescent="0.2">
      <c r="A278" s="422">
        <v>275</v>
      </c>
      <c r="B278" s="589">
        <v>44.359851776649748</v>
      </c>
      <c r="C278" s="281">
        <f t="shared" si="4"/>
        <v>6.1992993435734425</v>
      </c>
      <c r="E278" s="55"/>
    </row>
    <row r="279" spans="1:5" x14ac:dyDescent="0.2">
      <c r="A279" s="422">
        <v>276</v>
      </c>
      <c r="B279" s="589">
        <v>44.36518477157361</v>
      </c>
      <c r="C279" s="281">
        <f t="shared" si="4"/>
        <v>6.2210943428064622</v>
      </c>
      <c r="E279" s="55"/>
    </row>
    <row r="280" spans="1:5" x14ac:dyDescent="0.2">
      <c r="A280" s="422">
        <v>277</v>
      </c>
      <c r="B280" s="589">
        <v>44.370517766497457</v>
      </c>
      <c r="C280" s="281">
        <f t="shared" si="4"/>
        <v>6.2428841028569764</v>
      </c>
      <c r="E280" s="55"/>
    </row>
    <row r="281" spans="1:5" x14ac:dyDescent="0.2">
      <c r="A281" s="422">
        <v>278</v>
      </c>
      <c r="B281" s="589">
        <v>44.375850761421312</v>
      </c>
      <c r="C281" s="281">
        <f t="shared" si="4"/>
        <v>6.2646686256138819</v>
      </c>
      <c r="E281" s="55"/>
    </row>
    <row r="282" spans="1:5" x14ac:dyDescent="0.2">
      <c r="A282" s="422">
        <v>279</v>
      </c>
      <c r="B282" s="589">
        <v>44.38118375634518</v>
      </c>
      <c r="C282" s="281">
        <f t="shared" si="4"/>
        <v>6.2864479129651727</v>
      </c>
      <c r="E282" s="55"/>
    </row>
    <row r="283" spans="1:5" x14ac:dyDescent="0.2">
      <c r="A283" s="422">
        <v>280</v>
      </c>
      <c r="B283" s="589">
        <v>44.386516751269035</v>
      </c>
      <c r="C283" s="281">
        <f t="shared" si="4"/>
        <v>6.3082219667979382</v>
      </c>
      <c r="E283" s="55"/>
    </row>
    <row r="284" spans="1:5" x14ac:dyDescent="0.2">
      <c r="A284" s="422">
        <v>281</v>
      </c>
      <c r="B284" s="589">
        <v>44.391849746192896</v>
      </c>
      <c r="C284" s="281">
        <f t="shared" si="4"/>
        <v>6.3299907889983551</v>
      </c>
      <c r="E284" s="55"/>
    </row>
    <row r="285" spans="1:5" x14ac:dyDescent="0.2">
      <c r="A285" s="422">
        <v>282</v>
      </c>
      <c r="B285" s="589">
        <v>44.397182741116758</v>
      </c>
      <c r="C285" s="281">
        <f t="shared" si="4"/>
        <v>6.3517543814516966</v>
      </c>
      <c r="E285" s="55"/>
    </row>
    <row r="286" spans="1:5" x14ac:dyDescent="0.2">
      <c r="A286" s="422">
        <v>283</v>
      </c>
      <c r="B286" s="589">
        <v>44.40251573604062</v>
      </c>
      <c r="C286" s="281">
        <f t="shared" si="4"/>
        <v>6.37351274604233</v>
      </c>
      <c r="E286" s="55"/>
    </row>
    <row r="287" spans="1:5" x14ac:dyDescent="0.2">
      <c r="A287" s="422">
        <v>284</v>
      </c>
      <c r="B287" s="589">
        <v>44.40784873096446</v>
      </c>
      <c r="C287" s="281">
        <f t="shared" si="4"/>
        <v>6.3952658846537203</v>
      </c>
      <c r="E287" s="55"/>
    </row>
    <row r="288" spans="1:5" x14ac:dyDescent="0.2">
      <c r="A288" s="422">
        <v>285</v>
      </c>
      <c r="B288" s="589">
        <v>44.413181725888322</v>
      </c>
      <c r="C288" s="281">
        <f t="shared" si="4"/>
        <v>6.4170137991684184</v>
      </c>
      <c r="E288" s="55"/>
    </row>
    <row r="289" spans="1:5" x14ac:dyDescent="0.2">
      <c r="A289" s="422">
        <v>286</v>
      </c>
      <c r="B289" s="589">
        <v>44.41851472081219</v>
      </c>
      <c r="C289" s="281">
        <f t="shared" si="4"/>
        <v>6.438756491468081</v>
      </c>
      <c r="E289" s="55"/>
    </row>
    <row r="290" spans="1:5" x14ac:dyDescent="0.2">
      <c r="A290" s="422">
        <v>287</v>
      </c>
      <c r="B290" s="589">
        <v>44.423847715736045</v>
      </c>
      <c r="C290" s="281">
        <f t="shared" si="4"/>
        <v>6.4604939634334597</v>
      </c>
      <c r="E290" s="55"/>
    </row>
    <row r="291" spans="1:5" x14ac:dyDescent="0.2">
      <c r="A291" s="422">
        <v>288</v>
      </c>
      <c r="B291" s="589">
        <v>44.429180710659899</v>
      </c>
      <c r="C291" s="281">
        <f t="shared" si="4"/>
        <v>6.4822262169443992</v>
      </c>
      <c r="E291" s="55"/>
    </row>
    <row r="292" spans="1:5" x14ac:dyDescent="0.2">
      <c r="A292" s="422">
        <v>289</v>
      </c>
      <c r="B292" s="589">
        <v>44.434513705583754</v>
      </c>
      <c r="C292" s="281">
        <f t="shared" si="4"/>
        <v>6.5039532538798444</v>
      </c>
      <c r="E292" s="55"/>
    </row>
    <row r="293" spans="1:5" x14ac:dyDescent="0.2">
      <c r="A293" s="422">
        <v>290</v>
      </c>
      <c r="B293" s="589">
        <v>44.439846700507609</v>
      </c>
      <c r="C293" s="281">
        <f t="shared" si="4"/>
        <v>6.525675076117837</v>
      </c>
      <c r="E293" s="55"/>
    </row>
    <row r="294" spans="1:5" x14ac:dyDescent="0.2">
      <c r="A294" s="422">
        <v>291</v>
      </c>
      <c r="B294" s="589">
        <v>44.445179695431477</v>
      </c>
      <c r="C294" s="281">
        <f t="shared" si="4"/>
        <v>6.5473916855355165</v>
      </c>
      <c r="E294" s="55"/>
    </row>
    <row r="295" spans="1:5" x14ac:dyDescent="0.2">
      <c r="A295" s="422">
        <v>292</v>
      </c>
      <c r="B295" s="589">
        <v>44.450512690355325</v>
      </c>
      <c r="C295" s="281">
        <f t="shared" si="4"/>
        <v>6.5691030840091269</v>
      </c>
      <c r="E295" s="55"/>
    </row>
    <row r="296" spans="1:5" x14ac:dyDescent="0.2">
      <c r="A296" s="422">
        <v>293</v>
      </c>
      <c r="B296" s="589">
        <v>44.455845685279186</v>
      </c>
      <c r="C296" s="281">
        <f t="shared" si="4"/>
        <v>6.5908092734140045</v>
      </c>
      <c r="E296" s="55"/>
    </row>
    <row r="297" spans="1:5" x14ac:dyDescent="0.2">
      <c r="A297" s="422">
        <v>294</v>
      </c>
      <c r="B297" s="589">
        <v>44.461178680203055</v>
      </c>
      <c r="C297" s="281">
        <f t="shared" si="4"/>
        <v>6.6125102556245885</v>
      </c>
      <c r="E297" s="55"/>
    </row>
    <row r="298" spans="1:5" x14ac:dyDescent="0.2">
      <c r="A298" s="422">
        <v>295</v>
      </c>
      <c r="B298" s="589">
        <v>44.466511675126903</v>
      </c>
      <c r="C298" s="281">
        <f t="shared" si="4"/>
        <v>6.6342060325144248</v>
      </c>
      <c r="E298" s="55"/>
    </row>
    <row r="299" spans="1:5" x14ac:dyDescent="0.2">
      <c r="A299" s="422">
        <v>296</v>
      </c>
      <c r="B299" s="589">
        <v>44.471844670050764</v>
      </c>
      <c r="C299" s="281">
        <f t="shared" si="4"/>
        <v>6.6558966059561504</v>
      </c>
      <c r="E299" s="55"/>
    </row>
    <row r="300" spans="1:5" x14ac:dyDescent="0.2">
      <c r="A300" s="422">
        <v>297</v>
      </c>
      <c r="B300" s="589">
        <v>44.477177664974619</v>
      </c>
      <c r="C300" s="281">
        <f t="shared" si="4"/>
        <v>6.6775819778215117</v>
      </c>
      <c r="E300" s="55"/>
    </row>
    <row r="301" spans="1:5" x14ac:dyDescent="0.2">
      <c r="A301" s="422">
        <v>298</v>
      </c>
      <c r="B301" s="589">
        <v>44.48251065989848</v>
      </c>
      <c r="C301" s="281">
        <f t="shared" si="4"/>
        <v>6.6992621499813545</v>
      </c>
      <c r="E301" s="55"/>
    </row>
    <row r="302" spans="1:5" x14ac:dyDescent="0.2">
      <c r="A302" s="422">
        <v>299</v>
      </c>
      <c r="B302" s="589">
        <v>44.487843654822335</v>
      </c>
      <c r="C302" s="281">
        <f t="shared" si="4"/>
        <v>6.7209371243056282</v>
      </c>
      <c r="E302" s="55"/>
    </row>
    <row r="303" spans="1:5" x14ac:dyDescent="0.2">
      <c r="A303" s="422">
        <v>300</v>
      </c>
      <c r="B303" s="589">
        <v>44.493176649746196</v>
      </c>
      <c r="C303" s="281">
        <f t="shared" si="4"/>
        <v>6.7426069026633844</v>
      </c>
      <c r="E303" s="55"/>
    </row>
    <row r="304" spans="1:5" x14ac:dyDescent="0.2">
      <c r="A304" s="423">
        <v>301</v>
      </c>
      <c r="B304" s="589">
        <v>44.498509644669937</v>
      </c>
      <c r="C304" s="281">
        <f t="shared" si="4"/>
        <v>6.764271486922798</v>
      </c>
    </row>
    <row r="305" spans="1:3" x14ac:dyDescent="0.2">
      <c r="A305" s="422">
        <v>302</v>
      </c>
      <c r="B305" s="626">
        <v>44.503842639593778</v>
      </c>
      <c r="C305" s="281">
        <f t="shared" si="4"/>
        <v>6.785930878951099</v>
      </c>
    </row>
    <row r="306" spans="1:3" x14ac:dyDescent="0.2">
      <c r="A306" s="422">
        <v>303</v>
      </c>
      <c r="B306" s="626">
        <v>44.509175634517625</v>
      </c>
      <c r="C306" s="281">
        <f t="shared" si="4"/>
        <v>6.8075850806146665</v>
      </c>
    </row>
    <row r="307" spans="1:3" x14ac:dyDescent="0.2">
      <c r="A307" s="422">
        <v>304</v>
      </c>
      <c r="B307" s="626">
        <v>44.514508629441472</v>
      </c>
      <c r="C307" s="281">
        <f t="shared" si="4"/>
        <v>6.8292340937789726</v>
      </c>
    </row>
    <row r="308" spans="1:3" x14ac:dyDescent="0.2">
      <c r="A308" s="422">
        <v>305</v>
      </c>
      <c r="B308" s="626">
        <v>44.51984162436532</v>
      </c>
      <c r="C308" s="281">
        <f t="shared" si="4"/>
        <v>6.850877920308597</v>
      </c>
    </row>
    <row r="309" spans="1:3" x14ac:dyDescent="0.2">
      <c r="A309" s="422">
        <v>306</v>
      </c>
      <c r="B309" s="626">
        <v>44.52517461928916</v>
      </c>
      <c r="C309" s="281">
        <f t="shared" si="4"/>
        <v>6.8725165620672248</v>
      </c>
    </row>
    <row r="310" spans="1:3" x14ac:dyDescent="0.2">
      <c r="A310" s="422">
        <v>307</v>
      </c>
      <c r="B310" s="626">
        <v>44.530507614213008</v>
      </c>
      <c r="C310" s="281">
        <f t="shared" si="4"/>
        <v>6.8941500209176461</v>
      </c>
    </row>
    <row r="311" spans="1:3" x14ac:dyDescent="0.2">
      <c r="A311" s="422">
        <v>308</v>
      </c>
      <c r="B311" s="626">
        <v>44.535840609136955</v>
      </c>
      <c r="C311" s="281">
        <f t="shared" si="4"/>
        <v>6.9157782987217455</v>
      </c>
    </row>
    <row r="312" spans="1:3" x14ac:dyDescent="0.2">
      <c r="A312" s="422">
        <v>309</v>
      </c>
      <c r="B312" s="626">
        <v>44.541173604060802</v>
      </c>
      <c r="C312" s="281">
        <f t="shared" si="4"/>
        <v>6.9374013973405626</v>
      </c>
    </row>
    <row r="313" spans="1:3" x14ac:dyDescent="0.2">
      <c r="A313" s="422">
        <v>310</v>
      </c>
      <c r="B313" s="626">
        <v>44.546506598984649</v>
      </c>
      <c r="C313" s="281">
        <f t="shared" si="4"/>
        <v>6.9590193186341986</v>
      </c>
    </row>
    <row r="314" spans="1:3" x14ac:dyDescent="0.2">
      <c r="A314" s="422">
        <v>311</v>
      </c>
      <c r="B314" s="626">
        <v>44.551839593908497</v>
      </c>
      <c r="C314" s="281">
        <f t="shared" si="4"/>
        <v>6.9806320644618802</v>
      </c>
    </row>
    <row r="315" spans="1:3" x14ac:dyDescent="0.2">
      <c r="A315" s="422">
        <v>312</v>
      </c>
      <c r="B315" s="626">
        <v>44.557172588832344</v>
      </c>
      <c r="C315" s="281">
        <f t="shared" si="4"/>
        <v>7.0022396366819422</v>
      </c>
    </row>
    <row r="316" spans="1:3" x14ac:dyDescent="0.2">
      <c r="A316" s="422">
        <v>313</v>
      </c>
      <c r="B316" s="626">
        <v>44.562505583756185</v>
      </c>
      <c r="C316" s="281">
        <f t="shared" si="4"/>
        <v>7.0238420371518338</v>
      </c>
    </row>
    <row r="317" spans="1:3" x14ac:dyDescent="0.2">
      <c r="A317" s="422">
        <v>314</v>
      </c>
      <c r="B317" s="626">
        <v>44.567838578680032</v>
      </c>
      <c r="C317" s="281">
        <f t="shared" si="4"/>
        <v>7.045439267728109</v>
      </c>
    </row>
    <row r="318" spans="1:3" x14ac:dyDescent="0.2">
      <c r="A318" s="422">
        <v>315</v>
      </c>
      <c r="B318" s="626">
        <v>44.573171573603879</v>
      </c>
      <c r="C318" s="281">
        <f t="shared" si="4"/>
        <v>7.0670313302664383</v>
      </c>
    </row>
    <row r="319" spans="1:3" x14ac:dyDescent="0.2">
      <c r="A319" s="422">
        <v>316</v>
      </c>
      <c r="B319" s="626">
        <v>44.578504568527727</v>
      </c>
      <c r="C319" s="281">
        <f t="shared" si="4"/>
        <v>7.0886182266216018</v>
      </c>
    </row>
    <row r="320" spans="1:3" x14ac:dyDescent="0.2">
      <c r="A320" s="422">
        <v>317</v>
      </c>
      <c r="B320" s="626">
        <v>44.583837563451567</v>
      </c>
      <c r="C320" s="281">
        <f t="shared" si="4"/>
        <v>7.1101999586474953</v>
      </c>
    </row>
    <row r="321" spans="1:3" x14ac:dyDescent="0.2">
      <c r="A321" s="422">
        <v>318</v>
      </c>
      <c r="B321" s="626">
        <v>44.589170558375415</v>
      </c>
      <c r="C321" s="281">
        <f t="shared" si="4"/>
        <v>7.1317765281971237</v>
      </c>
    </row>
    <row r="322" spans="1:3" x14ac:dyDescent="0.2">
      <c r="A322" s="422">
        <v>319</v>
      </c>
      <c r="B322" s="626">
        <v>44.594503553299262</v>
      </c>
      <c r="C322" s="281">
        <f t="shared" si="4"/>
        <v>7.1533479371226063</v>
      </c>
    </row>
    <row r="323" spans="1:3" x14ac:dyDescent="0.2">
      <c r="A323" s="422">
        <v>320</v>
      </c>
      <c r="B323" s="626">
        <v>44.599836548223109</v>
      </c>
      <c r="C323" s="281">
        <f t="shared" si="4"/>
        <v>7.1749141872751778</v>
      </c>
    </row>
    <row r="324" spans="1:3" x14ac:dyDescent="0.2">
      <c r="A324" s="422">
        <v>321</v>
      </c>
      <c r="B324" s="626">
        <v>44.605169543146964</v>
      </c>
      <c r="C324" s="281">
        <f t="shared" si="4"/>
        <v>7.1964752805051875</v>
      </c>
    </row>
    <row r="325" spans="1:3" x14ac:dyDescent="0.2">
      <c r="A325" s="422">
        <v>322</v>
      </c>
      <c r="B325" s="626">
        <v>44.610502538070804</v>
      </c>
      <c r="C325" s="281">
        <f t="shared" ref="C325:C333" si="5">A325/B325</f>
        <v>7.2180312186621016</v>
      </c>
    </row>
    <row r="326" spans="1:3" x14ac:dyDescent="0.2">
      <c r="A326" s="422">
        <v>323</v>
      </c>
      <c r="B326" s="626">
        <v>44.615835532994751</v>
      </c>
      <c r="C326" s="281">
        <f t="shared" si="5"/>
        <v>7.2395820035944816</v>
      </c>
    </row>
    <row r="327" spans="1:3" x14ac:dyDescent="0.2">
      <c r="A327" s="422">
        <v>324</v>
      </c>
      <c r="B327" s="626">
        <v>44.621168527918591</v>
      </c>
      <c r="C327" s="281">
        <f t="shared" si="5"/>
        <v>7.2611276371500564</v>
      </c>
    </row>
    <row r="328" spans="1:3" x14ac:dyDescent="0.2">
      <c r="A328" s="422">
        <v>325</v>
      </c>
      <c r="B328" s="626">
        <v>44.626501522842446</v>
      </c>
      <c r="C328" s="281">
        <f t="shared" si="5"/>
        <v>7.2826681211756217</v>
      </c>
    </row>
    <row r="329" spans="1:3" x14ac:dyDescent="0.2">
      <c r="A329" s="422">
        <v>326</v>
      </c>
      <c r="B329" s="626">
        <v>44.631834517766286</v>
      </c>
      <c r="C329" s="281">
        <f t="shared" si="5"/>
        <v>7.3042034575171098</v>
      </c>
    </row>
    <row r="330" spans="1:3" x14ac:dyDescent="0.2">
      <c r="A330" s="422">
        <v>327</v>
      </c>
      <c r="B330" s="626">
        <v>44.637167512690134</v>
      </c>
      <c r="C330" s="281">
        <f t="shared" si="5"/>
        <v>7.3257336480195674</v>
      </c>
    </row>
    <row r="331" spans="1:3" x14ac:dyDescent="0.2">
      <c r="A331" s="422">
        <v>328</v>
      </c>
      <c r="B331" s="626">
        <v>44.642500507613974</v>
      </c>
      <c r="C331" s="281">
        <f t="shared" si="5"/>
        <v>7.3472586945271621</v>
      </c>
    </row>
    <row r="332" spans="1:3" x14ac:dyDescent="0.2">
      <c r="A332" s="422">
        <v>329</v>
      </c>
      <c r="B332" s="626">
        <v>44.647833502537821</v>
      </c>
      <c r="C332" s="281">
        <f t="shared" si="5"/>
        <v>7.3687785988831767</v>
      </c>
    </row>
    <row r="333" spans="1:3" x14ac:dyDescent="0.2">
      <c r="A333" s="422">
        <v>330</v>
      </c>
      <c r="B333" s="626">
        <v>44.653166497461669</v>
      </c>
      <c r="C333" s="281">
        <f t="shared" si="5"/>
        <v>7.3902933629300174</v>
      </c>
    </row>
    <row r="334" spans="1:3" x14ac:dyDescent="0.2">
      <c r="A334" s="422">
        <v>0</v>
      </c>
      <c r="B334" s="626">
        <v>0</v>
      </c>
      <c r="C334" s="627"/>
    </row>
  </sheetData>
  <mergeCells count="4">
    <mergeCell ref="F4:H4"/>
    <mergeCell ref="I3:K3"/>
    <mergeCell ref="F3:H3"/>
    <mergeCell ref="F5:H5"/>
  </mergeCells>
  <phoneticPr fontId="0" type="noConversion"/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075"/>
  <sheetViews>
    <sheetView workbookViewId="0">
      <selection activeCell="K25" sqref="K25"/>
    </sheetView>
  </sheetViews>
  <sheetFormatPr defaultRowHeight="12.75" x14ac:dyDescent="0.2"/>
  <cols>
    <col min="1" max="1" width="9.140625" style="404"/>
    <col min="2" max="2" width="9.5703125" style="404" customWidth="1"/>
    <col min="3" max="3" width="9.140625" style="404"/>
    <col min="6" max="8" width="9.7109375" customWidth="1"/>
    <col min="9" max="9" width="9.5703125" customWidth="1"/>
  </cols>
  <sheetData>
    <row r="1" spans="1:11" x14ac:dyDescent="0.2">
      <c r="A1" s="409" t="s">
        <v>630</v>
      </c>
      <c r="F1" s="63" t="s">
        <v>276</v>
      </c>
      <c r="G1" s="43"/>
      <c r="H1" s="43"/>
      <c r="I1" s="43"/>
    </row>
    <row r="2" spans="1:11" ht="13.5" thickBot="1" x14ac:dyDescent="0.25">
      <c r="F2" s="43"/>
      <c r="G2" s="43"/>
      <c r="H2" s="43"/>
      <c r="I2" s="43"/>
    </row>
    <row r="3" spans="1:11" ht="13.5" thickBot="1" x14ac:dyDescent="0.25">
      <c r="A3" s="407" t="s">
        <v>272</v>
      </c>
      <c r="B3" s="405" t="s">
        <v>575</v>
      </c>
      <c r="C3" s="407" t="s">
        <v>273</v>
      </c>
      <c r="D3" s="46"/>
      <c r="F3" s="678" t="s">
        <v>280</v>
      </c>
      <c r="G3" s="679"/>
      <c r="H3" s="680"/>
      <c r="I3" s="675" t="s">
        <v>246</v>
      </c>
      <c r="J3" s="676"/>
      <c r="K3" s="677"/>
    </row>
    <row r="4" spans="1:11" ht="13.5" thickBot="1" x14ac:dyDescent="0.25">
      <c r="A4" s="408">
        <v>1</v>
      </c>
      <c r="B4" s="406">
        <v>36.857394517766494</v>
      </c>
      <c r="C4" s="406">
        <f>A4/B4</f>
        <v>2.7131597691148968E-2</v>
      </c>
      <c r="D4" s="338"/>
      <c r="E4" s="55"/>
      <c r="F4" s="672" t="s">
        <v>281</v>
      </c>
      <c r="G4" s="673"/>
      <c r="H4" s="674"/>
      <c r="I4" s="66" t="s">
        <v>277</v>
      </c>
      <c r="J4" s="67" t="s">
        <v>278</v>
      </c>
      <c r="K4" s="68" t="s">
        <v>279</v>
      </c>
    </row>
    <row r="5" spans="1:11" ht="13.5" thickBot="1" x14ac:dyDescent="0.25">
      <c r="A5" s="408">
        <v>2</v>
      </c>
      <c r="B5" s="406">
        <v>36.857394517766494</v>
      </c>
      <c r="C5" s="406">
        <f t="shared" ref="C5:C68" si="0">A5/B5</f>
        <v>5.4263195382297937E-2</v>
      </c>
      <c r="D5" s="338"/>
      <c r="E5" s="55"/>
      <c r="F5" s="681">
        <v>25931</v>
      </c>
      <c r="G5" s="657"/>
      <c r="H5" s="659"/>
      <c r="I5" s="425">
        <v>52</v>
      </c>
      <c r="J5" s="426">
        <v>34</v>
      </c>
      <c r="K5" s="427">
        <v>34</v>
      </c>
    </row>
    <row r="6" spans="1:11" x14ac:dyDescent="0.2">
      <c r="A6" s="408">
        <v>3</v>
      </c>
      <c r="B6" s="406">
        <v>36.857394517766494</v>
      </c>
      <c r="C6" s="406">
        <f t="shared" si="0"/>
        <v>8.1394793073446894E-2</v>
      </c>
      <c r="D6" s="338"/>
      <c r="E6" s="55"/>
      <c r="F6" s="43"/>
      <c r="G6" s="43"/>
      <c r="H6" s="43"/>
      <c r="I6" s="43"/>
    </row>
    <row r="7" spans="1:11" x14ac:dyDescent="0.2">
      <c r="A7" s="408">
        <v>4</v>
      </c>
      <c r="B7" s="406">
        <v>36.857394517766494</v>
      </c>
      <c r="C7" s="406">
        <f t="shared" si="0"/>
        <v>0.10852639076459587</v>
      </c>
      <c r="D7" s="338"/>
      <c r="E7" s="55"/>
      <c r="F7" s="43"/>
      <c r="G7" s="43"/>
      <c r="H7" s="43"/>
    </row>
    <row r="8" spans="1:11" x14ac:dyDescent="0.2">
      <c r="A8" s="408">
        <v>5</v>
      </c>
      <c r="B8" s="406">
        <v>36.857394517766494</v>
      </c>
      <c r="C8" s="406">
        <f t="shared" si="0"/>
        <v>0.13565798845574484</v>
      </c>
      <c r="D8" s="338"/>
      <c r="E8" s="55"/>
      <c r="F8" s="43"/>
      <c r="G8" s="43"/>
      <c r="H8" s="43"/>
    </row>
    <row r="9" spans="1:11" x14ac:dyDescent="0.2">
      <c r="A9" s="408">
        <v>6</v>
      </c>
      <c r="B9" s="406">
        <v>36.857394517766494</v>
      </c>
      <c r="C9" s="406">
        <f t="shared" si="0"/>
        <v>0.16278958614689379</v>
      </c>
      <c r="D9" s="338"/>
      <c r="E9" s="55"/>
      <c r="F9" s="43"/>
      <c r="G9" s="43"/>
      <c r="H9" s="43"/>
    </row>
    <row r="10" spans="1:11" x14ac:dyDescent="0.2">
      <c r="A10" s="408">
        <v>7</v>
      </c>
      <c r="B10" s="406">
        <v>36.857394517766494</v>
      </c>
      <c r="C10" s="406">
        <f t="shared" si="0"/>
        <v>0.18992118383804277</v>
      </c>
      <c r="D10" s="338"/>
      <c r="E10" s="55"/>
      <c r="F10" s="64"/>
      <c r="G10" s="43"/>
      <c r="H10" s="65"/>
      <c r="I10" s="43"/>
    </row>
    <row r="11" spans="1:11" x14ac:dyDescent="0.2">
      <c r="A11" s="408">
        <v>8</v>
      </c>
      <c r="B11" s="406">
        <v>36.857394517766494</v>
      </c>
      <c r="C11" s="406">
        <f t="shared" si="0"/>
        <v>0.21705278152919175</v>
      </c>
      <c r="D11" s="338"/>
      <c r="E11" s="55"/>
      <c r="F11" s="43"/>
      <c r="G11" s="43"/>
      <c r="H11" s="43"/>
      <c r="I11" s="43"/>
    </row>
    <row r="12" spans="1:11" x14ac:dyDescent="0.2">
      <c r="A12" s="408">
        <v>9</v>
      </c>
      <c r="B12" s="406">
        <v>36.857394517766494</v>
      </c>
      <c r="C12" s="406">
        <f t="shared" si="0"/>
        <v>0.2441843792203407</v>
      </c>
      <c r="D12" s="338"/>
      <c r="E12" s="55"/>
    </row>
    <row r="13" spans="1:11" x14ac:dyDescent="0.2">
      <c r="A13" s="408">
        <v>10</v>
      </c>
      <c r="B13" s="406">
        <v>36.857394517766494</v>
      </c>
      <c r="C13" s="406">
        <f t="shared" si="0"/>
        <v>0.27131597691148968</v>
      </c>
      <c r="D13" s="338"/>
      <c r="E13" s="55"/>
    </row>
    <row r="14" spans="1:11" x14ac:dyDescent="0.2">
      <c r="A14" s="408">
        <v>11</v>
      </c>
      <c r="B14" s="406">
        <v>36.857394517766494</v>
      </c>
      <c r="C14" s="406">
        <f t="shared" si="0"/>
        <v>0.29844757460263865</v>
      </c>
      <c r="D14" s="338"/>
      <c r="E14" s="55"/>
    </row>
    <row r="15" spans="1:11" x14ac:dyDescent="0.2">
      <c r="A15" s="408">
        <v>12</v>
      </c>
      <c r="B15" s="406">
        <v>36.857394517766494</v>
      </c>
      <c r="C15" s="406">
        <f t="shared" si="0"/>
        <v>0.32557917229378758</v>
      </c>
      <c r="D15" s="338"/>
      <c r="E15" s="55"/>
    </row>
    <row r="16" spans="1:11" x14ac:dyDescent="0.2">
      <c r="A16" s="408">
        <v>13</v>
      </c>
      <c r="B16" s="406">
        <v>36.857394517766494</v>
      </c>
      <c r="C16" s="406">
        <f t="shared" si="0"/>
        <v>0.35271076998493656</v>
      </c>
      <c r="D16" s="338"/>
      <c r="E16" s="55"/>
    </row>
    <row r="17" spans="1:5" x14ac:dyDescent="0.2">
      <c r="A17" s="408">
        <v>14</v>
      </c>
      <c r="B17" s="406">
        <v>36.857394517766494</v>
      </c>
      <c r="C17" s="406">
        <f t="shared" si="0"/>
        <v>0.37984236767608553</v>
      </c>
      <c r="D17" s="338"/>
      <c r="E17" s="55"/>
    </row>
    <row r="18" spans="1:5" x14ac:dyDescent="0.2">
      <c r="A18" s="408">
        <v>15</v>
      </c>
      <c r="B18" s="406">
        <v>36.857394517766494</v>
      </c>
      <c r="C18" s="406">
        <f t="shared" si="0"/>
        <v>0.40697396536723451</v>
      </c>
      <c r="D18" s="338"/>
      <c r="E18" s="55"/>
    </row>
    <row r="19" spans="1:5" x14ac:dyDescent="0.2">
      <c r="A19" s="408">
        <v>16</v>
      </c>
      <c r="B19" s="406">
        <v>36.857394517766494</v>
      </c>
      <c r="C19" s="406">
        <f t="shared" si="0"/>
        <v>0.43410556305838349</v>
      </c>
      <c r="D19" s="338"/>
      <c r="E19" s="55"/>
    </row>
    <row r="20" spans="1:5" x14ac:dyDescent="0.2">
      <c r="A20" s="408">
        <v>17</v>
      </c>
      <c r="B20" s="406">
        <v>36.857394517766494</v>
      </c>
      <c r="C20" s="406">
        <f t="shared" si="0"/>
        <v>0.46123716074953242</v>
      </c>
      <c r="D20" s="338"/>
      <c r="E20" s="55"/>
    </row>
    <row r="21" spans="1:5" x14ac:dyDescent="0.2">
      <c r="A21" s="408">
        <v>18</v>
      </c>
      <c r="B21" s="406">
        <v>36.857394517766494</v>
      </c>
      <c r="C21" s="406">
        <f t="shared" si="0"/>
        <v>0.48836875844068139</v>
      </c>
      <c r="D21" s="338"/>
      <c r="E21" s="55"/>
    </row>
    <row r="22" spans="1:5" x14ac:dyDescent="0.2">
      <c r="A22" s="408">
        <v>19</v>
      </c>
      <c r="B22" s="406">
        <v>36.857394517766494</v>
      </c>
      <c r="C22" s="406">
        <f t="shared" si="0"/>
        <v>0.51550035613183043</v>
      </c>
      <c r="D22" s="338"/>
      <c r="E22" s="55"/>
    </row>
    <row r="23" spans="1:5" x14ac:dyDescent="0.2">
      <c r="A23" s="408">
        <v>20</v>
      </c>
      <c r="B23" s="406">
        <v>36.857394517766494</v>
      </c>
      <c r="C23" s="406">
        <f t="shared" si="0"/>
        <v>0.54263195382297935</v>
      </c>
      <c r="D23" s="55"/>
      <c r="E23" s="55"/>
    </row>
    <row r="24" spans="1:5" x14ac:dyDescent="0.2">
      <c r="A24" s="408">
        <v>21</v>
      </c>
      <c r="B24" s="406">
        <v>36.857394517766494</v>
      </c>
      <c r="C24" s="406">
        <f t="shared" si="0"/>
        <v>0.56976355151412827</v>
      </c>
      <c r="D24" s="55"/>
      <c r="E24" s="55"/>
    </row>
    <row r="25" spans="1:5" x14ac:dyDescent="0.2">
      <c r="A25" s="408">
        <v>22</v>
      </c>
      <c r="B25" s="406">
        <v>36.857394517766494</v>
      </c>
      <c r="C25" s="406">
        <f t="shared" si="0"/>
        <v>0.59689514920527731</v>
      </c>
      <c r="D25" s="55"/>
      <c r="E25" s="55"/>
    </row>
    <row r="26" spans="1:5" x14ac:dyDescent="0.2">
      <c r="A26" s="408">
        <v>23</v>
      </c>
      <c r="B26" s="406">
        <v>36.857394517766494</v>
      </c>
      <c r="C26" s="406">
        <f t="shared" si="0"/>
        <v>0.62402674689642623</v>
      </c>
      <c r="D26" s="55"/>
      <c r="E26" s="55"/>
    </row>
    <row r="27" spans="1:5" x14ac:dyDescent="0.2">
      <c r="A27" s="408">
        <v>24</v>
      </c>
      <c r="B27" s="406">
        <v>36.857394517766494</v>
      </c>
      <c r="C27" s="406">
        <f t="shared" si="0"/>
        <v>0.65115834458757516</v>
      </c>
      <c r="D27" s="55"/>
      <c r="E27" s="55"/>
    </row>
    <row r="28" spans="1:5" x14ac:dyDescent="0.2">
      <c r="A28" s="408">
        <v>25</v>
      </c>
      <c r="B28" s="406">
        <v>36.857394517766494</v>
      </c>
      <c r="C28" s="406">
        <f t="shared" si="0"/>
        <v>0.67828994227872419</v>
      </c>
      <c r="D28" s="55"/>
      <c r="E28" s="55"/>
    </row>
    <row r="29" spans="1:5" x14ac:dyDescent="0.2">
      <c r="A29" s="408">
        <v>26</v>
      </c>
      <c r="B29" s="406">
        <v>36.857394517766494</v>
      </c>
      <c r="C29" s="406">
        <f t="shared" si="0"/>
        <v>0.70542153996987311</v>
      </c>
      <c r="D29" s="55"/>
      <c r="E29" s="55"/>
    </row>
    <row r="30" spans="1:5" x14ac:dyDescent="0.2">
      <c r="A30" s="408">
        <v>27</v>
      </c>
      <c r="B30" s="406">
        <v>36.857394517766494</v>
      </c>
      <c r="C30" s="406">
        <f t="shared" si="0"/>
        <v>0.73255313766102215</v>
      </c>
      <c r="D30" s="55"/>
      <c r="E30" s="55"/>
    </row>
    <row r="31" spans="1:5" x14ac:dyDescent="0.2">
      <c r="A31" s="408">
        <v>28</v>
      </c>
      <c r="B31" s="406">
        <v>36.857394517766494</v>
      </c>
      <c r="C31" s="406">
        <f t="shared" si="0"/>
        <v>0.75968473535217107</v>
      </c>
      <c r="D31" s="55"/>
      <c r="E31" s="55"/>
    </row>
    <row r="32" spans="1:5" x14ac:dyDescent="0.2">
      <c r="A32" s="408">
        <v>29</v>
      </c>
      <c r="B32" s="406">
        <v>36.857394517766494</v>
      </c>
      <c r="C32" s="406">
        <f t="shared" si="0"/>
        <v>0.78681633304331999</v>
      </c>
      <c r="D32" s="55"/>
      <c r="E32" s="55"/>
    </row>
    <row r="33" spans="1:5" x14ac:dyDescent="0.2">
      <c r="A33" s="408">
        <v>30</v>
      </c>
      <c r="B33" s="406">
        <v>36.857394517766494</v>
      </c>
      <c r="C33" s="406">
        <f t="shared" si="0"/>
        <v>0.81394793073446903</v>
      </c>
      <c r="D33" s="55"/>
      <c r="E33" s="55"/>
    </row>
    <row r="34" spans="1:5" x14ac:dyDescent="0.2">
      <c r="A34" s="408">
        <v>31</v>
      </c>
      <c r="B34" s="406">
        <v>36.8571770846928</v>
      </c>
      <c r="C34" s="406">
        <f t="shared" si="0"/>
        <v>0.84108449024096987</v>
      </c>
      <c r="D34" s="55"/>
      <c r="E34" s="55"/>
    </row>
    <row r="35" spans="1:5" x14ac:dyDescent="0.2">
      <c r="A35" s="408">
        <v>32</v>
      </c>
      <c r="B35" s="406">
        <v>37.225968218207683</v>
      </c>
      <c r="C35" s="406">
        <f t="shared" si="0"/>
        <v>0.8596149820046427</v>
      </c>
      <c r="D35" s="55"/>
      <c r="E35" s="55"/>
    </row>
    <row r="36" spans="1:5" x14ac:dyDescent="0.2">
      <c r="A36" s="408">
        <v>33</v>
      </c>
      <c r="B36" s="406">
        <v>37.583571769591778</v>
      </c>
      <c r="C36" s="406">
        <f t="shared" si="0"/>
        <v>0.87804321000431718</v>
      </c>
      <c r="D36" s="55"/>
      <c r="E36" s="55"/>
    </row>
    <row r="37" spans="1:5" x14ac:dyDescent="0.2">
      <c r="A37" s="408">
        <v>34</v>
      </c>
      <c r="B37" s="406">
        <v>37.930655807695793</v>
      </c>
      <c r="C37" s="406">
        <f t="shared" si="0"/>
        <v>0.89637258507673101</v>
      </c>
      <c r="D37" s="55"/>
      <c r="E37" s="55"/>
    </row>
    <row r="38" spans="1:5" x14ac:dyDescent="0.2">
      <c r="A38" s="408">
        <v>35</v>
      </c>
      <c r="B38" s="406">
        <v>38.267830291395072</v>
      </c>
      <c r="C38" s="406">
        <f t="shared" si="0"/>
        <v>0.91460633470693853</v>
      </c>
      <c r="D38" s="55"/>
      <c r="E38" s="55"/>
    </row>
    <row r="39" spans="1:5" x14ac:dyDescent="0.2">
      <c r="A39" s="408">
        <v>36</v>
      </c>
      <c r="B39" s="406">
        <v>38.595653619490932</v>
      </c>
      <c r="C39" s="406">
        <f t="shared" si="0"/>
        <v>0.93274751491240149</v>
      </c>
      <c r="D39" s="55"/>
      <c r="E39" s="55"/>
    </row>
    <row r="40" spans="1:5" x14ac:dyDescent="0.2">
      <c r="A40" s="408">
        <v>37</v>
      </c>
      <c r="B40" s="406">
        <v>38.914638283002816</v>
      </c>
      <c r="C40" s="406">
        <f t="shared" si="0"/>
        <v>0.95079902146131234</v>
      </c>
      <c r="D40" s="55"/>
      <c r="E40" s="55"/>
    </row>
    <row r="41" spans="1:5" x14ac:dyDescent="0.2">
      <c r="A41" s="408">
        <v>38</v>
      </c>
      <c r="B41" s="406">
        <v>39.225255763533688</v>
      </c>
      <c r="C41" s="406">
        <f t="shared" si="0"/>
        <v>0.96876360039766107</v>
      </c>
      <c r="D41" s="55"/>
      <c r="E41" s="55"/>
    </row>
    <row r="42" spans="1:5" x14ac:dyDescent="0.2">
      <c r="A42" s="408">
        <v>39</v>
      </c>
      <c r="B42" s="406">
        <v>39.527940795254068</v>
      </c>
      <c r="C42" s="406">
        <f t="shared" si="0"/>
        <v>0.98664385787287312</v>
      </c>
      <c r="D42" s="55"/>
      <c r="E42" s="55"/>
    </row>
    <row r="43" spans="1:5" x14ac:dyDescent="0.2">
      <c r="A43" s="408">
        <v>40</v>
      </c>
      <c r="B43" s="406">
        <v>39.82309508720941</v>
      </c>
      <c r="C43" s="406">
        <f t="shared" si="0"/>
        <v>1.0044422693013484</v>
      </c>
      <c r="D43" s="55"/>
      <c r="E43" s="55"/>
    </row>
    <row r="44" spans="1:5" x14ac:dyDescent="0.2">
      <c r="A44" s="408">
        <v>41</v>
      </c>
      <c r="B44" s="406">
        <v>40.111090585933773</v>
      </c>
      <c r="C44" s="406">
        <f t="shared" si="0"/>
        <v>1.0221611878680246</v>
      </c>
      <c r="D44" s="55"/>
      <c r="E44" s="55"/>
    </row>
    <row r="45" spans="1:5" x14ac:dyDescent="0.2">
      <c r="A45" s="408">
        <v>42</v>
      </c>
      <c r="B45" s="406">
        <v>40.392272344855755</v>
      </c>
      <c r="C45" s="406">
        <f t="shared" si="0"/>
        <v>1.0398028524223148</v>
      </c>
      <c r="D45" s="55"/>
      <c r="E45" s="55"/>
    </row>
    <row r="46" spans="1:5" x14ac:dyDescent="0.2">
      <c r="A46" s="408">
        <v>43</v>
      </c>
      <c r="B46" s="406">
        <v>40.666961056027915</v>
      </c>
      <c r="C46" s="406">
        <f t="shared" si="0"/>
        <v>1.0573693947958835</v>
      </c>
      <c r="D46" s="55"/>
      <c r="E46" s="55"/>
    </row>
    <row r="47" spans="1:5" x14ac:dyDescent="0.2">
      <c r="A47" s="408">
        <v>44</v>
      </c>
      <c r="B47" s="406">
        <v>40.935455290770925</v>
      </c>
      <c r="C47" s="406">
        <f t="shared" si="0"/>
        <v>1.0748628465827761</v>
      </c>
      <c r="D47" s="55"/>
      <c r="E47" s="55"/>
    </row>
    <row r="48" spans="1:5" x14ac:dyDescent="0.2">
      <c r="A48" s="408">
        <v>45</v>
      </c>
      <c r="B48" s="406">
        <v>41.198033488492648</v>
      </c>
      <c r="C48" s="406">
        <f t="shared" si="0"/>
        <v>1.0922851454200917</v>
      </c>
      <c r="D48" s="55"/>
      <c r="E48" s="55"/>
    </row>
    <row r="49" spans="1:5" x14ac:dyDescent="0.2">
      <c r="A49" s="408">
        <v>46</v>
      </c>
      <c r="B49" s="406">
        <v>41.454955726899577</v>
      </c>
      <c r="C49" s="406">
        <f t="shared" si="0"/>
        <v>1.1096381408061957</v>
      </c>
      <c r="D49" s="55"/>
      <c r="E49" s="55"/>
    </row>
    <row r="50" spans="1:5" x14ac:dyDescent="0.2">
      <c r="A50" s="408">
        <v>47</v>
      </c>
      <c r="B50" s="406">
        <v>41.706465301816444</v>
      </c>
      <c r="C50" s="406">
        <f t="shared" si="0"/>
        <v>1.1269235994917317</v>
      </c>
      <c r="D50" s="55"/>
      <c r="E50" s="55"/>
    </row>
    <row r="51" spans="1:5" x14ac:dyDescent="0.2">
      <c r="A51" s="408">
        <v>48</v>
      </c>
      <c r="B51" s="406">
        <v>41.952790140670089</v>
      </c>
      <c r="C51" s="406">
        <f t="shared" si="0"/>
        <v>1.1441432104766638</v>
      </c>
      <c r="D51" s="55"/>
      <c r="E51" s="55"/>
    </row>
    <row r="52" spans="1:5" x14ac:dyDescent="0.2">
      <c r="A52" s="408">
        <v>49</v>
      </c>
      <c r="B52" s="406">
        <v>42.194144070220567</v>
      </c>
      <c r="C52" s="406">
        <f t="shared" si="0"/>
        <v>1.1612985896444055</v>
      </c>
      <c r="D52" s="55"/>
      <c r="E52" s="55"/>
    </row>
    <row r="53" spans="1:5" x14ac:dyDescent="0.2">
      <c r="A53" s="408">
        <v>50</v>
      </c>
      <c r="B53" s="406">
        <v>42.430727956211122</v>
      </c>
      <c r="C53" s="406">
        <f t="shared" si="0"/>
        <v>1.1783912840618815</v>
      </c>
      <c r="D53" s="55"/>
      <c r="E53" s="55"/>
    </row>
    <row r="54" spans="1:5" x14ac:dyDescent="0.2">
      <c r="A54" s="408">
        <v>51</v>
      </c>
      <c r="B54" s="406">
        <v>42.662730730158188</v>
      </c>
      <c r="C54" s="406">
        <f t="shared" si="0"/>
        <v>1.1954227759721956</v>
      </c>
      <c r="D54" s="55"/>
      <c r="E54" s="55"/>
    </row>
    <row r="55" spans="1:5" x14ac:dyDescent="0.2">
      <c r="A55" s="408">
        <v>52</v>
      </c>
      <c r="B55" s="406">
        <v>42.890330316433207</v>
      </c>
      <c r="C55" s="406">
        <f t="shared" si="0"/>
        <v>1.21239448650449</v>
      </c>
      <c r="D55" s="55"/>
      <c r="E55" s="55"/>
    </row>
    <row r="56" spans="1:5" x14ac:dyDescent="0.2">
      <c r="A56" s="408">
        <v>53</v>
      </c>
      <c r="B56" s="406">
        <v>43.113694471034286</v>
      </c>
      <c r="C56" s="406">
        <f t="shared" si="0"/>
        <v>1.2293077791235862</v>
      </c>
      <c r="D56" s="55"/>
      <c r="E56" s="55"/>
    </row>
    <row r="57" spans="1:5" x14ac:dyDescent="0.2">
      <c r="A57" s="408">
        <v>54</v>
      </c>
      <c r="B57" s="406">
        <v>43.332981541953338</v>
      </c>
      <c r="C57" s="406">
        <f t="shared" si="0"/>
        <v>1.2461639628401582</v>
      </c>
      <c r="D57" s="55"/>
      <c r="E57" s="55"/>
    </row>
    <row r="58" spans="1:5" x14ac:dyDescent="0.2">
      <c r="A58" s="408">
        <v>55</v>
      </c>
      <c r="B58" s="406">
        <v>43.548341159772647</v>
      </c>
      <c r="C58" s="406">
        <f t="shared" si="0"/>
        <v>1.2629642952004267</v>
      </c>
      <c r="D58" s="55"/>
      <c r="E58" s="55"/>
    </row>
    <row r="59" spans="1:5" x14ac:dyDescent="0.2">
      <c r="A59" s="408">
        <v>56</v>
      </c>
      <c r="B59" s="406">
        <v>43.759914866034904</v>
      </c>
      <c r="C59" s="406">
        <f t="shared" si="0"/>
        <v>1.279709985072788</v>
      </c>
      <c r="D59" s="55"/>
      <c r="E59" s="55"/>
    </row>
    <row r="60" spans="1:5" x14ac:dyDescent="0.2">
      <c r="A60" s="408">
        <v>57</v>
      </c>
      <c r="B60" s="406">
        <v>43.967836685996069</v>
      </c>
      <c r="C60" s="406">
        <f t="shared" si="0"/>
        <v>1.2964021952472984</v>
      </c>
      <c r="D60" s="55"/>
      <c r="E60" s="55"/>
    </row>
    <row r="61" spans="1:5" x14ac:dyDescent="0.2">
      <c r="A61" s="408">
        <v>58</v>
      </c>
      <c r="B61" s="406">
        <v>44.172233651565861</v>
      </c>
      <c r="C61" s="406">
        <f t="shared" si="0"/>
        <v>1.3130420448625866</v>
      </c>
      <c r="D61" s="55"/>
      <c r="E61" s="55"/>
    </row>
    <row r="62" spans="1:5" x14ac:dyDescent="0.2">
      <c r="A62" s="408">
        <v>59</v>
      </c>
      <c r="B62" s="406">
        <v>44.373226279545534</v>
      </c>
      <c r="C62" s="406">
        <f t="shared" si="0"/>
        <v>1.3296306116735281</v>
      </c>
      <c r="D62" s="55"/>
      <c r="E62" s="55"/>
    </row>
    <row r="63" spans="1:5" x14ac:dyDescent="0.2">
      <c r="A63" s="408">
        <v>60</v>
      </c>
      <c r="B63" s="406">
        <v>44.570929009671787</v>
      </c>
      <c r="C63" s="406">
        <f t="shared" si="0"/>
        <v>1.3461689341718712</v>
      </c>
      <c r="D63" s="55"/>
      <c r="E63" s="55"/>
    </row>
    <row r="64" spans="1:5" x14ac:dyDescent="0.2">
      <c r="A64" s="408">
        <v>61</v>
      </c>
      <c r="B64" s="406">
        <v>44.765450606453541</v>
      </c>
      <c r="C64" s="406">
        <f t="shared" si="0"/>
        <v>1.3626580135709843</v>
      </c>
      <c r="D64" s="55"/>
      <c r="E64" s="55"/>
    </row>
    <row r="65" spans="1:5" x14ac:dyDescent="0.2">
      <c r="A65" s="408">
        <v>62</v>
      </c>
      <c r="B65" s="406">
        <v>44.956894528334338</v>
      </c>
      <c r="C65" s="406">
        <f t="shared" si="0"/>
        <v>1.3790988156649511</v>
      </c>
      <c r="D65" s="55"/>
      <c r="E65" s="55"/>
    </row>
    <row r="66" spans="1:5" x14ac:dyDescent="0.2">
      <c r="A66" s="408">
        <v>63</v>
      </c>
      <c r="B66" s="406">
        <v>45.145359267318135</v>
      </c>
      <c r="C66" s="406">
        <f t="shared" si="0"/>
        <v>1.3954922725713534</v>
      </c>
      <c r="D66" s="55"/>
      <c r="E66" s="55"/>
    </row>
    <row r="67" spans="1:5" x14ac:dyDescent="0.2">
      <c r="A67" s="408">
        <v>64</v>
      </c>
      <c r="B67" s="406">
        <v>45.330938661849231</v>
      </c>
      <c r="C67" s="406">
        <f t="shared" si="0"/>
        <v>1.4118392843663472</v>
      </c>
      <c r="D67" s="55"/>
      <c r="E67" s="55"/>
    </row>
    <row r="68" spans="1:5" x14ac:dyDescent="0.2">
      <c r="A68" s="408">
        <v>65</v>
      </c>
      <c r="B68" s="406">
        <v>45.513722185434929</v>
      </c>
      <c r="C68" s="406">
        <f t="shared" si="0"/>
        <v>1.4281407206198786</v>
      </c>
      <c r="D68" s="55"/>
      <c r="E68" s="55"/>
    </row>
    <row r="69" spans="1:5" x14ac:dyDescent="0.2">
      <c r="A69" s="408">
        <v>66</v>
      </c>
      <c r="B69" s="406">
        <v>45.693795213233308</v>
      </c>
      <c r="C69" s="406">
        <f t="shared" ref="C69:C132" si="1">A69/B69</f>
        <v>1.4443974218382685</v>
      </c>
      <c r="D69" s="55"/>
      <c r="E69" s="55"/>
    </row>
    <row r="70" spans="1:5" x14ac:dyDescent="0.2">
      <c r="A70" s="408">
        <v>67</v>
      </c>
      <c r="B70" s="406">
        <v>45.871239268594486</v>
      </c>
      <c r="C70" s="406">
        <f t="shared" si="1"/>
        <v>1.4606102008207835</v>
      </c>
      <c r="D70" s="55"/>
      <c r="E70" s="55"/>
    </row>
    <row r="71" spans="1:5" x14ac:dyDescent="0.2">
      <c r="A71" s="408">
        <v>68</v>
      </c>
      <c r="B71" s="406">
        <v>46.04613225133734</v>
      </c>
      <c r="C71" s="406">
        <f t="shared" si="1"/>
        <v>1.476779843936296</v>
      </c>
      <c r="D71" s="55"/>
      <c r="E71" s="55"/>
    </row>
    <row r="72" spans="1:5" x14ac:dyDescent="0.2">
      <c r="A72" s="408">
        <v>69</v>
      </c>
      <c r="B72" s="406">
        <v>46.218548649361963</v>
      </c>
      <c r="C72" s="406">
        <f t="shared" si="1"/>
        <v>1.4929071123256168</v>
      </c>
      <c r="D72" s="55"/>
      <c r="E72" s="55"/>
    </row>
    <row r="73" spans="1:5" x14ac:dyDescent="0.2">
      <c r="A73" s="408">
        <v>70</v>
      </c>
      <c r="B73" s="406">
        <v>46.388559735036623</v>
      </c>
      <c r="C73" s="406">
        <f t="shared" si="1"/>
        <v>1.5089927430346579</v>
      </c>
      <c r="D73" s="55"/>
      <c r="E73" s="55"/>
    </row>
    <row r="74" spans="1:5" x14ac:dyDescent="0.2">
      <c r="A74" s="408">
        <v>71</v>
      </c>
      <c r="B74" s="406">
        <v>46.556233747654872</v>
      </c>
      <c r="C74" s="406">
        <f t="shared" si="1"/>
        <v>1.5250374500831783</v>
      </c>
      <c r="D74" s="55"/>
      <c r="E74" s="55"/>
    </row>
    <row r="75" spans="1:5" x14ac:dyDescent="0.2">
      <c r="A75" s="408">
        <v>72</v>
      </c>
      <c r="B75" s="406">
        <v>46.721636063132472</v>
      </c>
      <c r="C75" s="406">
        <f t="shared" si="1"/>
        <v>1.541041925473462</v>
      </c>
      <c r="D75" s="55"/>
      <c r="E75" s="55"/>
    </row>
    <row r="76" spans="1:5" x14ac:dyDescent="0.2">
      <c r="A76" s="408">
        <v>73</v>
      </c>
      <c r="B76" s="406">
        <v>46.884829351999571</v>
      </c>
      <c r="C76" s="406">
        <f t="shared" si="1"/>
        <v>1.5570068401429866</v>
      </c>
      <c r="D76" s="55"/>
      <c r="E76" s="55"/>
    </row>
    <row r="77" spans="1:5" x14ac:dyDescent="0.2">
      <c r="A77" s="408">
        <v>74</v>
      </c>
      <c r="B77" s="406">
        <v>47.045873726644352</v>
      </c>
      <c r="C77" s="406">
        <f t="shared" si="1"/>
        <v>1.5729328448647819</v>
      </c>
      <c r="D77" s="55"/>
      <c r="E77" s="55"/>
    </row>
    <row r="78" spans="1:5" x14ac:dyDescent="0.2">
      <c r="A78" s="408">
        <v>75</v>
      </c>
      <c r="B78" s="406">
        <v>47.204826878673515</v>
      </c>
      <c r="C78" s="406">
        <f t="shared" si="1"/>
        <v>1.5888205710989263</v>
      </c>
      <c r="D78" s="55"/>
      <c r="E78" s="55"/>
    </row>
    <row r="79" spans="1:5" x14ac:dyDescent="0.2">
      <c r="A79" s="408">
        <v>76</v>
      </c>
      <c r="B79" s="406">
        <v>47.361744207175228</v>
      </c>
      <c r="C79" s="406">
        <f t="shared" si="1"/>
        <v>1.6046706317983559</v>
      </c>
      <c r="D79" s="55"/>
      <c r="E79" s="55"/>
    </row>
    <row r="80" spans="1:5" x14ac:dyDescent="0.2">
      <c r="A80" s="408">
        <v>77</v>
      </c>
      <c r="B80" s="406">
        <v>47.51667893859814</v>
      </c>
      <c r="C80" s="406">
        <f t="shared" si="1"/>
        <v>1.6204836221719263</v>
      </c>
      <c r="D80" s="55"/>
      <c r="E80" s="55"/>
    </row>
    <row r="81" spans="1:5" x14ac:dyDescent="0.2">
      <c r="A81" s="408">
        <v>78</v>
      </c>
      <c r="B81" s="406">
        <v>47.669682238895604</v>
      </c>
      <c r="C81" s="406">
        <f t="shared" si="1"/>
        <v>1.6362601204074458</v>
      </c>
      <c r="D81" s="55"/>
      <c r="E81" s="55"/>
    </row>
    <row r="82" spans="1:5" x14ac:dyDescent="0.2">
      <c r="A82" s="408">
        <v>79</v>
      </c>
      <c r="B82" s="406">
        <v>47.820803318526394</v>
      </c>
      <c r="C82" s="406">
        <f t="shared" si="1"/>
        <v>1.6520006883572025</v>
      </c>
      <c r="D82" s="55"/>
      <c r="E82" s="55"/>
    </row>
    <row r="83" spans="1:5" x14ac:dyDescent="0.2">
      <c r="A83" s="408">
        <v>80</v>
      </c>
      <c r="B83" s="406">
        <v>47.970089530850942</v>
      </c>
      <c r="C83" s="406">
        <f t="shared" si="1"/>
        <v>1.6677058721883291</v>
      </c>
      <c r="D83" s="55"/>
      <c r="E83" s="55"/>
    </row>
    <row r="84" spans="1:5" x14ac:dyDescent="0.2">
      <c r="A84" s="408">
        <v>81</v>
      </c>
      <c r="B84" s="406">
        <v>48.117586464415723</v>
      </c>
      <c r="C84" s="406">
        <f t="shared" si="1"/>
        <v>1.6833762030001593</v>
      </c>
      <c r="D84" s="55"/>
      <c r="E84" s="55"/>
    </row>
    <row r="85" spans="1:5" x14ac:dyDescent="0.2">
      <c r="A85" s="408">
        <v>82</v>
      </c>
      <c r="B85" s="406">
        <v>48.263338029575301</v>
      </c>
      <c r="C85" s="406">
        <f t="shared" si="1"/>
        <v>1.6990121974106143</v>
      </c>
      <c r="D85" s="55"/>
      <c r="E85" s="55"/>
    </row>
    <row r="86" spans="1:5" x14ac:dyDescent="0.2">
      <c r="A86" s="408">
        <v>83</v>
      </c>
      <c r="B86" s="406">
        <v>48.407386539864497</v>
      </c>
      <c r="C86" s="406">
        <f t="shared" si="1"/>
        <v>1.7146143581134619</v>
      </c>
      <c r="D86" s="55"/>
      <c r="E86" s="55"/>
    </row>
    <row r="87" spans="1:5" x14ac:dyDescent="0.2">
      <c r="A87" s="408">
        <v>84</v>
      </c>
      <c r="B87" s="406">
        <v>48.549772788497286</v>
      </c>
      <c r="C87" s="406">
        <f t="shared" si="1"/>
        <v>1.730183174408219</v>
      </c>
      <c r="D87" s="55"/>
      <c r="E87" s="55"/>
    </row>
    <row r="88" spans="1:5" x14ac:dyDescent="0.2">
      <c r="A88" s="408">
        <v>85</v>
      </c>
      <c r="B88" s="406">
        <v>48.690536120339047</v>
      </c>
      <c r="C88" s="406">
        <f t="shared" si="1"/>
        <v>1.7457191227042936</v>
      </c>
      <c r="D88" s="55"/>
      <c r="E88" s="55"/>
    </row>
    <row r="89" spans="1:5" x14ac:dyDescent="0.2">
      <c r="A89" s="408">
        <v>86</v>
      </c>
      <c r="B89" s="406">
        <v>48.829714499669443</v>
      </c>
      <c r="C89" s="406">
        <f t="shared" si="1"/>
        <v>1.7612226670008932</v>
      </c>
      <c r="D89" s="55"/>
      <c r="E89" s="55"/>
    </row>
    <row r="90" spans="1:5" x14ac:dyDescent="0.2">
      <c r="A90" s="408">
        <v>87</v>
      </c>
      <c r="B90" s="406">
        <v>48.967344574028246</v>
      </c>
      <c r="C90" s="406">
        <f t="shared" si="1"/>
        <v>1.7766942593440909</v>
      </c>
      <c r="D90" s="55"/>
      <c r="E90" s="55"/>
    </row>
    <row r="91" spans="1:5" x14ac:dyDescent="0.2">
      <c r="A91" s="408">
        <v>88</v>
      </c>
      <c r="B91" s="406">
        <v>49.103461734412463</v>
      </c>
      <c r="C91" s="406">
        <f t="shared" si="1"/>
        <v>1.7921343402623739</v>
      </c>
      <c r="D91" s="55"/>
      <c r="E91" s="55"/>
    </row>
    <row r="92" spans="1:5" x14ac:dyDescent="0.2">
      <c r="A92" s="408">
        <v>89</v>
      </c>
      <c r="B92" s="406">
        <v>49.238100172072343</v>
      </c>
      <c r="C92" s="406">
        <f t="shared" si="1"/>
        <v>1.8075433391818894</v>
      </c>
      <c r="D92" s="55"/>
      <c r="E92" s="55"/>
    </row>
    <row r="93" spans="1:5" x14ac:dyDescent="0.2">
      <c r="A93" s="408">
        <v>90</v>
      </c>
      <c r="B93" s="406">
        <v>49.371292932134189</v>
      </c>
      <c r="C93" s="406">
        <f t="shared" si="1"/>
        <v>1.8229216748225341</v>
      </c>
      <c r="D93" s="55"/>
      <c r="E93" s="55"/>
    </row>
    <row r="94" spans="1:5" x14ac:dyDescent="0.2">
      <c r="A94" s="408">
        <v>91</v>
      </c>
      <c r="B94" s="406">
        <v>49.503071964260414</v>
      </c>
      <c r="C94" s="406">
        <f t="shared" si="1"/>
        <v>1.8382697555759571</v>
      </c>
      <c r="D94" s="55"/>
      <c r="E94" s="55"/>
    </row>
    <row r="95" spans="1:5" x14ac:dyDescent="0.2">
      <c r="A95" s="408">
        <v>92</v>
      </c>
      <c r="B95" s="406">
        <v>49.633468170541114</v>
      </c>
      <c r="C95" s="406">
        <f t="shared" si="1"/>
        <v>1.8535879798664692</v>
      </c>
      <c r="D95" s="55"/>
      <c r="E95" s="55"/>
    </row>
    <row r="96" spans="1:5" x14ac:dyDescent="0.2">
      <c r="A96" s="408">
        <v>93</v>
      </c>
      <c r="B96" s="406">
        <v>49.76251145079673</v>
      </c>
      <c r="C96" s="406">
        <f t="shared" si="1"/>
        <v>1.8688767364958025</v>
      </c>
      <c r="D96" s="55"/>
      <c r="E96" s="55"/>
    </row>
    <row r="97" spans="1:5" x14ac:dyDescent="0.2">
      <c r="A97" s="408">
        <v>94</v>
      </c>
      <c r="B97" s="406">
        <v>49.890230745457991</v>
      </c>
      <c r="C97" s="406">
        <f t="shared" si="1"/>
        <v>1.8841364049725859</v>
      </c>
      <c r="D97" s="55"/>
      <c r="E97" s="55"/>
    </row>
    <row r="98" spans="1:5" x14ac:dyDescent="0.2">
      <c r="A98" s="408">
        <v>95</v>
      </c>
      <c r="B98" s="406">
        <v>50.016654076176941</v>
      </c>
      <c r="C98" s="406">
        <f t="shared" si="1"/>
        <v>1.8993673558273612</v>
      </c>
      <c r="D98" s="55"/>
      <c r="E98" s="55"/>
    </row>
    <row r="99" spans="1:5" x14ac:dyDescent="0.2">
      <c r="A99" s="408">
        <v>96</v>
      </c>
      <c r="B99" s="406">
        <v>50.141808584311612</v>
      </c>
      <c r="C99" s="406">
        <f t="shared" si="1"/>
        <v>1.9145699509139069</v>
      </c>
      <c r="D99" s="55"/>
      <c r="E99" s="55"/>
    </row>
    <row r="100" spans="1:5" x14ac:dyDescent="0.2">
      <c r="A100" s="408">
        <v>97</v>
      </c>
      <c r="B100" s="406">
        <v>50.265720567416608</v>
      </c>
      <c r="C100" s="406">
        <f t="shared" si="1"/>
        <v>1.9297445436975915</v>
      </c>
      <c r="D100" s="55"/>
      <c r="E100" s="55"/>
    </row>
    <row r="101" spans="1:5" x14ac:dyDescent="0.2">
      <c r="A101" s="408">
        <v>98</v>
      </c>
      <c r="B101" s="406">
        <v>50.388415513862121</v>
      </c>
      <c r="C101" s="406">
        <f t="shared" si="1"/>
        <v>1.9448914795314347</v>
      </c>
      <c r="D101" s="55"/>
      <c r="E101" s="55"/>
    </row>
    <row r="102" spans="1:5" x14ac:dyDescent="0.2">
      <c r="A102" s="408">
        <v>99</v>
      </c>
      <c r="B102" s="406">
        <v>50.509918135695699</v>
      </c>
      <c r="C102" s="406">
        <f t="shared" si="1"/>
        <v>1.9600110959205066</v>
      </c>
      <c r="D102" s="55"/>
      <c r="E102" s="55"/>
    </row>
    <row r="103" spans="1:5" x14ac:dyDescent="0.2">
      <c r="A103" s="408">
        <v>100</v>
      </c>
      <c r="B103" s="406">
        <v>50.630252399852672</v>
      </c>
      <c r="C103" s="406">
        <f t="shared" si="1"/>
        <v>1.9751037227752588</v>
      </c>
      <c r="D103" s="55"/>
      <c r="E103" s="55"/>
    </row>
    <row r="104" spans="1:5" x14ac:dyDescent="0.2">
      <c r="A104" s="408">
        <v>101</v>
      </c>
      <c r="B104" s="406">
        <v>50.749441557813356</v>
      </c>
      <c r="C104" s="406">
        <f t="shared" si="1"/>
        <v>1.990169682654372</v>
      </c>
      <c r="D104" s="55"/>
      <c r="E104" s="55"/>
    </row>
    <row r="105" spans="1:5" x14ac:dyDescent="0.2">
      <c r="A105" s="408">
        <v>102</v>
      </c>
      <c r="B105" s="406">
        <v>50.86750817379972</v>
      </c>
      <c r="C105" s="406">
        <f t="shared" si="1"/>
        <v>2.0052092909976085</v>
      </c>
      <c r="D105" s="55"/>
      <c r="E105" s="55"/>
    </row>
    <row r="106" spans="1:5" x14ac:dyDescent="0.2">
      <c r="A106" s="408">
        <v>103</v>
      </c>
      <c r="B106" s="406">
        <v>50.984474151596167</v>
      </c>
      <c r="C106" s="406">
        <f t="shared" si="1"/>
        <v>2.0202228563492084</v>
      </c>
      <c r="D106" s="55"/>
      <c r="E106" s="55"/>
    </row>
    <row r="107" spans="1:5" x14ac:dyDescent="0.2">
      <c r="A107" s="408">
        <v>104</v>
      </c>
      <c r="B107" s="406">
        <v>51.100360760074757</v>
      </c>
      <c r="C107" s="406">
        <f t="shared" si="1"/>
        <v>2.035210680572265</v>
      </c>
      <c r="D107" s="55"/>
      <c r="E107" s="55"/>
    </row>
    <row r="108" spans="1:5" x14ac:dyDescent="0.2">
      <c r="A108" s="408">
        <v>105</v>
      </c>
      <c r="B108" s="406">
        <v>51.215188657498999</v>
      </c>
      <c r="C108" s="406">
        <f t="shared" si="1"/>
        <v>2.0501730590545382</v>
      </c>
      <c r="D108" s="55"/>
      <c r="E108" s="55"/>
    </row>
    <row r="109" spans="1:5" x14ac:dyDescent="0.2">
      <c r="A109" s="408">
        <v>106</v>
      </c>
      <c r="B109" s="406">
        <v>51.328977914675825</v>
      </c>
      <c r="C109" s="406">
        <f t="shared" si="1"/>
        <v>2.0651102809061155</v>
      </c>
      <c r="D109" s="55"/>
      <c r="E109" s="55"/>
    </row>
    <row r="110" spans="1:5" x14ac:dyDescent="0.2">
      <c r="A110" s="408">
        <v>107</v>
      </c>
      <c r="B110" s="406">
        <v>51.441748037020403</v>
      </c>
      <c r="C110" s="406">
        <f t="shared" si="1"/>
        <v>2.0800226291493189</v>
      </c>
      <c r="D110" s="55"/>
      <c r="E110" s="55"/>
    </row>
    <row r="111" spans="1:5" x14ac:dyDescent="0.2">
      <c r="A111" s="408">
        <v>108</v>
      </c>
      <c r="B111" s="406">
        <v>51.553517985594866</v>
      </c>
      <c r="C111" s="406">
        <f t="shared" si="1"/>
        <v>2.0949103809012115</v>
      </c>
      <c r="D111" s="55"/>
      <c r="E111" s="55"/>
    </row>
    <row r="112" spans="1:5" x14ac:dyDescent="0.2">
      <c r="A112" s="408">
        <v>109</v>
      </c>
      <c r="B112" s="406">
        <v>51.664306197177254</v>
      </c>
      <c r="C112" s="406">
        <f t="shared" si="1"/>
        <v>2.1097738075490766</v>
      </c>
      <c r="D112" s="55"/>
      <c r="E112" s="55"/>
    </row>
    <row r="113" spans="1:5" x14ac:dyDescent="0.2">
      <c r="A113" s="408">
        <v>110</v>
      </c>
      <c r="B113" s="406">
        <v>51.774130603414186</v>
      </c>
      <c r="C113" s="406">
        <f t="shared" si="1"/>
        <v>2.1246131749191783</v>
      </c>
      <c r="D113" s="55"/>
      <c r="E113" s="55"/>
    </row>
    <row r="114" spans="1:5" x14ac:dyDescent="0.2">
      <c r="A114" s="408">
        <v>111</v>
      </c>
      <c r="B114" s="406">
        <v>51.883008649106742</v>
      </c>
      <c r="C114" s="406">
        <f t="shared" si="1"/>
        <v>2.1394287434391308</v>
      </c>
      <c r="D114" s="55"/>
      <c r="E114" s="55"/>
    </row>
    <row r="115" spans="1:5" x14ac:dyDescent="0.2">
      <c r="A115" s="408">
        <v>112</v>
      </c>
      <c r="B115" s="406">
        <v>51.990957309676432</v>
      </c>
      <c r="C115" s="406">
        <f t="shared" si="1"/>
        <v>2.1542207682941594</v>
      </c>
      <c r="D115" s="55"/>
      <c r="E115" s="55"/>
    </row>
    <row r="116" spans="1:5" x14ac:dyDescent="0.2">
      <c r="A116" s="408">
        <v>113</v>
      </c>
      <c r="B116" s="406">
        <v>52.097993107854776</v>
      </c>
      <c r="C116" s="406">
        <f t="shared" si="1"/>
        <v>2.1689894995775387</v>
      </c>
      <c r="D116" s="55"/>
      <c r="E116" s="55"/>
    </row>
    <row r="117" spans="1:5" x14ac:dyDescent="0.2">
      <c r="A117" s="408">
        <v>114</v>
      </c>
      <c r="B117" s="406">
        <v>52.204132129637614</v>
      </c>
      <c r="C117" s="406">
        <f t="shared" si="1"/>
        <v>2.1837351824354783</v>
      </c>
      <c r="D117" s="55"/>
      <c r="E117" s="55"/>
    </row>
    <row r="118" spans="1:5" x14ac:dyDescent="0.2">
      <c r="A118" s="408">
        <v>115</v>
      </c>
      <c r="B118" s="406">
        <v>52.309390039542834</v>
      </c>
      <c r="C118" s="406">
        <f t="shared" si="1"/>
        <v>2.1984580572066839</v>
      </c>
      <c r="D118" s="55"/>
      <c r="E118" s="55"/>
    </row>
    <row r="119" spans="1:5" x14ac:dyDescent="0.2">
      <c r="A119" s="408">
        <v>116</v>
      </c>
      <c r="B119" s="406">
        <v>52.413782095207388</v>
      </c>
      <c r="C119" s="406">
        <f t="shared" si="1"/>
        <v>2.213158359556862</v>
      </c>
      <c r="D119" s="55"/>
      <c r="E119" s="55"/>
    </row>
    <row r="120" spans="1:5" x14ac:dyDescent="0.2">
      <c r="A120" s="408">
        <v>117</v>
      </c>
      <c r="B120" s="406">
        <v>52.517323161357993</v>
      </c>
      <c r="C120" s="406">
        <f t="shared" si="1"/>
        <v>2.2278363206083602</v>
      </c>
      <c r="D120" s="55"/>
      <c r="E120" s="55"/>
    </row>
    <row r="121" spans="1:5" x14ac:dyDescent="0.2">
      <c r="A121" s="408">
        <v>118</v>
      </c>
      <c r="B121" s="406">
        <v>52.620027723187079</v>
      </c>
      <c r="C121" s="406">
        <f t="shared" si="1"/>
        <v>2.2424921670651869</v>
      </c>
      <c r="D121" s="55"/>
      <c r="E121" s="55"/>
    </row>
    <row r="122" spans="1:5" x14ac:dyDescent="0.2">
      <c r="A122" s="408">
        <v>119</v>
      </c>
      <c r="B122" s="406">
        <v>52.72190989916453</v>
      </c>
      <c r="C122" s="406">
        <f t="shared" si="1"/>
        <v>2.2571261213335854</v>
      </c>
      <c r="D122" s="55"/>
      <c r="E122" s="55"/>
    </row>
    <row r="123" spans="1:5" x14ac:dyDescent="0.2">
      <c r="A123" s="408">
        <v>120</v>
      </c>
      <c r="B123" s="406">
        <v>52.822983453313341</v>
      </c>
      <c r="C123" s="406">
        <f t="shared" si="1"/>
        <v>2.2717384016383679</v>
      </c>
      <c r="D123" s="55"/>
      <c r="E123" s="55"/>
    </row>
    <row r="124" spans="1:5" x14ac:dyDescent="0.2">
      <c r="A124" s="408">
        <v>121</v>
      </c>
      <c r="B124" s="406">
        <v>52.923261806975695</v>
      </c>
      <c r="C124" s="406">
        <f t="shared" si="1"/>
        <v>2.2863292221351945</v>
      </c>
      <c r="D124" s="55"/>
      <c r="E124" s="55"/>
    </row>
    <row r="125" spans="1:5" x14ac:dyDescent="0.2">
      <c r="A125" s="408">
        <v>122</v>
      </c>
      <c r="B125" s="406">
        <v>53.022758050095078</v>
      </c>
      <c r="C125" s="406">
        <f t="shared" si="1"/>
        <v>2.3008987930189577</v>
      </c>
      <c r="D125" s="55"/>
      <c r="E125" s="55"/>
    </row>
    <row r="126" spans="1:5" x14ac:dyDescent="0.2">
      <c r="A126" s="408">
        <v>123</v>
      </c>
      <c r="B126" s="406">
        <v>53.12148495203769</v>
      </c>
      <c r="C126" s="406">
        <f t="shared" si="1"/>
        <v>2.3154473206284463</v>
      </c>
      <c r="D126" s="55"/>
      <c r="E126" s="55"/>
    </row>
    <row r="127" spans="1:5" x14ac:dyDescent="0.2">
      <c r="A127" s="408">
        <v>124</v>
      </c>
      <c r="B127" s="406">
        <v>53.219454971975878</v>
      </c>
      <c r="C127" s="406">
        <f t="shared" si="1"/>
        <v>2.3299750075474375</v>
      </c>
      <c r="D127" s="55"/>
      <c r="E127" s="55"/>
    </row>
    <row r="128" spans="1:5" x14ac:dyDescent="0.2">
      <c r="A128" s="408">
        <v>125</v>
      </c>
      <c r="B128" s="406">
        <v>53.316680268854384</v>
      </c>
      <c r="C128" s="406">
        <f t="shared" si="1"/>
        <v>2.344482052702376</v>
      </c>
      <c r="D128" s="55"/>
      <c r="E128" s="55"/>
    </row>
    <row r="129" spans="1:5" x14ac:dyDescent="0.2">
      <c r="A129" s="408">
        <v>126</v>
      </c>
      <c r="B129" s="406">
        <v>53.413172710959685</v>
      </c>
      <c r="C129" s="406">
        <f t="shared" si="1"/>
        <v>2.358968651456768</v>
      </c>
      <c r="D129" s="55"/>
      <c r="E129" s="55"/>
    </row>
    <row r="130" spans="1:5" x14ac:dyDescent="0.2">
      <c r="A130" s="408">
        <v>127</v>
      </c>
      <c r="B130" s="406">
        <v>53.508943885110973</v>
      </c>
      <c r="C130" s="406">
        <f t="shared" si="1"/>
        <v>2.3734349957024312</v>
      </c>
      <c r="D130" s="55"/>
      <c r="E130" s="55"/>
    </row>
    <row r="131" spans="1:5" x14ac:dyDescent="0.2">
      <c r="A131" s="408">
        <v>128</v>
      </c>
      <c r="B131" s="406">
        <v>53.604005105490771</v>
      </c>
      <c r="C131" s="406">
        <f t="shared" si="1"/>
        <v>2.3878812739477313</v>
      </c>
      <c r="D131" s="55"/>
      <c r="E131" s="55"/>
    </row>
    <row r="132" spans="1:5" x14ac:dyDescent="0.2">
      <c r="A132" s="408">
        <v>129</v>
      </c>
      <c r="B132" s="406">
        <v>53.698367422131838</v>
      </c>
      <c r="C132" s="406">
        <f t="shared" si="1"/>
        <v>2.4023076714029208</v>
      </c>
      <c r="D132" s="55"/>
      <c r="E132" s="55"/>
    </row>
    <row r="133" spans="1:5" x14ac:dyDescent="0.2">
      <c r="A133" s="408">
        <v>130</v>
      </c>
      <c r="B133" s="406">
        <v>53.792041629076458</v>
      </c>
      <c r="C133" s="406">
        <f t="shared" ref="C133:C196" si="2">A133/B133</f>
        <v>2.416714370062699</v>
      </c>
      <c r="D133" s="55"/>
      <c r="E133" s="55"/>
    </row>
    <row r="134" spans="1:5" x14ac:dyDescent="0.2">
      <c r="A134" s="408">
        <v>131</v>
      </c>
      <c r="B134" s="406">
        <v>53.885038272223142</v>
      </c>
      <c r="C134" s="406">
        <f t="shared" si="2"/>
        <v>2.431101548786101</v>
      </c>
      <c r="D134" s="55"/>
      <c r="E134" s="55"/>
    </row>
    <row r="135" spans="1:5" x14ac:dyDescent="0.2">
      <c r="A135" s="408">
        <v>132</v>
      </c>
      <c r="B135" s="406">
        <v>53.97736765687484</v>
      </c>
      <c r="C135" s="406">
        <f t="shared" si="2"/>
        <v>2.4454693833738257</v>
      </c>
      <c r="D135" s="55"/>
      <c r="E135" s="55"/>
    </row>
    <row r="136" spans="1:5" x14ac:dyDescent="0.2">
      <c r="A136" s="408">
        <v>133</v>
      </c>
      <c r="B136" s="406">
        <v>54.06903985500243</v>
      </c>
      <c r="C136" s="406">
        <f t="shared" si="2"/>
        <v>2.4598180466430999</v>
      </c>
      <c r="D136" s="55"/>
      <c r="E136" s="55"/>
    </row>
    <row r="137" spans="1:5" x14ac:dyDescent="0.2">
      <c r="A137" s="408">
        <v>134</v>
      </c>
      <c r="B137" s="406">
        <v>54.160064712236021</v>
      </c>
      <c r="C137" s="406">
        <f t="shared" si="2"/>
        <v>2.4741477085001762</v>
      </c>
      <c r="D137" s="55"/>
      <c r="E137" s="55"/>
    </row>
    <row r="138" spans="1:5" x14ac:dyDescent="0.2">
      <c r="A138" s="408">
        <v>135</v>
      </c>
      <c r="B138" s="406">
        <v>54.250451854596584</v>
      </c>
      <c r="C138" s="406">
        <f t="shared" si="2"/>
        <v>2.4884585360105453</v>
      </c>
      <c r="D138" s="55"/>
      <c r="E138" s="55"/>
    </row>
    <row r="139" spans="1:5" x14ac:dyDescent="0.2">
      <c r="A139" s="408">
        <v>136</v>
      </c>
      <c r="B139" s="406">
        <v>54.340210694978879</v>
      </c>
      <c r="C139" s="406">
        <f t="shared" si="2"/>
        <v>2.5027506934669765</v>
      </c>
      <c r="D139" s="55"/>
      <c r="E139" s="55"/>
    </row>
    <row r="140" spans="1:5" x14ac:dyDescent="0.2">
      <c r="A140" s="408">
        <v>137</v>
      </c>
      <c r="B140" s="406">
        <v>54.429350439397133</v>
      </c>
      <c r="C140" s="406">
        <f t="shared" si="2"/>
        <v>2.5170243424554348</v>
      </c>
      <c r="D140" s="55"/>
      <c r="E140" s="55"/>
    </row>
    <row r="141" spans="1:5" x14ac:dyDescent="0.2">
      <c r="A141" s="408">
        <v>138</v>
      </c>
      <c r="B141" s="406">
        <v>54.517880093003505</v>
      </c>
      <c r="C141" s="406">
        <f t="shared" si="2"/>
        <v>2.5312796419189838</v>
      </c>
      <c r="D141" s="55"/>
      <c r="E141" s="55"/>
    </row>
    <row r="142" spans="1:5" x14ac:dyDescent="0.2">
      <c r="A142" s="408">
        <v>139</v>
      </c>
      <c r="B142" s="406">
        <v>54.605808465889282</v>
      </c>
      <c r="C142" s="406">
        <f t="shared" si="2"/>
        <v>2.5455167482197321</v>
      </c>
      <c r="D142" s="55"/>
      <c r="E142" s="55"/>
    </row>
    <row r="143" spans="1:5" x14ac:dyDescent="0.2">
      <c r="A143" s="408">
        <v>140</v>
      </c>
      <c r="B143" s="406">
        <v>54.693144178678146</v>
      </c>
      <c r="C143" s="406">
        <f t="shared" si="2"/>
        <v>2.559735815198906</v>
      </c>
      <c r="D143" s="55"/>
      <c r="E143" s="55"/>
    </row>
    <row r="144" spans="1:5" x14ac:dyDescent="0.2">
      <c r="A144" s="408">
        <v>141</v>
      </c>
      <c r="B144" s="406">
        <v>54.779895667920371</v>
      </c>
      <c r="C144" s="406">
        <f t="shared" si="2"/>
        <v>2.5739369942351122</v>
      </c>
      <c r="D144" s="55"/>
      <c r="E144" s="55"/>
    </row>
    <row r="145" spans="1:5" x14ac:dyDescent="0.2">
      <c r="A145" s="408">
        <v>142</v>
      </c>
      <c r="B145" s="406">
        <v>54.86607119129642</v>
      </c>
      <c r="C145" s="406">
        <f t="shared" si="2"/>
        <v>2.5881204343008601</v>
      </c>
      <c r="D145" s="55"/>
      <c r="E145" s="55"/>
    </row>
    <row r="146" spans="1:5" x14ac:dyDescent="0.2">
      <c r="A146" s="408">
        <v>143</v>
      </c>
      <c r="B146" s="406">
        <v>54.951678832637981</v>
      </c>
      <c r="C146" s="406">
        <f t="shared" si="2"/>
        <v>2.6022862820174044</v>
      </c>
      <c r="D146" s="55"/>
      <c r="E146" s="55"/>
    </row>
    <row r="147" spans="1:5" x14ac:dyDescent="0.2">
      <c r="A147" s="408">
        <v>144</v>
      </c>
      <c r="B147" s="406">
        <v>55.036726506774016</v>
      </c>
      <c r="C147" s="406">
        <f t="shared" si="2"/>
        <v>2.6164346817079722</v>
      </c>
      <c r="D147" s="55"/>
      <c r="E147" s="55"/>
    </row>
    <row r="148" spans="1:5" x14ac:dyDescent="0.2">
      <c r="A148" s="408">
        <v>145</v>
      </c>
      <c r="B148" s="406">
        <v>55.121221964209113</v>
      </c>
      <c r="C148" s="406">
        <f t="shared" si="2"/>
        <v>2.630565775449432</v>
      </c>
      <c r="D148" s="55"/>
      <c r="E148" s="55"/>
    </row>
    <row r="149" spans="1:5" x14ac:dyDescent="0.2">
      <c r="A149" s="408">
        <v>146</v>
      </c>
      <c r="B149" s="406">
        <v>55.205172795641104</v>
      </c>
      <c r="C149" s="406">
        <f t="shared" si="2"/>
        <v>2.6446797031224558</v>
      </c>
      <c r="D149" s="55"/>
      <c r="E149" s="55"/>
    </row>
    <row r="150" spans="1:5" x14ac:dyDescent="0.2">
      <c r="A150" s="408">
        <v>147</v>
      </c>
      <c r="B150" s="406">
        <v>55.288586436324501</v>
      </c>
      <c r="C150" s="406">
        <f t="shared" si="2"/>
        <v>2.6587766024602368</v>
      </c>
      <c r="D150" s="55"/>
      <c r="E150" s="55"/>
    </row>
    <row r="151" spans="1:5" x14ac:dyDescent="0.2">
      <c r="A151" s="408">
        <v>148</v>
      </c>
      <c r="B151" s="406">
        <v>55.371470170285889</v>
      </c>
      <c r="C151" s="406">
        <f t="shared" si="2"/>
        <v>2.6728566090958075</v>
      </c>
      <c r="D151" s="55"/>
      <c r="E151" s="55"/>
    </row>
    <row r="152" spans="1:5" x14ac:dyDescent="0.2">
      <c r="A152" s="408">
        <v>149</v>
      </c>
      <c r="B152" s="406">
        <v>55.453831134397625</v>
      </c>
      <c r="C152" s="406">
        <f t="shared" si="2"/>
        <v>2.6869198566080015</v>
      </c>
      <c r="D152" s="55"/>
      <c r="E152" s="55"/>
    </row>
    <row r="153" spans="1:5" x14ac:dyDescent="0.2">
      <c r="A153" s="408">
        <v>150</v>
      </c>
      <c r="B153" s="406">
        <v>55.535676322315055</v>
      </c>
      <c r="C153" s="406">
        <f t="shared" si="2"/>
        <v>2.7009664765661237</v>
      </c>
      <c r="D153" s="55"/>
      <c r="E153" s="55"/>
    </row>
    <row r="154" spans="1:5" x14ac:dyDescent="0.2">
      <c r="A154" s="408">
        <v>151</v>
      </c>
      <c r="B154" s="406">
        <v>55.617012588283018</v>
      </c>
      <c r="C154" s="406">
        <f t="shared" si="2"/>
        <v>2.7149965985733577</v>
      </c>
      <c r="D154" s="55"/>
      <c r="E154" s="55"/>
    </row>
    <row r="155" spans="1:5" x14ac:dyDescent="0.2">
      <c r="A155" s="408">
        <v>152</v>
      </c>
      <c r="B155" s="406">
        <v>55.697846650816771</v>
      </c>
      <c r="C155" s="406">
        <f t="shared" si="2"/>
        <v>2.7290103503089562</v>
      </c>
      <c r="D155" s="55"/>
      <c r="E155" s="55"/>
    </row>
    <row r="156" spans="1:5" x14ac:dyDescent="0.2">
      <c r="A156" s="408">
        <v>153</v>
      </c>
      <c r="B156" s="406">
        <v>55.778185096262106</v>
      </c>
      <c r="C156" s="406">
        <f t="shared" si="2"/>
        <v>2.743007857569268</v>
      </c>
      <c r="D156" s="55"/>
      <c r="E156" s="55"/>
    </row>
    <row r="157" spans="1:5" x14ac:dyDescent="0.2">
      <c r="A157" s="408">
        <v>154</v>
      </c>
      <c r="B157" s="406">
        <v>55.85803438223968</v>
      </c>
      <c r="C157" s="406">
        <f t="shared" si="2"/>
        <v>2.7569892443076194</v>
      </c>
      <c r="D157" s="55"/>
      <c r="E157" s="55"/>
    </row>
    <row r="158" spans="1:5" x14ac:dyDescent="0.2">
      <c r="A158" s="408">
        <v>155</v>
      </c>
      <c r="B158" s="406">
        <v>55.937400840977588</v>
      </c>
      <c r="C158" s="406">
        <f t="shared" si="2"/>
        <v>2.7709546326731176</v>
      </c>
      <c r="D158" s="55"/>
      <c r="E158" s="55"/>
    </row>
    <row r="159" spans="1:5" x14ac:dyDescent="0.2">
      <c r="A159" s="408">
        <v>156</v>
      </c>
      <c r="B159" s="406">
        <v>56.016290682537139</v>
      </c>
      <c r="C159" s="406">
        <f t="shared" si="2"/>
        <v>2.7849041430483794</v>
      </c>
      <c r="D159" s="55"/>
      <c r="E159" s="55"/>
    </row>
    <row r="160" spans="1:5" x14ac:dyDescent="0.2">
      <c r="A160" s="408">
        <v>157</v>
      </c>
      <c r="B160" s="406">
        <v>56.094709997935261</v>
      </c>
      <c r="C160" s="406">
        <f t="shared" si="2"/>
        <v>2.7988378940862493</v>
      </c>
      <c r="D160" s="55"/>
      <c r="E160" s="55"/>
    </row>
    <row r="161" spans="1:5" x14ac:dyDescent="0.2">
      <c r="A161" s="408">
        <v>158</v>
      </c>
      <c r="B161" s="406">
        <v>56.172664762167926</v>
      </c>
      <c r="C161" s="406">
        <f t="shared" si="2"/>
        <v>2.8127560027455276</v>
      </c>
      <c r="D161" s="55"/>
      <c r="E161" s="55"/>
    </row>
    <row r="162" spans="1:5" x14ac:dyDescent="0.2">
      <c r="A162" s="408">
        <v>159</v>
      </c>
      <c r="B162" s="406">
        <v>56.250160837138218</v>
      </c>
      <c r="C162" s="406">
        <f t="shared" si="2"/>
        <v>2.8266585843257346</v>
      </c>
      <c r="D162" s="55"/>
      <c r="E162" s="55"/>
    </row>
    <row r="163" spans="1:5" x14ac:dyDescent="0.2">
      <c r="A163" s="408">
        <v>160</v>
      </c>
      <c r="B163" s="406">
        <v>56.327203974492484</v>
      </c>
      <c r="C163" s="406">
        <f t="shared" si="2"/>
        <v>2.8405457525009634</v>
      </c>
      <c r="D163" s="55"/>
      <c r="E163" s="55"/>
    </row>
    <row r="164" spans="1:5" x14ac:dyDescent="0.2">
      <c r="A164" s="408">
        <v>161</v>
      </c>
      <c r="B164" s="406">
        <v>56.40379981836832</v>
      </c>
      <c r="C164" s="406">
        <f t="shared" si="2"/>
        <v>2.8544176193528212</v>
      </c>
      <c r="D164" s="55"/>
      <c r="E164" s="55"/>
    </row>
    <row r="165" spans="1:5" x14ac:dyDescent="0.2">
      <c r="A165" s="408">
        <v>162</v>
      </c>
      <c r="B165" s="406">
        <v>56.479953908057247</v>
      </c>
      <c r="C165" s="406">
        <f t="shared" si="2"/>
        <v>2.8682742954025251</v>
      </c>
      <c r="D165" s="55"/>
      <c r="E165" s="55"/>
    </row>
    <row r="166" spans="1:5" x14ac:dyDescent="0.2">
      <c r="A166" s="408">
        <v>163</v>
      </c>
      <c r="B166" s="406">
        <v>56.555671680585696</v>
      </c>
      <c r="C166" s="406">
        <f t="shared" si="2"/>
        <v>2.8821158896421397</v>
      </c>
      <c r="D166" s="55"/>
      <c r="E166" s="55"/>
    </row>
    <row r="167" spans="1:5" x14ac:dyDescent="0.2">
      <c r="A167" s="408">
        <v>164</v>
      </c>
      <c r="B167" s="406">
        <v>56.630958473216843</v>
      </c>
      <c r="C167" s="406">
        <f t="shared" si="2"/>
        <v>2.8959425095650198</v>
      </c>
      <c r="D167" s="55"/>
      <c r="E167" s="55"/>
    </row>
    <row r="168" spans="1:5" x14ac:dyDescent="0.2">
      <c r="A168" s="408">
        <v>165</v>
      </c>
      <c r="B168" s="406">
        <v>56.705819525876564</v>
      </c>
      <c r="C168" s="406">
        <f t="shared" si="2"/>
        <v>2.909754261195459</v>
      </c>
      <c r="D168" s="55"/>
      <c r="E168" s="55"/>
    </row>
    <row r="169" spans="1:5" x14ac:dyDescent="0.2">
      <c r="A169" s="408">
        <v>166</v>
      </c>
      <c r="B169" s="406">
        <v>56.780259983506042</v>
      </c>
      <c r="C169" s="406">
        <f t="shared" si="2"/>
        <v>2.9235512491175792</v>
      </c>
      <c r="D169" s="55"/>
      <c r="E169" s="55"/>
    </row>
    <row r="170" spans="1:5" x14ac:dyDescent="0.2">
      <c r="A170" s="408">
        <v>167</v>
      </c>
      <c r="B170" s="406">
        <v>56.854284898343643</v>
      </c>
      <c r="C170" s="406">
        <f t="shared" si="2"/>
        <v>2.9373335765034883</v>
      </c>
      <c r="D170" s="55"/>
      <c r="E170" s="55"/>
    </row>
    <row r="171" spans="1:5" x14ac:dyDescent="0.2">
      <c r="A171" s="408">
        <v>168</v>
      </c>
      <c r="B171" s="406">
        <v>56.927899232138834</v>
      </c>
      <c r="C171" s="406">
        <f t="shared" si="2"/>
        <v>2.9511013451407151</v>
      </c>
      <c r="D171" s="55"/>
      <c r="E171" s="55"/>
    </row>
    <row r="172" spans="1:5" x14ac:dyDescent="0.2">
      <c r="A172" s="408">
        <v>169</v>
      </c>
      <c r="B172" s="406">
        <v>57.001107858300266</v>
      </c>
      <c r="C172" s="406">
        <f t="shared" si="2"/>
        <v>2.9648546554589625</v>
      </c>
      <c r="D172" s="55"/>
      <c r="E172" s="55"/>
    </row>
    <row r="173" spans="1:5" x14ac:dyDescent="0.2">
      <c r="A173" s="408">
        <v>170</v>
      </c>
      <c r="B173" s="406">
        <v>57.073915563980584</v>
      </c>
      <c r="C173" s="406">
        <f t="shared" si="2"/>
        <v>2.9785936065561831</v>
      </c>
      <c r="D173" s="55"/>
      <c r="E173" s="55"/>
    </row>
    <row r="174" spans="1:5" x14ac:dyDescent="0.2">
      <c r="A174" s="408">
        <v>171</v>
      </c>
      <c r="B174" s="406">
        <v>57.146327052100006</v>
      </c>
      <c r="C174" s="406">
        <f t="shared" si="2"/>
        <v>2.9923182962240111</v>
      </c>
      <c r="D174" s="55"/>
      <c r="E174" s="55"/>
    </row>
    <row r="175" spans="1:5" x14ac:dyDescent="0.2">
      <c r="A175" s="408">
        <v>172</v>
      </c>
      <c r="B175" s="406">
        <v>57.218346943310983</v>
      </c>
      <c r="C175" s="406">
        <f t="shared" si="2"/>
        <v>3.0060288209725599</v>
      </c>
      <c r="D175" s="55"/>
      <c r="E175" s="55"/>
    </row>
    <row r="176" spans="1:5" x14ac:dyDescent="0.2">
      <c r="A176" s="408">
        <v>173</v>
      </c>
      <c r="B176" s="406">
        <v>57.28997977790592</v>
      </c>
      <c r="C176" s="406">
        <f t="shared" si="2"/>
        <v>3.0197252760546105</v>
      </c>
      <c r="D176" s="55"/>
      <c r="E176" s="55"/>
    </row>
    <row r="177" spans="1:5" x14ac:dyDescent="0.2">
      <c r="A177" s="408">
        <v>174</v>
      </c>
      <c r="B177" s="406">
        <v>57.361230017669783</v>
      </c>
      <c r="C177" s="406">
        <f t="shared" si="2"/>
        <v>3.0334077554892103</v>
      </c>
      <c r="D177" s="55"/>
      <c r="E177" s="55"/>
    </row>
    <row r="178" spans="1:5" x14ac:dyDescent="0.2">
      <c r="A178" s="408">
        <v>175</v>
      </c>
      <c r="B178" s="406">
        <v>57.432102047679876</v>
      </c>
      <c r="C178" s="406">
        <f t="shared" si="2"/>
        <v>3.0470763520846891</v>
      </c>
      <c r="D178" s="55"/>
      <c r="E178" s="55"/>
    </row>
    <row r="179" spans="1:5" x14ac:dyDescent="0.2">
      <c r="A179" s="408">
        <v>176</v>
      </c>
      <c r="B179" s="406">
        <v>57.502600178054003</v>
      </c>
      <c r="C179" s="406">
        <f t="shared" si="2"/>
        <v>3.0607311574611336</v>
      </c>
      <c r="D179" s="55"/>
      <c r="E179" s="55"/>
    </row>
    <row r="180" spans="1:5" x14ac:dyDescent="0.2">
      <c r="A180" s="408">
        <v>177</v>
      </c>
      <c r="B180" s="406">
        <v>57.572728645649455</v>
      </c>
      <c r="C180" s="406">
        <f t="shared" si="2"/>
        <v>3.0743722620722997</v>
      </c>
      <c r="D180" s="55"/>
      <c r="E180" s="55"/>
    </row>
    <row r="181" spans="1:5" x14ac:dyDescent="0.2">
      <c r="A181" s="408">
        <v>178</v>
      </c>
      <c r="B181" s="406">
        <v>57.642491615713887</v>
      </c>
      <c r="C181" s="406">
        <f t="shared" si="2"/>
        <v>3.0879997552270195</v>
      </c>
      <c r="D181" s="55"/>
      <c r="E181" s="55"/>
    </row>
    <row r="182" spans="1:5" x14ac:dyDescent="0.2">
      <c r="A182" s="408">
        <v>179</v>
      </c>
      <c r="B182" s="406">
        <v>57.71189318349002</v>
      </c>
      <c r="C182" s="406">
        <f t="shared" si="2"/>
        <v>3.1016137251100884</v>
      </c>
      <c r="D182" s="55"/>
      <c r="E182" s="55"/>
    </row>
    <row r="183" spans="1:5" x14ac:dyDescent="0.2">
      <c r="A183" s="408">
        <v>180</v>
      </c>
      <c r="B183" s="406">
        <v>57.780937375775736</v>
      </c>
      <c r="C183" s="406">
        <f t="shared" si="2"/>
        <v>3.1152142588026579</v>
      </c>
      <c r="D183" s="55"/>
      <c r="E183" s="55"/>
    </row>
    <row r="184" spans="1:5" x14ac:dyDescent="0.2">
      <c r="A184" s="408">
        <v>181</v>
      </c>
      <c r="B184" s="406">
        <v>57.849628152440808</v>
      </c>
      <c r="C184" s="406">
        <f t="shared" si="2"/>
        <v>3.1288014423021524</v>
      </c>
      <c r="D184" s="55"/>
      <c r="E184" s="55"/>
    </row>
    <row r="185" spans="1:5" x14ac:dyDescent="0.2">
      <c r="A185" s="408">
        <v>182</v>
      </c>
      <c r="B185" s="406">
        <v>57.91796940790195</v>
      </c>
      <c r="C185" s="406">
        <f t="shared" si="2"/>
        <v>3.1423753605417164</v>
      </c>
      <c r="D185" s="55"/>
      <c r="E185" s="55"/>
    </row>
    <row r="186" spans="1:5" x14ac:dyDescent="0.2">
      <c r="A186" s="408">
        <v>183</v>
      </c>
      <c r="B186" s="406">
        <v>57.985964972557468</v>
      </c>
      <c r="C186" s="406">
        <f t="shared" si="2"/>
        <v>3.155936097409207</v>
      </c>
      <c r="D186" s="55"/>
      <c r="E186" s="55"/>
    </row>
    <row r="187" spans="1:5" x14ac:dyDescent="0.2">
      <c r="A187" s="408">
        <v>184</v>
      </c>
      <c r="B187" s="406">
        <v>58.05361861418266</v>
      </c>
      <c r="C187" s="406">
        <f t="shared" si="2"/>
        <v>3.1694837357657546</v>
      </c>
      <c r="D187" s="55"/>
      <c r="E187" s="55"/>
    </row>
    <row r="188" spans="1:5" x14ac:dyDescent="0.2">
      <c r="A188" s="408">
        <v>185</v>
      </c>
      <c r="B188" s="406">
        <v>58.120934039287597</v>
      </c>
      <c r="C188" s="406">
        <f t="shared" si="2"/>
        <v>3.1830183574638848</v>
      </c>
      <c r="D188" s="55"/>
      <c r="E188" s="55"/>
    </row>
    <row r="189" spans="1:5" x14ac:dyDescent="0.2">
      <c r="A189" s="408">
        <v>186</v>
      </c>
      <c r="B189" s="406">
        <v>58.187914894438265</v>
      </c>
      <c r="C189" s="406">
        <f t="shared" si="2"/>
        <v>3.1965400433652298</v>
      </c>
      <c r="D189" s="55"/>
      <c r="E189" s="55"/>
    </row>
    <row r="190" spans="1:5" x14ac:dyDescent="0.2">
      <c r="A190" s="408">
        <v>187</v>
      </c>
      <c r="B190" s="406">
        <v>58.254564767542107</v>
      </c>
      <c r="C190" s="406">
        <f t="shared" si="2"/>
        <v>3.2100488733578425</v>
      </c>
      <c r="D190" s="55"/>
      <c r="E190" s="55"/>
    </row>
    <row r="191" spans="1:5" x14ac:dyDescent="0.2">
      <c r="A191" s="408">
        <v>188</v>
      </c>
      <c r="B191" s="406">
        <v>58.320887189099523</v>
      </c>
      <c r="C191" s="406">
        <f t="shared" si="2"/>
        <v>3.2235449263731053</v>
      </c>
      <c r="D191" s="55"/>
      <c r="E191" s="55"/>
    </row>
    <row r="192" spans="1:5" x14ac:dyDescent="0.2">
      <c r="A192" s="408">
        <v>189</v>
      </c>
      <c r="B192" s="406">
        <v>58.386885633422082</v>
      </c>
      <c r="C192" s="406">
        <f t="shared" si="2"/>
        <v>3.237028280402265</v>
      </c>
      <c r="D192" s="55"/>
      <c r="E192" s="55"/>
    </row>
    <row r="193" spans="1:5" x14ac:dyDescent="0.2">
      <c r="A193" s="408">
        <v>190</v>
      </c>
      <c r="B193" s="406">
        <v>58.452563519818483</v>
      </c>
      <c r="C193" s="406">
        <f t="shared" si="2"/>
        <v>3.2504990125125999</v>
      </c>
      <c r="D193" s="55"/>
      <c r="E193" s="55"/>
    </row>
    <row r="194" spans="1:5" x14ac:dyDescent="0.2">
      <c r="A194" s="408">
        <v>191</v>
      </c>
      <c r="B194" s="406">
        <v>58.517924213749588</v>
      </c>
      <c r="C194" s="406">
        <f t="shared" si="2"/>
        <v>3.2639571988632148</v>
      </c>
      <c r="D194" s="55"/>
      <c r="E194" s="55"/>
    </row>
    <row r="195" spans="1:5" x14ac:dyDescent="0.2">
      <c r="A195" s="408">
        <v>192</v>
      </c>
      <c r="B195" s="406">
        <v>58.582971027953171</v>
      </c>
      <c r="C195" s="406">
        <f t="shared" si="2"/>
        <v>3.2774029147204944</v>
      </c>
      <c r="D195" s="55"/>
      <c r="E195" s="55"/>
    </row>
    <row r="196" spans="1:5" x14ac:dyDescent="0.2">
      <c r="A196" s="408">
        <v>193</v>
      </c>
      <c r="B196" s="406">
        <v>58.647707223539385</v>
      </c>
      <c r="C196" s="406">
        <f t="shared" si="2"/>
        <v>3.2908362344732165</v>
      </c>
      <c r="D196" s="55"/>
      <c r="E196" s="55"/>
    </row>
    <row r="197" spans="1:5" x14ac:dyDescent="0.2">
      <c r="A197" s="408">
        <v>194</v>
      </c>
      <c r="B197" s="406">
        <v>58.712136011058135</v>
      </c>
      <c r="C197" s="406">
        <f t="shared" ref="C197:C260" si="3">A197/B197</f>
        <v>3.304257231647322</v>
      </c>
      <c r="D197" s="55"/>
      <c r="E197" s="55"/>
    </row>
    <row r="198" spans="1:5" x14ac:dyDescent="0.2">
      <c r="A198" s="408">
        <v>195</v>
      </c>
      <c r="B198" s="406">
        <v>58.776260551538861</v>
      </c>
      <c r="C198" s="406">
        <f t="shared" si="3"/>
        <v>3.3176659789203717</v>
      </c>
      <c r="D198" s="55"/>
      <c r="E198" s="55"/>
    </row>
    <row r="199" spans="1:5" x14ac:dyDescent="0.2">
      <c r="A199" s="408">
        <v>196</v>
      </c>
      <c r="B199" s="406">
        <v>58.840083957503637</v>
      </c>
      <c r="C199" s="406">
        <f t="shared" si="3"/>
        <v>3.3310625481356899</v>
      </c>
      <c r="D199" s="55"/>
      <c r="E199" s="55"/>
    </row>
    <row r="200" spans="1:5" x14ac:dyDescent="0.2">
      <c r="A200" s="408">
        <v>197</v>
      </c>
      <c r="B200" s="406">
        <v>58.903609293954815</v>
      </c>
      <c r="C200" s="406">
        <f t="shared" si="3"/>
        <v>3.3444470103161881</v>
      </c>
      <c r="D200" s="55"/>
      <c r="E200" s="55"/>
    </row>
    <row r="201" spans="1:5" x14ac:dyDescent="0.2">
      <c r="A201" s="408">
        <v>198</v>
      </c>
      <c r="B201" s="406">
        <v>58.966839579337254</v>
      </c>
      <c r="C201" s="406">
        <f t="shared" si="3"/>
        <v>3.357819435677909</v>
      </c>
      <c r="D201" s="55"/>
      <c r="E201" s="55"/>
    </row>
    <row r="202" spans="1:5" x14ac:dyDescent="0.2">
      <c r="A202" s="408">
        <v>199</v>
      </c>
      <c r="B202" s="406">
        <v>59.029777786476643</v>
      </c>
      <c r="C202" s="406">
        <f t="shared" si="3"/>
        <v>3.3711798936432666</v>
      </c>
      <c r="D202" s="55"/>
      <c r="E202" s="55"/>
    </row>
    <row r="203" spans="1:5" x14ac:dyDescent="0.2">
      <c r="A203" s="408">
        <v>200</v>
      </c>
      <c r="B203" s="406">
        <v>59.092426843494195</v>
      </c>
      <c r="C203" s="406">
        <f t="shared" si="3"/>
        <v>3.3845284528540072</v>
      </c>
      <c r="D203" s="55"/>
      <c r="E203" s="55"/>
    </row>
    <row r="204" spans="1:5" x14ac:dyDescent="0.2">
      <c r="A204" s="408">
        <v>201</v>
      </c>
      <c r="B204" s="406">
        <v>59.154789634698417</v>
      </c>
      <c r="C204" s="406">
        <f t="shared" si="3"/>
        <v>3.3978651811838994</v>
      </c>
      <c r="D204" s="55"/>
      <c r="E204" s="55"/>
    </row>
    <row r="205" spans="1:5" x14ac:dyDescent="0.2">
      <c r="A205" s="408">
        <v>202</v>
      </c>
      <c r="B205" s="406">
        <v>59.216869001454889</v>
      </c>
      <c r="C205" s="406">
        <f t="shared" si="3"/>
        <v>3.411190145751156</v>
      </c>
      <c r="D205" s="55"/>
      <c r="E205" s="55"/>
    </row>
    <row r="206" spans="1:5" x14ac:dyDescent="0.2">
      <c r="A206" s="408">
        <v>203</v>
      </c>
      <c r="B206" s="406">
        <v>59.278667743034603</v>
      </c>
      <c r="C206" s="406">
        <f t="shared" si="3"/>
        <v>3.4245034129305818</v>
      </c>
      <c r="D206" s="55"/>
      <c r="E206" s="55"/>
    </row>
    <row r="207" spans="1:5" x14ac:dyDescent="0.2">
      <c r="A207" s="408">
        <v>204</v>
      </c>
      <c r="B207" s="406">
        <v>59.340188617441257</v>
      </c>
      <c r="C207" s="406">
        <f t="shared" si="3"/>
        <v>3.4378050483654912</v>
      </c>
      <c r="D207" s="55"/>
      <c r="E207" s="55"/>
    </row>
    <row r="208" spans="1:5" x14ac:dyDescent="0.2">
      <c r="A208" s="408">
        <v>205</v>
      </c>
      <c r="B208" s="406">
        <v>59.401434342218565</v>
      </c>
      <c r="C208" s="406">
        <f t="shared" si="3"/>
        <v>3.4510951169793507</v>
      </c>
      <c r="D208" s="55"/>
      <c r="E208" s="55"/>
    </row>
    <row r="209" spans="1:5" x14ac:dyDescent="0.2">
      <c r="A209" s="408">
        <v>206</v>
      </c>
      <c r="B209" s="406">
        <v>59.462407595237707</v>
      </c>
      <c r="C209" s="406">
        <f t="shared" si="3"/>
        <v>3.4643736829872047</v>
      </c>
      <c r="D209" s="55"/>
      <c r="E209" s="55"/>
    </row>
    <row r="210" spans="1:5" x14ac:dyDescent="0.2">
      <c r="A210" s="408">
        <v>207</v>
      </c>
      <c r="B210" s="406">
        <v>59.523111015465879</v>
      </c>
      <c r="C210" s="406">
        <f t="shared" si="3"/>
        <v>3.4776408099068483</v>
      </c>
      <c r="D210" s="55"/>
      <c r="E210" s="55"/>
    </row>
    <row r="211" spans="1:5" x14ac:dyDescent="0.2">
      <c r="A211" s="408">
        <v>208</v>
      </c>
      <c r="B211" s="406">
        <v>59.583547203716293</v>
      </c>
      <c r="C211" s="406">
        <f t="shared" si="3"/>
        <v>3.4908965605697744</v>
      </c>
      <c r="D211" s="55"/>
      <c r="E211" s="55"/>
    </row>
    <row r="212" spans="1:5" x14ac:dyDescent="0.2">
      <c r="A212" s="408">
        <v>209</v>
      </c>
      <c r="B212" s="406">
        <v>59.64371872337999</v>
      </c>
      <c r="C212" s="406">
        <f t="shared" si="3"/>
        <v>3.5041409971319113</v>
      </c>
      <c r="D212" s="55"/>
      <c r="E212" s="55"/>
    </row>
    <row r="213" spans="1:5" x14ac:dyDescent="0.2">
      <c r="A213" s="408">
        <v>210</v>
      </c>
      <c r="B213" s="406">
        <v>59.703628101140545</v>
      </c>
      <c r="C213" s="406">
        <f t="shared" si="3"/>
        <v>3.5173741810841186</v>
      </c>
      <c r="D213" s="55"/>
      <c r="E213" s="55"/>
    </row>
    <row r="214" spans="1:5" x14ac:dyDescent="0.2">
      <c r="A214" s="408">
        <v>211</v>
      </c>
      <c r="B214" s="406">
        <v>59.763277827671473</v>
      </c>
      <c r="C214" s="406">
        <f t="shared" si="3"/>
        <v>3.5305961732624915</v>
      </c>
      <c r="D214" s="55"/>
      <c r="E214" s="55"/>
    </row>
    <row r="215" spans="1:5" x14ac:dyDescent="0.2">
      <c r="A215" s="408">
        <v>212</v>
      </c>
      <c r="B215" s="406">
        <v>59.822670358317367</v>
      </c>
      <c r="C215" s="406">
        <f t="shared" si="3"/>
        <v>3.543807033858442</v>
      </c>
      <c r="D215" s="55"/>
      <c r="E215" s="55"/>
    </row>
    <row r="216" spans="1:5" x14ac:dyDescent="0.2">
      <c r="A216" s="408">
        <v>213</v>
      </c>
      <c r="B216" s="406">
        <v>59.881808113758815</v>
      </c>
      <c r="C216" s="406">
        <f t="shared" si="3"/>
        <v>3.5570068224285931</v>
      </c>
      <c r="D216" s="55"/>
      <c r="E216" s="55"/>
    </row>
    <row r="217" spans="1:5" x14ac:dyDescent="0.2">
      <c r="A217" s="408">
        <v>214</v>
      </c>
      <c r="B217" s="406">
        <v>59.940693480661949</v>
      </c>
      <c r="C217" s="406">
        <f t="shared" si="3"/>
        <v>3.5701955979044624</v>
      </c>
      <c r="D217" s="55"/>
      <c r="E217" s="55"/>
    </row>
    <row r="218" spans="1:5" x14ac:dyDescent="0.2">
      <c r="A218" s="408">
        <v>215</v>
      </c>
      <c r="B218" s="406">
        <v>59.999328812312697</v>
      </c>
      <c r="C218" s="406">
        <f t="shared" si="3"/>
        <v>3.5833734186019597</v>
      </c>
      <c r="D218" s="55"/>
      <c r="E218" s="55"/>
    </row>
    <row r="219" spans="1:5" x14ac:dyDescent="0.2">
      <c r="A219" s="408">
        <v>216</v>
      </c>
      <c r="B219" s="406">
        <v>60.0577164292364</v>
      </c>
      <c r="C219" s="406">
        <f t="shared" si="3"/>
        <v>3.5965403422306963</v>
      </c>
      <c r="D219" s="55"/>
      <c r="E219" s="55"/>
    </row>
    <row r="220" spans="1:5" x14ac:dyDescent="0.2">
      <c r="A220" s="408">
        <v>217</v>
      </c>
      <c r="B220" s="406">
        <v>60.115858619803085</v>
      </c>
      <c r="C220" s="406">
        <f t="shared" si="3"/>
        <v>3.6096964259031123</v>
      </c>
      <c r="D220" s="55"/>
      <c r="E220" s="55"/>
    </row>
    <row r="221" spans="1:5" x14ac:dyDescent="0.2">
      <c r="A221" s="408">
        <v>218</v>
      </c>
      <c r="B221" s="406">
        <v>60.173757640818792</v>
      </c>
      <c r="C221" s="406">
        <f t="shared" si="3"/>
        <v>3.6228417261434238</v>
      </c>
      <c r="D221" s="55"/>
      <c r="E221" s="55"/>
    </row>
    <row r="222" spans="1:5" x14ac:dyDescent="0.2">
      <c r="A222" s="408">
        <v>219</v>
      </c>
      <c r="B222" s="406">
        <v>60.231415718103506</v>
      </c>
      <c r="C222" s="406">
        <f t="shared" si="3"/>
        <v>3.6359762988963928</v>
      </c>
      <c r="D222" s="55"/>
      <c r="E222" s="55"/>
    </row>
    <row r="223" spans="1:5" x14ac:dyDescent="0.2">
      <c r="A223" s="408">
        <v>220</v>
      </c>
      <c r="B223" s="406">
        <v>60.288835047055727</v>
      </c>
      <c r="C223" s="406">
        <f t="shared" si="3"/>
        <v>3.6491001995359329</v>
      </c>
      <c r="D223" s="55"/>
      <c r="E223" s="55"/>
    </row>
    <row r="224" spans="1:5" x14ac:dyDescent="0.2">
      <c r="A224" s="408">
        <v>221</v>
      </c>
      <c r="B224" s="406">
        <v>60.346017793204382</v>
      </c>
      <c r="C224" s="406">
        <f t="shared" si="3"/>
        <v>3.662213482873546</v>
      </c>
      <c r="D224" s="55"/>
      <c r="E224" s="55"/>
    </row>
    <row r="225" spans="1:5" x14ac:dyDescent="0.2">
      <c r="A225" s="408">
        <v>222</v>
      </c>
      <c r="B225" s="406">
        <v>60.402966092748279</v>
      </c>
      <c r="C225" s="406">
        <f t="shared" si="3"/>
        <v>3.675316203166592</v>
      </c>
      <c r="D225" s="55"/>
      <c r="E225" s="55"/>
    </row>
    <row r="226" spans="1:5" x14ac:dyDescent="0.2">
      <c r="A226" s="408">
        <v>223</v>
      </c>
      <c r="B226" s="406">
        <v>60.45968205308332</v>
      </c>
      <c r="C226" s="406">
        <f t="shared" si="3"/>
        <v>3.6884084141264095</v>
      </c>
      <c r="D226" s="55"/>
      <c r="E226" s="55"/>
    </row>
    <row r="227" spans="1:5" x14ac:dyDescent="0.2">
      <c r="A227" s="408">
        <v>224</v>
      </c>
      <c r="B227" s="406">
        <v>60.51616775331798</v>
      </c>
      <c r="C227" s="406">
        <f t="shared" si="3"/>
        <v>3.7014901689262789</v>
      </c>
      <c r="D227" s="55"/>
      <c r="E227" s="55"/>
    </row>
    <row r="228" spans="1:5" x14ac:dyDescent="0.2">
      <c r="A228" s="408">
        <v>225</v>
      </c>
      <c r="B228" s="406">
        <v>60.572425244777442</v>
      </c>
      <c r="C228" s="406">
        <f t="shared" si="3"/>
        <v>3.714561520209223</v>
      </c>
      <c r="D228" s="55"/>
      <c r="E228" s="55"/>
    </row>
    <row r="229" spans="1:5" x14ac:dyDescent="0.2">
      <c r="A229" s="408">
        <v>226</v>
      </c>
      <c r="B229" s="406">
        <v>60.628456551496313</v>
      </c>
      <c r="C229" s="406">
        <f t="shared" si="3"/>
        <v>3.7276225200956778</v>
      </c>
      <c r="D229" s="55"/>
      <c r="E229" s="55"/>
    </row>
    <row r="230" spans="1:5" x14ac:dyDescent="0.2">
      <c r="A230" s="408">
        <v>227</v>
      </c>
      <c r="B230" s="406">
        <v>60.684263670700602</v>
      </c>
      <c r="C230" s="406">
        <f t="shared" si="3"/>
        <v>3.7406732201910109</v>
      </c>
      <c r="D230" s="55"/>
      <c r="E230" s="55"/>
    </row>
    <row r="231" spans="1:5" x14ac:dyDescent="0.2">
      <c r="A231" s="408">
        <v>228</v>
      </c>
      <c r="B231" s="406">
        <v>60.739848573279161</v>
      </c>
      <c r="C231" s="406">
        <f t="shared" si="3"/>
        <v>3.7537136715928918</v>
      </c>
      <c r="D231" s="55"/>
      <c r="E231" s="55"/>
    </row>
    <row r="232" spans="1:5" x14ac:dyDescent="0.2">
      <c r="A232" s="408">
        <v>229</v>
      </c>
      <c r="B232" s="406">
        <v>60.79521320424459</v>
      </c>
      <c r="C232" s="406">
        <f t="shared" si="3"/>
        <v>3.766743924898543</v>
      </c>
      <c r="D232" s="55"/>
      <c r="E232" s="55"/>
    </row>
    <row r="233" spans="1:5" x14ac:dyDescent="0.2">
      <c r="A233" s="408">
        <v>230</v>
      </c>
      <c r="B233" s="406">
        <v>60.85035948318437</v>
      </c>
      <c r="C233" s="406">
        <f t="shared" si="3"/>
        <v>3.7797640302118367</v>
      </c>
      <c r="D233" s="55"/>
      <c r="E233" s="55"/>
    </row>
    <row r="234" spans="1:5" x14ac:dyDescent="0.2">
      <c r="A234" s="408">
        <v>231</v>
      </c>
      <c r="B234" s="406">
        <v>60.905289304702059</v>
      </c>
      <c r="C234" s="406">
        <f t="shared" si="3"/>
        <v>3.7927740371502701</v>
      </c>
      <c r="D234" s="55"/>
      <c r="E234" s="55"/>
    </row>
    <row r="235" spans="1:5" x14ac:dyDescent="0.2">
      <c r="A235" s="408">
        <v>232</v>
      </c>
      <c r="B235" s="406">
        <v>60.960004538848942</v>
      </c>
      <c r="C235" s="406">
        <f t="shared" si="3"/>
        <v>3.8057739948518163</v>
      </c>
      <c r="D235" s="55"/>
      <c r="E235" s="55"/>
    </row>
    <row r="236" spans="1:5" x14ac:dyDescent="0.2">
      <c r="A236" s="408">
        <v>233</v>
      </c>
      <c r="B236" s="406">
        <v>61.014507031546437</v>
      </c>
      <c r="C236" s="406">
        <f t="shared" si="3"/>
        <v>3.8187639519816425</v>
      </c>
      <c r="D236" s="55"/>
      <c r="E236" s="55"/>
    </row>
    <row r="237" spans="1:5" x14ac:dyDescent="0.2">
      <c r="A237" s="408">
        <v>234</v>
      </c>
      <c r="B237" s="406">
        <v>61.068798604999536</v>
      </c>
      <c r="C237" s="406">
        <f t="shared" si="3"/>
        <v>3.8317439567387046</v>
      </c>
      <c r="D237" s="55"/>
      <c r="E237" s="55"/>
    </row>
    <row r="238" spans="1:5" x14ac:dyDescent="0.2">
      <c r="A238" s="408">
        <v>235</v>
      </c>
      <c r="B238" s="406">
        <v>61.122881058101235</v>
      </c>
      <c r="C238" s="406">
        <f t="shared" si="3"/>
        <v>3.8447140568622307</v>
      </c>
      <c r="D238" s="55"/>
      <c r="E238" s="55"/>
    </row>
    <row r="239" spans="1:5" x14ac:dyDescent="0.2">
      <c r="A239" s="408">
        <v>236</v>
      </c>
      <c r="B239" s="406">
        <v>61.176756166828618</v>
      </c>
      <c r="C239" s="406">
        <f t="shared" si="3"/>
        <v>3.8576742996380773</v>
      </c>
      <c r="D239" s="55"/>
      <c r="E239" s="55"/>
    </row>
    <row r="240" spans="1:5" x14ac:dyDescent="0.2">
      <c r="A240" s="408">
        <v>237</v>
      </c>
      <c r="B240" s="406">
        <v>61.230425684630319</v>
      </c>
      <c r="C240" s="406">
        <f t="shared" si="3"/>
        <v>3.8706247319049796</v>
      </c>
      <c r="D240" s="55"/>
      <c r="E240" s="55"/>
    </row>
    <row r="241" spans="1:5" x14ac:dyDescent="0.2">
      <c r="A241" s="408">
        <v>238</v>
      </c>
      <c r="B241" s="406">
        <v>61.283891342806072</v>
      </c>
      <c r="C241" s="406">
        <f t="shared" si="3"/>
        <v>3.8835654000606814</v>
      </c>
      <c r="D241" s="55"/>
      <c r="E241" s="55"/>
    </row>
    <row r="242" spans="1:5" x14ac:dyDescent="0.2">
      <c r="A242" s="408">
        <v>239</v>
      </c>
      <c r="B242" s="406">
        <v>61.337154850878122</v>
      </c>
      <c r="C242" s="406">
        <f t="shared" si="3"/>
        <v>3.8964963500679621</v>
      </c>
      <c r="D242" s="55"/>
      <c r="E242" s="55"/>
    </row>
    <row r="243" spans="1:5" x14ac:dyDescent="0.2">
      <c r="A243" s="408">
        <v>240</v>
      </c>
      <c r="B243" s="406">
        <v>61.39021789695488</v>
      </c>
      <c r="C243" s="406">
        <f t="shared" si="3"/>
        <v>3.9094176274605577</v>
      </c>
      <c r="D243" s="55"/>
      <c r="E243" s="55"/>
    </row>
    <row r="244" spans="1:5" x14ac:dyDescent="0.2">
      <c r="A244" s="408">
        <v>241</v>
      </c>
      <c r="B244" s="406">
        <v>61.443082148087235</v>
      </c>
      <c r="C244" s="406">
        <f t="shared" si="3"/>
        <v>3.9223292773489633</v>
      </c>
      <c r="D244" s="55"/>
      <c r="E244" s="55"/>
    </row>
    <row r="245" spans="1:5" x14ac:dyDescent="0.2">
      <c r="A245" s="408">
        <v>242</v>
      </c>
      <c r="B245" s="406">
        <v>61.495749250617237</v>
      </c>
      <c r="C245" s="406">
        <f t="shared" si="3"/>
        <v>3.935231344426152</v>
      </c>
      <c r="D245" s="55"/>
      <c r="E245" s="55"/>
    </row>
    <row r="246" spans="1:5" x14ac:dyDescent="0.2">
      <c r="A246" s="408">
        <v>243</v>
      </c>
      <c r="B246" s="406">
        <v>61.548220830519647</v>
      </c>
      <c r="C246" s="406">
        <f t="shared" si="3"/>
        <v>3.9481238729731838</v>
      </c>
      <c r="D246" s="55"/>
      <c r="E246" s="55"/>
    </row>
    <row r="247" spans="1:5" x14ac:dyDescent="0.2">
      <c r="A247" s="408">
        <v>244</v>
      </c>
      <c r="B247" s="406">
        <v>61.600498493736616</v>
      </c>
      <c r="C247" s="406">
        <f t="shared" si="3"/>
        <v>3.9610069068647116</v>
      </c>
      <c r="D247" s="55"/>
      <c r="E247" s="55"/>
    </row>
    <row r="248" spans="1:5" x14ac:dyDescent="0.2">
      <c r="A248" s="408">
        <v>245</v>
      </c>
      <c r="B248" s="406">
        <v>61.652583826505349</v>
      </c>
      <c r="C248" s="406">
        <f t="shared" si="3"/>
        <v>3.9738804895744031</v>
      </c>
      <c r="D248" s="55"/>
      <c r="E248" s="55"/>
    </row>
    <row r="249" spans="1:5" x14ac:dyDescent="0.2">
      <c r="A249" s="408">
        <v>246</v>
      </c>
      <c r="B249" s="406">
        <v>61.704478395679224</v>
      </c>
      <c r="C249" s="406">
        <f t="shared" si="3"/>
        <v>3.9867446641802555</v>
      </c>
      <c r="D249" s="55"/>
      <c r="E249" s="55"/>
    </row>
    <row r="250" spans="1:5" x14ac:dyDescent="0.2">
      <c r="A250" s="408">
        <v>247</v>
      </c>
      <c r="B250" s="406">
        <v>61.756183749042286</v>
      </c>
      <c r="C250" s="406">
        <f t="shared" si="3"/>
        <v>3.9995994733698303</v>
      </c>
      <c r="D250" s="55"/>
      <c r="E250" s="55"/>
    </row>
    <row r="251" spans="1:5" x14ac:dyDescent="0.2">
      <c r="A251" s="408">
        <v>248</v>
      </c>
      <c r="B251" s="406">
        <v>61.807701415617416</v>
      </c>
      <c r="C251" s="406">
        <f t="shared" si="3"/>
        <v>4.0124449594453937</v>
      </c>
      <c r="D251" s="55"/>
      <c r="E251" s="55"/>
    </row>
    <row r="252" spans="1:5" x14ac:dyDescent="0.2">
      <c r="A252" s="408">
        <v>249</v>
      </c>
      <c r="B252" s="406">
        <v>61.859032905968419</v>
      </c>
      <c r="C252" s="406">
        <f t="shared" si="3"/>
        <v>4.0252811643289599</v>
      </c>
      <c r="D252" s="55"/>
      <c r="E252" s="55"/>
    </row>
    <row r="253" spans="1:5" x14ac:dyDescent="0.2">
      <c r="A253" s="408">
        <v>250</v>
      </c>
      <c r="B253" s="406">
        <v>61.910179712495903</v>
      </c>
      <c r="C253" s="406">
        <f t="shared" si="3"/>
        <v>4.0381081295672638</v>
      </c>
      <c r="D253" s="55"/>
      <c r="E253" s="55"/>
    </row>
    <row r="254" spans="1:5" x14ac:dyDescent="0.2">
      <c r="A254" s="408">
        <v>251</v>
      </c>
      <c r="B254" s="406">
        <v>61.961143309727326</v>
      </c>
      <c r="C254" s="406">
        <f t="shared" si="3"/>
        <v>4.0509258963366372</v>
      </c>
      <c r="D254" s="55"/>
      <c r="E254" s="55"/>
    </row>
    <row r="255" spans="1:5" x14ac:dyDescent="0.2">
      <c r="A255" s="408">
        <v>252</v>
      </c>
      <c r="B255" s="406">
        <v>62.011925154601222</v>
      </c>
      <c r="C255" s="406">
        <f t="shared" si="3"/>
        <v>4.06373450544781</v>
      </c>
      <c r="D255" s="55"/>
      <c r="E255" s="55"/>
    </row>
    <row r="256" spans="1:5" x14ac:dyDescent="0.2">
      <c r="A256" s="408">
        <v>253</v>
      </c>
      <c r="B256" s="406">
        <v>62.062526686745883</v>
      </c>
      <c r="C256" s="406">
        <f t="shared" si="3"/>
        <v>4.0765339973506247</v>
      </c>
      <c r="D256" s="55"/>
      <c r="E256" s="55"/>
    </row>
    <row r="257" spans="1:5" x14ac:dyDescent="0.2">
      <c r="A257" s="408">
        <v>254</v>
      </c>
      <c r="B257" s="406">
        <v>62.112949328752521</v>
      </c>
      <c r="C257" s="406">
        <f t="shared" si="3"/>
        <v>4.089324412138672</v>
      </c>
      <c r="D257" s="55"/>
      <c r="E257" s="55"/>
    </row>
    <row r="258" spans="1:5" x14ac:dyDescent="0.2">
      <c r="A258" s="408">
        <v>255</v>
      </c>
      <c r="B258" s="406">
        <v>62.163194486442968</v>
      </c>
      <c r="C258" s="406">
        <f t="shared" si="3"/>
        <v>4.1021057895538551</v>
      </c>
      <c r="D258" s="55"/>
      <c r="E258" s="55"/>
    </row>
    <row r="259" spans="1:5" x14ac:dyDescent="0.2">
      <c r="A259" s="408">
        <v>256</v>
      </c>
      <c r="B259" s="406">
        <v>62.213263549132307</v>
      </c>
      <c r="C259" s="406">
        <f t="shared" si="3"/>
        <v>4.1148781689908702</v>
      </c>
      <c r="D259" s="55"/>
      <c r="E259" s="55"/>
    </row>
    <row r="260" spans="1:5" x14ac:dyDescent="0.2">
      <c r="A260" s="408">
        <v>257</v>
      </c>
      <c r="B260" s="406">
        <v>62.263157889886216</v>
      </c>
      <c r="C260" s="406">
        <f t="shared" si="3"/>
        <v>4.1276415895016152</v>
      </c>
      <c r="D260" s="55"/>
      <c r="E260" s="55"/>
    </row>
    <row r="261" spans="1:5" x14ac:dyDescent="0.2">
      <c r="A261" s="408">
        <v>258</v>
      </c>
      <c r="B261" s="406">
        <v>62.312878865773371</v>
      </c>
      <c r="C261" s="406">
        <f t="shared" ref="C261:C324" si="4">A261/B261</f>
        <v>4.1403960897995322</v>
      </c>
      <c r="D261" s="55"/>
      <c r="E261" s="55"/>
    </row>
    <row r="262" spans="1:5" x14ac:dyDescent="0.2">
      <c r="A262" s="408">
        <v>259</v>
      </c>
      <c r="B262" s="406">
        <v>62.362427818113098</v>
      </c>
      <c r="C262" s="406">
        <f t="shared" si="4"/>
        <v>4.1531417082638615</v>
      </c>
      <c r="D262" s="55"/>
      <c r="E262" s="55"/>
    </row>
    <row r="263" spans="1:5" x14ac:dyDescent="0.2">
      <c r="A263" s="408">
        <v>260</v>
      </c>
      <c r="B263" s="406">
        <v>62.411806072718008</v>
      </c>
      <c r="C263" s="406">
        <f t="shared" si="4"/>
        <v>4.165878482943846</v>
      </c>
      <c r="D263" s="55"/>
      <c r="E263" s="55"/>
    </row>
    <row r="264" spans="1:5" x14ac:dyDescent="0.2">
      <c r="A264" s="408">
        <v>261</v>
      </c>
      <c r="B264" s="406">
        <v>62.461014940132181</v>
      </c>
      <c r="C264" s="406">
        <f t="shared" si="4"/>
        <v>4.1786064515628514</v>
      </c>
      <c r="D264" s="55"/>
      <c r="E264" s="55"/>
    </row>
    <row r="265" spans="1:5" x14ac:dyDescent="0.2">
      <c r="A265" s="408">
        <v>262</v>
      </c>
      <c r="B265" s="406">
        <v>62.510055715864688</v>
      </c>
      <c r="C265" s="406">
        <f t="shared" si="4"/>
        <v>4.1913256515224306</v>
      </c>
      <c r="D265" s="55"/>
      <c r="E265" s="55"/>
    </row>
    <row r="266" spans="1:5" x14ac:dyDescent="0.2">
      <c r="A266" s="408">
        <v>263</v>
      </c>
      <c r="B266" s="406">
        <v>62.558929680618753</v>
      </c>
      <c r="C266" s="406">
        <f t="shared" si="4"/>
        <v>4.2040361199063074</v>
      </c>
      <c r="D266" s="55"/>
      <c r="E266" s="55"/>
    </row>
    <row r="267" spans="1:5" x14ac:dyDescent="0.2">
      <c r="A267" s="408">
        <v>264</v>
      </c>
      <c r="B267" s="406">
        <v>62.60763810051639</v>
      </c>
      <c r="C267" s="406">
        <f t="shared" si="4"/>
        <v>4.2167378934843178</v>
      </c>
      <c r="D267" s="55"/>
      <c r="E267" s="55"/>
    </row>
    <row r="268" spans="1:5" x14ac:dyDescent="0.2">
      <c r="A268" s="408">
        <v>265</v>
      </c>
      <c r="B268" s="406">
        <v>62.656182227319078</v>
      </c>
      <c r="C268" s="406">
        <f t="shared" si="4"/>
        <v>4.2294310087162614</v>
      </c>
      <c r="D268" s="55"/>
      <c r="E268" s="55"/>
    </row>
    <row r="269" spans="1:5" x14ac:dyDescent="0.2">
      <c r="A269" s="408">
        <v>266</v>
      </c>
      <c r="B269" s="406">
        <v>62.704563298643968</v>
      </c>
      <c r="C269" s="406">
        <f t="shared" si="4"/>
        <v>4.2421155017557144</v>
      </c>
      <c r="D269" s="55"/>
      <c r="E269" s="55"/>
    </row>
    <row r="270" spans="1:5" x14ac:dyDescent="0.2">
      <c r="A270" s="408">
        <v>267</v>
      </c>
      <c r="B270" s="406">
        <v>62.752782538176277</v>
      </c>
      <c r="C270" s="406">
        <f t="shared" si="4"/>
        <v>4.2547914084537668</v>
      </c>
      <c r="D270" s="55"/>
      <c r="E270" s="55"/>
    </row>
    <row r="271" spans="1:5" x14ac:dyDescent="0.2">
      <c r="A271" s="408">
        <v>268</v>
      </c>
      <c r="B271" s="406">
        <v>62.800841155877571</v>
      </c>
      <c r="C271" s="406">
        <f t="shared" si="4"/>
        <v>4.2674587643627078</v>
      </c>
      <c r="D271" s="55"/>
      <c r="E271" s="55"/>
    </row>
    <row r="272" spans="1:5" x14ac:dyDescent="0.2">
      <c r="A272" s="408">
        <v>269</v>
      </c>
      <c r="B272" s="406">
        <v>62.848740348190226</v>
      </c>
      <c r="C272" s="406">
        <f t="shared" si="4"/>
        <v>4.2801176047396474</v>
      </c>
      <c r="D272" s="55"/>
      <c r="E272" s="55"/>
    </row>
    <row r="273" spans="1:5" x14ac:dyDescent="0.2">
      <c r="A273" s="408">
        <v>270</v>
      </c>
      <c r="B273" s="406">
        <v>62.896481298238129</v>
      </c>
      <c r="C273" s="406">
        <f t="shared" si="4"/>
        <v>4.292767964550082</v>
      </c>
      <c r="D273" s="55"/>
      <c r="E273" s="55"/>
    </row>
    <row r="274" spans="1:5" x14ac:dyDescent="0.2">
      <c r="A274" s="408">
        <v>271</v>
      </c>
      <c r="B274" s="406">
        <v>62.944065176023507</v>
      </c>
      <c r="C274" s="406">
        <f t="shared" si="4"/>
        <v>4.3054098784714121</v>
      </c>
      <c r="D274" s="55"/>
      <c r="E274" s="55"/>
    </row>
    <row r="275" spans="1:5" x14ac:dyDescent="0.2">
      <c r="A275" s="408">
        <v>272</v>
      </c>
      <c r="B275" s="406">
        <v>62.991493138620413</v>
      </c>
      <c r="C275" s="406">
        <f t="shared" si="4"/>
        <v>4.3180433808963858</v>
      </c>
      <c r="D275" s="55"/>
      <c r="E275" s="55"/>
    </row>
    <row r="276" spans="1:5" x14ac:dyDescent="0.2">
      <c r="A276" s="408">
        <v>273</v>
      </c>
      <c r="B276" s="406">
        <v>63.038766330364354</v>
      </c>
      <c r="C276" s="406">
        <f t="shared" si="4"/>
        <v>4.3306685059365133</v>
      </c>
      <c r="D276" s="55"/>
      <c r="E276" s="55"/>
    </row>
    <row r="277" spans="1:5" x14ac:dyDescent="0.2">
      <c r="A277" s="408">
        <v>274</v>
      </c>
      <c r="B277" s="406">
        <v>63.085885883038657</v>
      </c>
      <c r="C277" s="406">
        <f t="shared" si="4"/>
        <v>4.3432852874254078</v>
      </c>
      <c r="D277" s="55"/>
      <c r="E277" s="55"/>
    </row>
    <row r="278" spans="1:5" x14ac:dyDescent="0.2">
      <c r="A278" s="408">
        <v>275</v>
      </c>
      <c r="B278" s="406">
        <v>63.132852916057445</v>
      </c>
      <c r="C278" s="406">
        <f t="shared" si="4"/>
        <v>4.3558937589220754</v>
      </c>
      <c r="D278" s="55"/>
      <c r="E278" s="55"/>
    </row>
    <row r="279" spans="1:5" x14ac:dyDescent="0.2">
      <c r="A279" s="408">
        <v>276</v>
      </c>
      <c r="B279" s="406">
        <v>63.179668536645039</v>
      </c>
      <c r="C279" s="406">
        <f t="shared" si="4"/>
        <v>4.3684939537141823</v>
      </c>
      <c r="D279" s="55"/>
      <c r="E279" s="55"/>
    </row>
    <row r="280" spans="1:5" x14ac:dyDescent="0.2">
      <c r="A280" s="408">
        <v>277</v>
      </c>
      <c r="B280" s="406">
        <v>63.226333840012543</v>
      </c>
      <c r="C280" s="406">
        <f t="shared" si="4"/>
        <v>4.3810859048212221</v>
      </c>
      <c r="D280" s="55"/>
      <c r="E280" s="55"/>
    </row>
    <row r="281" spans="1:5" x14ac:dyDescent="0.2">
      <c r="A281" s="408">
        <v>278</v>
      </c>
      <c r="B281" s="406">
        <v>63.272849909530827</v>
      </c>
      <c r="C281" s="406">
        <f t="shared" si="4"/>
        <v>4.3936696449976829</v>
      </c>
      <c r="D281" s="55"/>
      <c r="E281" s="55"/>
    </row>
    <row r="282" spans="1:5" x14ac:dyDescent="0.2">
      <c r="A282" s="408">
        <v>279</v>
      </c>
      <c r="B282" s="406">
        <v>63.319217816900661</v>
      </c>
      <c r="C282" s="406">
        <f t="shared" si="4"/>
        <v>4.4062452067361377</v>
      </c>
      <c r="D282" s="55"/>
      <c r="E282" s="55"/>
    </row>
    <row r="283" spans="1:5" x14ac:dyDescent="0.2">
      <c r="A283" s="408">
        <v>280</v>
      </c>
      <c r="B283" s="406">
        <v>63.365438622319694</v>
      </c>
      <c r="C283" s="406">
        <f t="shared" si="4"/>
        <v>4.4188126222702966</v>
      </c>
      <c r="D283" s="55"/>
      <c r="E283" s="55"/>
    </row>
    <row r="284" spans="1:5" x14ac:dyDescent="0.2">
      <c r="A284" s="408">
        <v>281</v>
      </c>
      <c r="B284" s="406">
        <v>63.41151337464656</v>
      </c>
      <c r="C284" s="406">
        <f t="shared" si="4"/>
        <v>4.4313719235780065</v>
      </c>
      <c r="D284" s="55"/>
      <c r="E284" s="55"/>
    </row>
    <row r="285" spans="1:5" x14ac:dyDescent="0.2">
      <c r="A285" s="408">
        <v>282</v>
      </c>
      <c r="B285" s="406">
        <v>63.457443111561915</v>
      </c>
      <c r="C285" s="406">
        <f t="shared" si="4"/>
        <v>4.443923142384218</v>
      </c>
      <c r="D285" s="55"/>
      <c r="E285" s="55"/>
    </row>
    <row r="286" spans="1:5" x14ac:dyDescent="0.2">
      <c r="A286" s="408">
        <v>283</v>
      </c>
      <c r="B286" s="406">
        <v>63.503228859726775</v>
      </c>
      <c r="C286" s="406">
        <f t="shared" si="4"/>
        <v>4.4564663101638962</v>
      </c>
      <c r="D286" s="55"/>
      <c r="E286" s="55"/>
    </row>
    <row r="287" spans="1:5" x14ac:dyDescent="0.2">
      <c r="A287" s="408">
        <v>284</v>
      </c>
      <c r="B287" s="406">
        <v>63.548871634937967</v>
      </c>
      <c r="C287" s="406">
        <f t="shared" si="4"/>
        <v>4.4690014581448869</v>
      </c>
      <c r="D287" s="55"/>
      <c r="E287" s="55"/>
    </row>
    <row r="288" spans="1:5" x14ac:dyDescent="0.2">
      <c r="A288" s="408">
        <v>285</v>
      </c>
      <c r="B288" s="406">
        <v>63.594372442280864</v>
      </c>
      <c r="C288" s="406">
        <f t="shared" si="4"/>
        <v>4.4815286173107527</v>
      </c>
      <c r="D288" s="55"/>
      <c r="E288" s="55"/>
    </row>
    <row r="289" spans="1:5" x14ac:dyDescent="0.2">
      <c r="A289" s="408">
        <v>286</v>
      </c>
      <c r="B289" s="406">
        <v>63.639732276279524</v>
      </c>
      <c r="C289" s="406">
        <f t="shared" si="4"/>
        <v>4.4940478184035504</v>
      </c>
      <c r="D289" s="55"/>
      <c r="E289" s="55"/>
    </row>
    <row r="290" spans="1:5" x14ac:dyDescent="0.2">
      <c r="A290" s="408">
        <v>287</v>
      </c>
      <c r="B290" s="406">
        <v>63.684952121044049</v>
      </c>
      <c r="C290" s="406">
        <f t="shared" si="4"/>
        <v>4.5065590919265803</v>
      </c>
      <c r="D290" s="55"/>
      <c r="E290" s="55"/>
    </row>
    <row r="291" spans="1:5" x14ac:dyDescent="0.2">
      <c r="A291" s="408">
        <v>288</v>
      </c>
      <c r="B291" s="406">
        <v>63.730032950415556</v>
      </c>
      <c r="C291" s="406">
        <f t="shared" si="4"/>
        <v>4.5190624681470855</v>
      </c>
      <c r="D291" s="55"/>
      <c r="E291" s="55"/>
    </row>
    <row r="292" spans="1:5" x14ac:dyDescent="0.2">
      <c r="A292" s="408">
        <v>289</v>
      </c>
      <c r="B292" s="406">
        <v>63.774975728108508</v>
      </c>
      <c r="C292" s="406">
        <f t="shared" si="4"/>
        <v>4.5315579770989185</v>
      </c>
      <c r="D292" s="55"/>
      <c r="E292" s="55"/>
    </row>
    <row r="293" spans="1:5" x14ac:dyDescent="0.2">
      <c r="A293" s="408">
        <v>290</v>
      </c>
      <c r="B293" s="406">
        <v>63.819781407850648</v>
      </c>
      <c r="C293" s="406">
        <f t="shared" si="4"/>
        <v>4.544045648585163</v>
      </c>
      <c r="D293" s="55"/>
      <c r="E293" s="55"/>
    </row>
    <row r="294" spans="1:5" x14ac:dyDescent="0.2">
      <c r="A294" s="408">
        <v>291</v>
      </c>
      <c r="B294" s="406">
        <v>63.864450933520544</v>
      </c>
      <c r="C294" s="406">
        <f t="shared" si="4"/>
        <v>4.5565255121807171</v>
      </c>
      <c r="D294" s="55"/>
      <c r="E294" s="55"/>
    </row>
    <row r="295" spans="1:5" x14ac:dyDescent="0.2">
      <c r="A295" s="408">
        <v>292</v>
      </c>
      <c r="B295" s="406">
        <v>63.908985239282657</v>
      </c>
      <c r="C295" s="406">
        <f t="shared" si="4"/>
        <v>4.5689975972348504</v>
      </c>
      <c r="D295" s="55"/>
      <c r="E295" s="55"/>
    </row>
    <row r="296" spans="1:5" x14ac:dyDescent="0.2">
      <c r="A296" s="408">
        <v>293</v>
      </c>
      <c r="B296" s="406">
        <v>63.953385249720277</v>
      </c>
      <c r="C296" s="406">
        <f t="shared" si="4"/>
        <v>4.5814619328737027</v>
      </c>
      <c r="D296" s="55"/>
      <c r="E296" s="55"/>
    </row>
    <row r="297" spans="1:5" x14ac:dyDescent="0.2">
      <c r="A297" s="408">
        <v>294</v>
      </c>
      <c r="B297" s="406">
        <v>63.997651879966035</v>
      </c>
      <c r="C297" s="406">
        <f t="shared" si="4"/>
        <v>4.5939185480027653</v>
      </c>
      <c r="D297" s="55"/>
      <c r="E297" s="55"/>
    </row>
    <row r="298" spans="1:5" x14ac:dyDescent="0.2">
      <c r="A298" s="408">
        <v>295</v>
      </c>
      <c r="B298" s="406">
        <v>64.041786035830327</v>
      </c>
      <c r="C298" s="406">
        <f t="shared" si="4"/>
        <v>4.6063674713093157</v>
      </c>
      <c r="D298" s="55"/>
      <c r="E298" s="55"/>
    </row>
    <row r="299" spans="1:5" x14ac:dyDescent="0.2">
      <c r="A299" s="408">
        <v>296</v>
      </c>
      <c r="B299" s="406">
        <v>64.08578861392742</v>
      </c>
      <c r="C299" s="406">
        <f t="shared" si="4"/>
        <v>4.6188087312648269</v>
      </c>
      <c r="D299" s="55"/>
      <c r="E299" s="55"/>
    </row>
    <row r="300" spans="1:5" x14ac:dyDescent="0.2">
      <c r="A300" s="408">
        <v>297</v>
      </c>
      <c r="B300" s="406">
        <v>64.129660501799634</v>
      </c>
      <c r="C300" s="406">
        <f t="shared" si="4"/>
        <v>4.6312423561273253</v>
      </c>
      <c r="D300" s="55"/>
      <c r="E300" s="55"/>
    </row>
    <row r="301" spans="1:5" x14ac:dyDescent="0.2">
      <c r="A301" s="408">
        <v>298</v>
      </c>
      <c r="B301" s="406">
        <v>64.173402578039173</v>
      </c>
      <c r="C301" s="406">
        <f t="shared" si="4"/>
        <v>4.6436683739437372</v>
      </c>
      <c r="D301" s="55"/>
      <c r="E301" s="55"/>
    </row>
    <row r="302" spans="1:5" x14ac:dyDescent="0.2">
      <c r="A302" s="408">
        <v>299</v>
      </c>
      <c r="B302" s="406">
        <v>64.217015712408184</v>
      </c>
      <c r="C302" s="406">
        <f t="shared" si="4"/>
        <v>4.6560868125521822</v>
      </c>
      <c r="D302" s="55"/>
      <c r="E302" s="55"/>
    </row>
    <row r="303" spans="1:5" x14ac:dyDescent="0.2">
      <c r="A303" s="408">
        <v>300</v>
      </c>
      <c r="B303" s="406">
        <v>64.260500765956593</v>
      </c>
      <c r="C303" s="406">
        <f t="shared" si="4"/>
        <v>4.6684976995842451</v>
      </c>
      <c r="D303" s="55"/>
      <c r="E303" s="55"/>
    </row>
    <row r="304" spans="1:5" x14ac:dyDescent="0.2">
      <c r="A304" s="408">
        <v>301</v>
      </c>
      <c r="B304" s="406">
        <v>64.30385859113818</v>
      </c>
      <c r="C304" s="406">
        <f t="shared" si="4"/>
        <v>4.6809010624672114</v>
      </c>
      <c r="D304" s="55"/>
      <c r="E304" s="55"/>
    </row>
    <row r="305" spans="1:5" x14ac:dyDescent="0.2">
      <c r="A305" s="408">
        <v>302</v>
      </c>
      <c r="B305" s="406">
        <v>64.347090031924552</v>
      </c>
      <c r="C305" s="406">
        <f t="shared" si="4"/>
        <v>4.6932969284262676</v>
      </c>
      <c r="D305" s="55"/>
      <c r="E305" s="55"/>
    </row>
    <row r="306" spans="1:5" x14ac:dyDescent="0.2">
      <c r="A306" s="408">
        <v>303</v>
      </c>
      <c r="B306" s="406">
        <v>64.39019592391729</v>
      </c>
      <c r="C306" s="406">
        <f t="shared" si="4"/>
        <v>4.7056853244866854</v>
      </c>
      <c r="D306" s="55"/>
      <c r="E306" s="55"/>
    </row>
    <row r="307" spans="1:5" x14ac:dyDescent="0.2">
      <c r="A307" s="408">
        <v>304</v>
      </c>
      <c r="B307" s="406">
        <v>64.433177094458301</v>
      </c>
      <c r="C307" s="406">
        <f t="shared" si="4"/>
        <v>4.7180662774759572</v>
      </c>
      <c r="D307" s="55"/>
      <c r="E307" s="55"/>
    </row>
    <row r="308" spans="1:5" x14ac:dyDescent="0.2">
      <c r="A308" s="408">
        <v>305</v>
      </c>
      <c r="B308" s="406">
        <v>64.476034362738332</v>
      </c>
      <c r="C308" s="406">
        <f t="shared" si="4"/>
        <v>4.7304398140259085</v>
      </c>
      <c r="D308" s="55"/>
      <c r="E308" s="55"/>
    </row>
    <row r="309" spans="1:5" x14ac:dyDescent="0.2">
      <c r="A309" s="408">
        <v>306</v>
      </c>
      <c r="B309" s="406">
        <v>64.518768539903647</v>
      </c>
      <c r="C309" s="406">
        <f t="shared" si="4"/>
        <v>4.7428059605747857</v>
      </c>
      <c r="D309" s="55"/>
      <c r="E309" s="55"/>
    </row>
    <row r="310" spans="1:5" x14ac:dyDescent="0.2">
      <c r="A310" s="408">
        <v>307</v>
      </c>
      <c r="B310" s="406">
        <v>64.561380429161076</v>
      </c>
      <c r="C310" s="406">
        <f t="shared" si="4"/>
        <v>4.7551647433693081</v>
      </c>
      <c r="D310" s="55"/>
      <c r="E310" s="55"/>
    </row>
    <row r="311" spans="1:5" x14ac:dyDescent="0.2">
      <c r="A311" s="408">
        <v>308</v>
      </c>
      <c r="B311" s="406">
        <v>64.603870825881202</v>
      </c>
      <c r="C311" s="406">
        <f t="shared" si="4"/>
        <v>4.767516188466697</v>
      </c>
      <c r="D311" s="55"/>
      <c r="E311" s="55"/>
    </row>
    <row r="312" spans="1:5" x14ac:dyDescent="0.2">
      <c r="A312" s="408">
        <v>309</v>
      </c>
      <c r="B312" s="406">
        <v>64.646240517700107</v>
      </c>
      <c r="C312" s="406">
        <f t="shared" si="4"/>
        <v>4.7798603217366669</v>
      </c>
      <c r="D312" s="55"/>
      <c r="E312" s="55"/>
    </row>
    <row r="313" spans="1:5" x14ac:dyDescent="0.2">
      <c r="A313" s="408">
        <v>310</v>
      </c>
      <c r="B313" s="406">
        <v>64.688490284619135</v>
      </c>
      <c r="C313" s="406">
        <f t="shared" si="4"/>
        <v>4.7921971688634093</v>
      </c>
      <c r="D313" s="55"/>
      <c r="E313" s="55"/>
    </row>
    <row r="314" spans="1:5" x14ac:dyDescent="0.2">
      <c r="A314" s="408">
        <v>311</v>
      </c>
      <c r="B314" s="406">
        <v>64.730620899103457</v>
      </c>
      <c r="C314" s="406">
        <f t="shared" si="4"/>
        <v>4.8045267553475215</v>
      </c>
      <c r="D314" s="55"/>
      <c r="E314" s="55"/>
    </row>
    <row r="315" spans="1:5" x14ac:dyDescent="0.2">
      <c r="A315" s="408">
        <v>312</v>
      </c>
      <c r="B315" s="406">
        <v>64.77263312617869</v>
      </c>
      <c r="C315" s="406">
        <f t="shared" si="4"/>
        <v>4.8168491065079335</v>
      </c>
      <c r="D315" s="55"/>
      <c r="E315" s="55"/>
    </row>
    <row r="316" spans="1:5" x14ac:dyDescent="0.2">
      <c r="A316" s="408">
        <v>313</v>
      </c>
      <c r="B316" s="406">
        <v>64.814527723526197</v>
      </c>
      <c r="C316" s="406">
        <f t="shared" si="4"/>
        <v>4.8291642474837957</v>
      </c>
      <c r="D316" s="55"/>
      <c r="E316" s="55"/>
    </row>
    <row r="317" spans="1:5" x14ac:dyDescent="0.2">
      <c r="A317" s="408">
        <v>314</v>
      </c>
      <c r="B317" s="406">
        <v>64.856305441576794</v>
      </c>
      <c r="C317" s="406">
        <f t="shared" si="4"/>
        <v>4.8414722032363429</v>
      </c>
      <c r="D317" s="55"/>
      <c r="E317" s="55"/>
    </row>
    <row r="318" spans="1:5" x14ac:dyDescent="0.2">
      <c r="A318" s="408">
        <v>315</v>
      </c>
      <c r="B318" s="406">
        <v>64.897967023602931</v>
      </c>
      <c r="C318" s="406">
        <f t="shared" si="4"/>
        <v>4.8537729985507365</v>
      </c>
      <c r="D318" s="55"/>
      <c r="E318" s="55"/>
    </row>
    <row r="319" spans="1:5" x14ac:dyDescent="0.2">
      <c r="A319" s="408">
        <v>316</v>
      </c>
      <c r="B319" s="406">
        <v>64.939513205809462</v>
      </c>
      <c r="C319" s="406">
        <f t="shared" si="4"/>
        <v>4.8660666580378793</v>
      </c>
      <c r="D319" s="55"/>
      <c r="E319" s="55"/>
    </row>
    <row r="320" spans="1:5" x14ac:dyDescent="0.2">
      <c r="A320" s="408">
        <v>317</v>
      </c>
      <c r="B320" s="406">
        <v>64.980944717422986</v>
      </c>
      <c r="C320" s="406">
        <f t="shared" si="4"/>
        <v>4.8783532061362065</v>
      </c>
      <c r="D320" s="55"/>
      <c r="E320" s="55"/>
    </row>
    <row r="321" spans="1:5" x14ac:dyDescent="0.2">
      <c r="A321" s="408">
        <v>318</v>
      </c>
      <c r="B321" s="406">
        <v>65.022262280779756</v>
      </c>
      <c r="C321" s="406">
        <f t="shared" si="4"/>
        <v>4.8906326671134472</v>
      </c>
      <c r="D321" s="55"/>
      <c r="E321" s="55"/>
    </row>
    <row r="322" spans="1:5" x14ac:dyDescent="0.2">
      <c r="A322" s="408">
        <v>319</v>
      </c>
      <c r="B322" s="406">
        <v>65.063466611412167</v>
      </c>
      <c r="C322" s="406">
        <f t="shared" si="4"/>
        <v>4.9029050650683779</v>
      </c>
      <c r="D322" s="55"/>
      <c r="E322" s="55"/>
    </row>
    <row r="323" spans="1:5" x14ac:dyDescent="0.2">
      <c r="A323" s="408">
        <v>320</v>
      </c>
      <c r="B323" s="406">
        <v>65.104558418134033</v>
      </c>
      <c r="C323" s="406">
        <f t="shared" si="4"/>
        <v>4.9151704239325298</v>
      </c>
      <c r="D323" s="55"/>
      <c r="E323" s="55"/>
    </row>
    <row r="324" spans="1:5" x14ac:dyDescent="0.2">
      <c r="A324" s="408">
        <v>321</v>
      </c>
      <c r="B324" s="406">
        <v>65.145538403124334</v>
      </c>
      <c r="C324" s="406">
        <f t="shared" si="4"/>
        <v>4.9274287674718957</v>
      </c>
      <c r="D324" s="55"/>
      <c r="E324" s="55"/>
    </row>
    <row r="325" spans="1:5" x14ac:dyDescent="0.2">
      <c r="A325" s="408">
        <v>322</v>
      </c>
      <c r="B325" s="406">
        <v>65.186407262009865</v>
      </c>
      <c r="C325" s="406">
        <f t="shared" ref="C325:C388" si="5">A325/B325</f>
        <v>4.9396801192885977</v>
      </c>
      <c r="D325" s="55"/>
      <c r="E325" s="55"/>
    </row>
    <row r="326" spans="1:5" x14ac:dyDescent="0.2">
      <c r="A326" s="408">
        <v>323</v>
      </c>
      <c r="B326" s="406">
        <v>65.227165683946396</v>
      </c>
      <c r="C326" s="406">
        <f t="shared" si="5"/>
        <v>4.9519245028225445</v>
      </c>
      <c r="D326" s="55"/>
      <c r="E326" s="55"/>
    </row>
    <row r="327" spans="1:5" x14ac:dyDescent="0.2">
      <c r="A327" s="408">
        <v>324</v>
      </c>
      <c r="B327" s="406">
        <v>65.267814351698789</v>
      </c>
      <c r="C327" s="406">
        <f t="shared" si="5"/>
        <v>4.9641619413530575</v>
      </c>
      <c r="D327" s="55"/>
      <c r="E327" s="55"/>
    </row>
    <row r="328" spans="1:5" x14ac:dyDescent="0.2">
      <c r="A328" s="408">
        <v>325</v>
      </c>
      <c r="B328" s="406">
        <v>65.308353941719716</v>
      </c>
      <c r="C328" s="406">
        <f t="shared" si="5"/>
        <v>4.9763924580004817</v>
      </c>
      <c r="D328" s="55"/>
      <c r="E328" s="55"/>
    </row>
    <row r="329" spans="1:5" x14ac:dyDescent="0.2">
      <c r="A329" s="408">
        <v>326</v>
      </c>
      <c r="B329" s="406">
        <v>65.348785124227248</v>
      </c>
      <c r="C329" s="406">
        <f t="shared" si="5"/>
        <v>4.9886160757277729</v>
      </c>
      <c r="D329" s="55"/>
      <c r="E329" s="55"/>
    </row>
    <row r="330" spans="1:5" x14ac:dyDescent="0.2">
      <c r="A330" s="408">
        <v>327</v>
      </c>
      <c r="B330" s="406">
        <v>65.389108563281198</v>
      </c>
      <c r="C330" s="406">
        <f t="shared" si="5"/>
        <v>5.0008328173420704</v>
      </c>
      <c r="D330" s="55"/>
      <c r="E330" s="55"/>
    </row>
    <row r="331" spans="1:5" x14ac:dyDescent="0.2">
      <c r="A331" s="408">
        <v>328</v>
      </c>
      <c r="B331" s="406">
        <v>65.429324916858391</v>
      </c>
      <c r="C331" s="406">
        <f t="shared" si="5"/>
        <v>5.0130427054962352</v>
      </c>
      <c r="D331" s="55"/>
      <c r="E331" s="55"/>
    </row>
    <row r="332" spans="1:5" x14ac:dyDescent="0.2">
      <c r="A332" s="408">
        <v>329</v>
      </c>
      <c r="B332" s="406">
        <v>65.469434836926737</v>
      </c>
      <c r="C332" s="406">
        <f t="shared" si="5"/>
        <v>5.0252457626903793</v>
      </c>
      <c r="D332" s="55"/>
      <c r="E332" s="55"/>
    </row>
    <row r="333" spans="1:5" x14ac:dyDescent="0.2">
      <c r="A333" s="408">
        <v>330</v>
      </c>
      <c r="B333" s="406">
        <v>65.509438969518115</v>
      </c>
      <c r="C333" s="406">
        <f t="shared" si="5"/>
        <v>5.0374420112733791</v>
      </c>
      <c r="D333" s="55"/>
      <c r="E333" s="55"/>
    </row>
    <row r="334" spans="1:5" x14ac:dyDescent="0.2">
      <c r="A334" s="408">
        <v>331</v>
      </c>
      <c r="B334" s="406">
        <v>65.549337954800279</v>
      </c>
      <c r="C334" s="406">
        <f t="shared" si="5"/>
        <v>5.0496314734443528</v>
      </c>
      <c r="D334" s="55"/>
      <c r="E334" s="55"/>
    </row>
    <row r="335" spans="1:5" x14ac:dyDescent="0.2">
      <c r="A335" s="408">
        <v>332</v>
      </c>
      <c r="B335" s="406">
        <v>65.589132427147575</v>
      </c>
      <c r="C335" s="406">
        <f t="shared" si="5"/>
        <v>5.0618141712541389</v>
      </c>
      <c r="D335" s="55"/>
      <c r="E335" s="55"/>
    </row>
    <row r="336" spans="1:5" x14ac:dyDescent="0.2">
      <c r="A336" s="408">
        <v>333</v>
      </c>
      <c r="B336" s="406">
        <v>65.628823015210671</v>
      </c>
      <c r="C336" s="406">
        <f t="shared" si="5"/>
        <v>5.0739901266067378</v>
      </c>
      <c r="D336" s="55"/>
      <c r="E336" s="55"/>
    </row>
    <row r="337" spans="1:5" x14ac:dyDescent="0.2">
      <c r="A337" s="408">
        <v>334</v>
      </c>
      <c r="B337" s="406">
        <v>65.668410341985194</v>
      </c>
      <c r="C337" s="406">
        <f t="shared" si="5"/>
        <v>5.0861593612607461</v>
      </c>
      <c r="D337" s="55"/>
      <c r="E337" s="55"/>
    </row>
    <row r="338" spans="1:5" x14ac:dyDescent="0.2">
      <c r="A338" s="408">
        <v>335</v>
      </c>
      <c r="B338" s="406">
        <v>65.707895024879278</v>
      </c>
      <c r="C338" s="406">
        <f t="shared" si="5"/>
        <v>5.0983218968307753</v>
      </c>
      <c r="D338" s="55"/>
      <c r="E338" s="55"/>
    </row>
    <row r="339" spans="1:5" x14ac:dyDescent="0.2">
      <c r="A339" s="408">
        <v>336</v>
      </c>
      <c r="B339" s="406">
        <v>65.747277675780367</v>
      </c>
      <c r="C339" s="406">
        <f t="shared" si="5"/>
        <v>5.1104777547888327</v>
      </c>
      <c r="D339" s="55"/>
      <c r="E339" s="55"/>
    </row>
    <row r="340" spans="1:5" x14ac:dyDescent="0.2">
      <c r="A340" s="408">
        <v>337</v>
      </c>
      <c r="B340" s="406">
        <v>65.786558901120628</v>
      </c>
      <c r="C340" s="406">
        <f t="shared" si="5"/>
        <v>5.1226269564657141</v>
      </c>
      <c r="D340" s="55"/>
      <c r="E340" s="55"/>
    </row>
    <row r="341" spans="1:5" x14ac:dyDescent="0.2">
      <c r="A341" s="408">
        <v>338</v>
      </c>
      <c r="B341" s="406">
        <v>65.825739301941823</v>
      </c>
      <c r="C341" s="406">
        <f t="shared" si="5"/>
        <v>5.1347695230523476</v>
      </c>
      <c r="D341" s="55"/>
      <c r="E341" s="55"/>
    </row>
    <row r="342" spans="1:5" x14ac:dyDescent="0.2">
      <c r="A342" s="408">
        <v>339</v>
      </c>
      <c r="B342" s="406">
        <v>65.86481947395869</v>
      </c>
      <c r="C342" s="406">
        <f t="shared" si="5"/>
        <v>5.1469054756011614</v>
      </c>
      <c r="D342" s="55"/>
      <c r="E342" s="55"/>
    </row>
    <row r="343" spans="1:5" x14ac:dyDescent="0.2">
      <c r="A343" s="408">
        <v>340</v>
      </c>
      <c r="B343" s="406">
        <v>65.903800007622124</v>
      </c>
      <c r="C343" s="406">
        <f t="shared" si="5"/>
        <v>5.1590348350273763</v>
      </c>
      <c r="D343" s="55"/>
      <c r="E343" s="55"/>
    </row>
    <row r="344" spans="1:5" x14ac:dyDescent="0.2">
      <c r="A344" s="408">
        <v>341</v>
      </c>
      <c r="B344" s="406">
        <v>65.942681488180654</v>
      </c>
      <c r="C344" s="406">
        <f t="shared" si="5"/>
        <v>5.1711576221103428</v>
      </c>
      <c r="D344" s="55"/>
      <c r="E344" s="55"/>
    </row>
    <row r="345" spans="1:5" x14ac:dyDescent="0.2">
      <c r="A345" s="408">
        <v>342</v>
      </c>
      <c r="B345" s="406">
        <v>65.981464495741534</v>
      </c>
      <c r="C345" s="406">
        <f t="shared" si="5"/>
        <v>5.1832738574948243</v>
      </c>
      <c r="D345" s="55"/>
      <c r="E345" s="55"/>
    </row>
    <row r="346" spans="1:5" x14ac:dyDescent="0.2">
      <c r="A346" s="408">
        <v>343</v>
      </c>
      <c r="B346" s="406">
        <v>66.020149605330829</v>
      </c>
      <c r="C346" s="406">
        <f t="shared" si="5"/>
        <v>5.1953835616922674</v>
      </c>
      <c r="D346" s="55"/>
      <c r="E346" s="55"/>
    </row>
    <row r="347" spans="1:5" x14ac:dyDescent="0.2">
      <c r="A347" s="408">
        <v>344</v>
      </c>
      <c r="B347" s="406">
        <v>66.058737386952529</v>
      </c>
      <c r="C347" s="406">
        <f t="shared" si="5"/>
        <v>5.2074867550820692</v>
      </c>
      <c r="D347" s="55"/>
      <c r="E347" s="55"/>
    </row>
    <row r="348" spans="1:5" x14ac:dyDescent="0.2">
      <c r="A348" s="408">
        <v>345</v>
      </c>
      <c r="B348" s="406">
        <v>66.09722840564676</v>
      </c>
      <c r="C348" s="406">
        <f t="shared" si="5"/>
        <v>5.2195834579128322</v>
      </c>
      <c r="D348" s="55"/>
      <c r="E348" s="55"/>
    </row>
    <row r="349" spans="1:5" x14ac:dyDescent="0.2">
      <c r="A349" s="408">
        <v>346</v>
      </c>
      <c r="B349" s="406">
        <v>66.135623221547434</v>
      </c>
      <c r="C349" s="406">
        <f t="shared" si="5"/>
        <v>5.2316736903035768</v>
      </c>
      <c r="D349" s="55"/>
      <c r="E349" s="55"/>
    </row>
    <row r="350" spans="1:5" x14ac:dyDescent="0.2">
      <c r="A350" s="408">
        <v>347</v>
      </c>
      <c r="B350" s="406">
        <v>66.173922389938852</v>
      </c>
      <c r="C350" s="406">
        <f t="shared" si="5"/>
        <v>5.2437574722449609</v>
      </c>
      <c r="D350" s="55"/>
      <c r="E350" s="55"/>
    </row>
    <row r="351" spans="1:5" x14ac:dyDescent="0.2">
      <c r="A351" s="408">
        <v>348</v>
      </c>
      <c r="B351" s="406">
        <v>66.212126461311314</v>
      </c>
      <c r="C351" s="406">
        <f t="shared" si="5"/>
        <v>5.2558348236004981</v>
      </c>
      <c r="D351" s="55"/>
      <c r="E351" s="55"/>
    </row>
    <row r="352" spans="1:5" x14ac:dyDescent="0.2">
      <c r="A352" s="408">
        <v>349</v>
      </c>
      <c r="B352" s="406">
        <v>66.250235981416523</v>
      </c>
      <c r="C352" s="406">
        <f t="shared" si="5"/>
        <v>5.2679057641077085</v>
      </c>
      <c r="D352" s="55"/>
      <c r="E352" s="55"/>
    </row>
    <row r="353" spans="1:5" x14ac:dyDescent="0.2">
      <c r="A353" s="408">
        <v>350</v>
      </c>
      <c r="B353" s="406">
        <v>66.28825149132139</v>
      </c>
      <c r="C353" s="406">
        <f t="shared" si="5"/>
        <v>5.2799703133793292</v>
      </c>
      <c r="D353" s="55"/>
      <c r="E353" s="55"/>
    </row>
    <row r="354" spans="1:5" x14ac:dyDescent="0.2">
      <c r="A354" s="408">
        <v>351</v>
      </c>
      <c r="B354" s="406">
        <v>66.326173527461918</v>
      </c>
      <c r="C354" s="406">
        <f t="shared" si="5"/>
        <v>5.2920284909044355</v>
      </c>
      <c r="D354" s="55"/>
      <c r="E354" s="55"/>
    </row>
    <row r="355" spans="1:5" x14ac:dyDescent="0.2">
      <c r="A355" s="408">
        <v>352</v>
      </c>
      <c r="B355" s="406">
        <v>66.364002621695548</v>
      </c>
      <c r="C355" s="406">
        <f t="shared" si="5"/>
        <v>5.3040803160496086</v>
      </c>
      <c r="D355" s="55"/>
      <c r="E355" s="55"/>
    </row>
    <row r="356" spans="1:5" x14ac:dyDescent="0.2">
      <c r="A356" s="408">
        <v>353</v>
      </c>
      <c r="B356" s="406">
        <v>66.401739301353302</v>
      </c>
      <c r="C356" s="406">
        <f t="shared" si="5"/>
        <v>5.3161258080600557</v>
      </c>
      <c r="D356" s="55"/>
      <c r="E356" s="55"/>
    </row>
    <row r="357" spans="1:5" x14ac:dyDescent="0.2">
      <c r="A357" s="408">
        <v>354</v>
      </c>
      <c r="B357" s="406">
        <v>66.439384089291011</v>
      </c>
      <c r="C357" s="406">
        <f t="shared" si="5"/>
        <v>5.3281649860607194</v>
      </c>
      <c r="D357" s="55"/>
      <c r="E357" s="55"/>
    </row>
    <row r="358" spans="1:5" x14ac:dyDescent="0.2">
      <c r="A358" s="408">
        <v>355</v>
      </c>
      <c r="B358" s="406">
        <v>66.476937503939695</v>
      </c>
      <c r="C358" s="406">
        <f t="shared" si="5"/>
        <v>5.3401978690573895</v>
      </c>
      <c r="D358" s="55"/>
      <c r="E358" s="55"/>
    </row>
    <row r="359" spans="1:5" x14ac:dyDescent="0.2">
      <c r="A359" s="408">
        <v>356</v>
      </c>
      <c r="B359" s="406">
        <v>66.514400059355424</v>
      </c>
      <c r="C359" s="406">
        <f t="shared" si="5"/>
        <v>5.3522244759377884</v>
      </c>
      <c r="D359" s="55"/>
      <c r="E359" s="55"/>
    </row>
    <row r="360" spans="1:5" x14ac:dyDescent="0.2">
      <c r="A360" s="408">
        <v>357</v>
      </c>
      <c r="B360" s="406">
        <v>66.551772265268454</v>
      </c>
      <c r="C360" s="406">
        <f t="shared" si="5"/>
        <v>5.3642448254726425</v>
      </c>
      <c r="D360" s="55"/>
      <c r="E360" s="55"/>
    </row>
    <row r="361" spans="1:5" x14ac:dyDescent="0.2">
      <c r="A361" s="408">
        <v>358</v>
      </c>
      <c r="B361" s="406">
        <v>66.589054627131574</v>
      </c>
      <c r="C361" s="406">
        <f t="shared" si="5"/>
        <v>5.376258936316745</v>
      </c>
      <c r="D361" s="55"/>
      <c r="E361" s="55"/>
    </row>
    <row r="362" spans="1:5" x14ac:dyDescent="0.2">
      <c r="A362" s="408">
        <v>359</v>
      </c>
      <c r="B362" s="406">
        <v>66.626247646167712</v>
      </c>
      <c r="C362" s="406">
        <f t="shared" si="5"/>
        <v>5.3882668270100211</v>
      </c>
      <c r="D362" s="55"/>
      <c r="E362" s="55"/>
    </row>
    <row r="363" spans="1:5" x14ac:dyDescent="0.2">
      <c r="A363" s="408">
        <v>360</v>
      </c>
      <c r="B363" s="406">
        <v>66.663351819417258</v>
      </c>
      <c r="C363" s="406">
        <f t="shared" si="5"/>
        <v>5.400268515978544</v>
      </c>
      <c r="D363" s="55"/>
      <c r="E363" s="55"/>
    </row>
    <row r="364" spans="1:5" x14ac:dyDescent="0.2">
      <c r="A364" s="408">
        <v>361</v>
      </c>
      <c r="B364" s="406">
        <v>66.700367639784304</v>
      </c>
      <c r="C364" s="406">
        <f t="shared" si="5"/>
        <v>5.4122640215355702</v>
      </c>
      <c r="D364" s="55"/>
      <c r="E364" s="55"/>
    </row>
    <row r="365" spans="1:5" x14ac:dyDescent="0.2">
      <c r="A365" s="408">
        <v>362</v>
      </c>
      <c r="B365" s="406">
        <v>66.737295596082348</v>
      </c>
      <c r="C365" s="406">
        <f t="shared" si="5"/>
        <v>5.4242533618825624</v>
      </c>
      <c r="D365" s="55"/>
      <c r="E365" s="55"/>
    </row>
    <row r="366" spans="1:5" x14ac:dyDescent="0.2">
      <c r="A366" s="408">
        <v>363</v>
      </c>
      <c r="B366" s="406">
        <v>66.77413617307964</v>
      </c>
      <c r="C366" s="406">
        <f t="shared" si="5"/>
        <v>5.4362365551101721</v>
      </c>
      <c r="D366" s="55"/>
      <c r="E366" s="55"/>
    </row>
    <row r="367" spans="1:5" x14ac:dyDescent="0.2">
      <c r="A367" s="408">
        <v>364</v>
      </c>
      <c r="B367" s="406">
        <v>66.810889851543479</v>
      </c>
      <c r="C367" s="406">
        <f t="shared" si="5"/>
        <v>5.4482136191992483</v>
      </c>
      <c r="D367" s="55"/>
      <c r="E367" s="55"/>
    </row>
    <row r="368" spans="1:5" x14ac:dyDescent="0.2">
      <c r="A368" s="408">
        <v>365</v>
      </c>
      <c r="B368" s="406">
        <v>66.847557108284377</v>
      </c>
      <c r="C368" s="406">
        <f t="shared" si="5"/>
        <v>5.4601845720217916</v>
      </c>
      <c r="D368" s="55"/>
      <c r="E368" s="55"/>
    </row>
    <row r="369" spans="1:5" x14ac:dyDescent="0.2">
      <c r="A369" s="408">
        <v>366</v>
      </c>
      <c r="B369" s="406">
        <v>66.884138416199008</v>
      </c>
      <c r="C369" s="406">
        <f t="shared" si="5"/>
        <v>5.472149431341955</v>
      </c>
      <c r="D369" s="55"/>
      <c r="E369" s="55"/>
    </row>
    <row r="370" spans="1:5" x14ac:dyDescent="0.2">
      <c r="A370" s="408">
        <v>367</v>
      </c>
      <c r="B370" s="406">
        <v>66.920634244313263</v>
      </c>
      <c r="C370" s="406">
        <f t="shared" si="5"/>
        <v>5.4841082148169669</v>
      </c>
      <c r="D370" s="55"/>
      <c r="E370" s="55"/>
    </row>
    <row r="371" spans="1:5" x14ac:dyDescent="0.2">
      <c r="A371" s="408">
        <v>368</v>
      </c>
      <c r="B371" s="406">
        <v>66.957045057824203</v>
      </c>
      <c r="C371" s="406">
        <f t="shared" si="5"/>
        <v>5.4960609399980935</v>
      </c>
      <c r="D371" s="55"/>
      <c r="E371" s="55"/>
    </row>
    <row r="372" spans="1:5" x14ac:dyDescent="0.2">
      <c r="A372" s="408">
        <v>369</v>
      </c>
      <c r="B372" s="406">
        <v>66.993371318141627</v>
      </c>
      <c r="C372" s="406">
        <f t="shared" si="5"/>
        <v>5.5080076243315697</v>
      </c>
      <c r="D372" s="55"/>
      <c r="E372" s="55"/>
    </row>
    <row r="373" spans="1:5" x14ac:dyDescent="0.2">
      <c r="A373" s="408">
        <v>370</v>
      </c>
      <c r="B373" s="406">
        <v>67.02961348292915</v>
      </c>
      <c r="C373" s="406">
        <f t="shared" si="5"/>
        <v>5.5199482851595167</v>
      </c>
      <c r="D373" s="55"/>
      <c r="E373" s="55"/>
    </row>
    <row r="374" spans="1:5" x14ac:dyDescent="0.2">
      <c r="A374" s="408">
        <v>371</v>
      </c>
      <c r="B374" s="406">
        <v>67.06577200614457</v>
      </c>
      <c r="C374" s="406">
        <f t="shared" si="5"/>
        <v>5.5318829397208606</v>
      </c>
      <c r="D374" s="55"/>
      <c r="E374" s="55"/>
    </row>
    <row r="375" spans="1:5" x14ac:dyDescent="0.2">
      <c r="A375" s="408">
        <v>372</v>
      </c>
      <c r="B375" s="406">
        <v>67.101847338079807</v>
      </c>
      <c r="C375" s="406">
        <f t="shared" si="5"/>
        <v>5.5438116051522286</v>
      </c>
      <c r="D375" s="55"/>
      <c r="E375" s="55"/>
    </row>
    <row r="376" spans="1:5" x14ac:dyDescent="0.2">
      <c r="A376" s="408">
        <v>373</v>
      </c>
      <c r="B376" s="406">
        <v>67.137839925400257</v>
      </c>
      <c r="C376" s="406">
        <f t="shared" si="5"/>
        <v>5.5557342984888454</v>
      </c>
      <c r="D376" s="55"/>
      <c r="E376" s="55"/>
    </row>
    <row r="377" spans="1:5" x14ac:dyDescent="0.2">
      <c r="A377" s="408">
        <v>374</v>
      </c>
      <c r="B377" s="406">
        <v>67.173750211183645</v>
      </c>
      <c r="C377" s="406">
        <f t="shared" si="5"/>
        <v>5.5676510366654108</v>
      </c>
      <c r="D377" s="55"/>
      <c r="E377" s="55"/>
    </row>
    <row r="378" spans="1:5" x14ac:dyDescent="0.2">
      <c r="A378" s="408">
        <v>375</v>
      </c>
      <c r="B378" s="406">
        <v>67.209578634958305</v>
      </c>
      <c r="C378" s="406">
        <f t="shared" si="5"/>
        <v>5.5795618365169748</v>
      </c>
      <c r="D378" s="55"/>
      <c r="E378" s="55"/>
    </row>
    <row r="379" spans="1:5" x14ac:dyDescent="0.2">
      <c r="A379" s="408">
        <v>376</v>
      </c>
      <c r="B379" s="406">
        <v>67.245325632741057</v>
      </c>
      <c r="C379" s="406">
        <f t="shared" si="5"/>
        <v>5.5914667147797923</v>
      </c>
      <c r="D379" s="55"/>
      <c r="E379" s="55"/>
    </row>
    <row r="380" spans="1:5" x14ac:dyDescent="0.2">
      <c r="A380" s="408">
        <v>377</v>
      </c>
      <c r="B380" s="406">
        <v>67.280991637074465</v>
      </c>
      <c r="C380" s="406">
        <f t="shared" si="5"/>
        <v>5.6033656880921807</v>
      </c>
      <c r="D380" s="55"/>
      <c r="E380" s="55"/>
    </row>
    <row r="381" spans="1:5" x14ac:dyDescent="0.2">
      <c r="A381" s="408">
        <v>378</v>
      </c>
      <c r="B381" s="406">
        <v>67.316577077063627</v>
      </c>
      <c r="C381" s="406">
        <f t="shared" si="5"/>
        <v>5.6152587729953618</v>
      </c>
      <c r="D381" s="55"/>
      <c r="E381" s="55"/>
    </row>
    <row r="382" spans="1:5" x14ac:dyDescent="0.2">
      <c r="A382" s="408">
        <v>379</v>
      </c>
      <c r="B382" s="406">
        <v>67.352082378412518</v>
      </c>
      <c r="C382" s="406">
        <f t="shared" si="5"/>
        <v>5.6271459859342956</v>
      </c>
      <c r="D382" s="55"/>
      <c r="E382" s="55"/>
    </row>
    <row r="383" spans="1:5" x14ac:dyDescent="0.2">
      <c r="A383" s="408">
        <v>380</v>
      </c>
      <c r="B383" s="406">
        <v>67.387507963460024</v>
      </c>
      <c r="C383" s="406">
        <f t="shared" si="5"/>
        <v>5.6390273432584852</v>
      </c>
      <c r="D383" s="55"/>
      <c r="E383" s="55"/>
    </row>
    <row r="384" spans="1:5" x14ac:dyDescent="0.2">
      <c r="A384" s="408">
        <v>381</v>
      </c>
      <c r="B384" s="406">
        <v>67.422854251214901</v>
      </c>
      <c r="C384" s="406">
        <f t="shared" si="5"/>
        <v>5.6509028612228285</v>
      </c>
      <c r="D384" s="55"/>
      <c r="E384" s="55"/>
    </row>
    <row r="385" spans="1:5" x14ac:dyDescent="0.2">
      <c r="A385" s="408">
        <v>382</v>
      </c>
      <c r="B385" s="406">
        <v>67.458121657391132</v>
      </c>
      <c r="C385" s="406">
        <f t="shared" si="5"/>
        <v>5.6627725559883819</v>
      </c>
      <c r="D385" s="55"/>
      <c r="E385" s="55"/>
    </row>
    <row r="386" spans="1:5" x14ac:dyDescent="0.2">
      <c r="A386" s="408">
        <v>383</v>
      </c>
      <c r="B386" s="406">
        <v>67.493310594442093</v>
      </c>
      <c r="C386" s="406">
        <f t="shared" si="5"/>
        <v>5.6746364436231866</v>
      </c>
      <c r="D386" s="55"/>
      <c r="E386" s="55"/>
    </row>
    <row r="387" spans="1:5" x14ac:dyDescent="0.2">
      <c r="A387" s="408">
        <v>384</v>
      </c>
      <c r="B387" s="406">
        <v>67.528421471594697</v>
      </c>
      <c r="C387" s="406">
        <f t="shared" si="5"/>
        <v>5.6864945401030376</v>
      </c>
      <c r="D387" s="55"/>
      <c r="E387" s="55"/>
    </row>
    <row r="388" spans="1:5" x14ac:dyDescent="0.2">
      <c r="A388" s="408">
        <v>385</v>
      </c>
      <c r="B388" s="406">
        <v>67.563454694882921</v>
      </c>
      <c r="C388" s="406">
        <f t="shared" si="5"/>
        <v>5.6983468613122721</v>
      </c>
      <c r="D388" s="55"/>
      <c r="E388" s="55"/>
    </row>
    <row r="389" spans="1:5" x14ac:dyDescent="0.2">
      <c r="A389" s="408">
        <v>386</v>
      </c>
      <c r="B389" s="406">
        <v>67.598410667180929</v>
      </c>
      <c r="C389" s="406">
        <f t="shared" ref="C389:C452" si="6">A389/B389</f>
        <v>5.7101934230445339</v>
      </c>
      <c r="D389" s="55"/>
      <c r="E389" s="55"/>
    </row>
    <row r="390" spans="1:5" x14ac:dyDescent="0.2">
      <c r="A390" s="408">
        <v>387</v>
      </c>
      <c r="B390" s="406">
        <v>67.633289788235771</v>
      </c>
      <c r="C390" s="406">
        <f t="shared" si="6"/>
        <v>5.7220342410035379</v>
      </c>
      <c r="D390" s="55"/>
      <c r="E390" s="55"/>
    </row>
    <row r="391" spans="1:5" x14ac:dyDescent="0.2">
      <c r="A391" s="408">
        <v>388</v>
      </c>
      <c r="B391" s="406">
        <v>67.668092454699675</v>
      </c>
      <c r="C391" s="406">
        <f t="shared" si="6"/>
        <v>5.733869330803822</v>
      </c>
      <c r="D391" s="55"/>
      <c r="E391" s="55"/>
    </row>
    <row r="392" spans="1:5" x14ac:dyDescent="0.2">
      <c r="A392" s="408">
        <v>389</v>
      </c>
      <c r="B392" s="406">
        <v>67.702819060161957</v>
      </c>
      <c r="C392" s="406">
        <f t="shared" si="6"/>
        <v>5.7456987079714885</v>
      </c>
      <c r="D392" s="55"/>
      <c r="E392" s="55"/>
    </row>
    <row r="393" spans="1:5" x14ac:dyDescent="0.2">
      <c r="A393" s="408">
        <v>390</v>
      </c>
      <c r="B393" s="406">
        <v>67.73746999518039</v>
      </c>
      <c r="C393" s="406">
        <f t="shared" si="6"/>
        <v>5.7575223879449444</v>
      </c>
      <c r="D393" s="55"/>
      <c r="E393" s="55"/>
    </row>
    <row r="394" spans="1:5" x14ac:dyDescent="0.2">
      <c r="A394" s="408">
        <v>391</v>
      </c>
      <c r="B394" s="406">
        <v>67.772045647312282</v>
      </c>
      <c r="C394" s="406">
        <f t="shared" si="6"/>
        <v>5.7693403860756316</v>
      </c>
      <c r="D394" s="55"/>
      <c r="E394" s="55"/>
    </row>
    <row r="395" spans="1:5" x14ac:dyDescent="0.2">
      <c r="A395" s="408">
        <v>392</v>
      </c>
      <c r="B395" s="406">
        <v>67.80654640114517</v>
      </c>
      <c r="C395" s="406">
        <f t="shared" si="6"/>
        <v>5.7811527176287454</v>
      </c>
      <c r="D395" s="55"/>
      <c r="E395" s="55"/>
    </row>
    <row r="396" spans="1:5" x14ac:dyDescent="0.2">
      <c r="A396" s="408">
        <v>393</v>
      </c>
      <c r="B396" s="406">
        <v>67.840972638327088</v>
      </c>
      <c r="C396" s="406">
        <f t="shared" si="6"/>
        <v>5.7929593977839398</v>
      </c>
      <c r="D396" s="55"/>
      <c r="E396" s="55"/>
    </row>
    <row r="397" spans="1:5" x14ac:dyDescent="0.2">
      <c r="A397" s="408">
        <v>394</v>
      </c>
      <c r="B397" s="406">
        <v>67.875324737596344</v>
      </c>
      <c r="C397" s="406">
        <f t="shared" si="6"/>
        <v>5.8047604416360494</v>
      </c>
      <c r="D397" s="55"/>
      <c r="E397" s="55"/>
    </row>
    <row r="398" spans="1:5" x14ac:dyDescent="0.2">
      <c r="A398" s="408">
        <v>395</v>
      </c>
      <c r="B398" s="406">
        <v>67.909603074811173</v>
      </c>
      <c r="C398" s="406">
        <f t="shared" si="6"/>
        <v>5.8165558641957693</v>
      </c>
      <c r="D398" s="55"/>
      <c r="E398" s="55"/>
    </row>
    <row r="399" spans="1:5" x14ac:dyDescent="0.2">
      <c r="A399" s="408">
        <v>396</v>
      </c>
      <c r="B399" s="406">
        <v>67.943808022978786</v>
      </c>
      <c r="C399" s="406">
        <f t="shared" si="6"/>
        <v>5.8283456803903553</v>
      </c>
      <c r="D399" s="55"/>
      <c r="E399" s="55"/>
    </row>
    <row r="400" spans="1:5" x14ac:dyDescent="0.2">
      <c r="A400" s="408">
        <v>397</v>
      </c>
      <c r="B400" s="406">
        <v>67.977939952284103</v>
      </c>
      <c r="C400" s="406">
        <f t="shared" si="6"/>
        <v>5.8401299050643054</v>
      </c>
      <c r="D400" s="55"/>
      <c r="E400" s="55"/>
    </row>
    <row r="401" spans="1:5" x14ac:dyDescent="0.2">
      <c r="A401" s="408">
        <v>398</v>
      </c>
      <c r="B401" s="406">
        <v>68.011999230118178</v>
      </c>
      <c r="C401" s="406">
        <f t="shared" si="6"/>
        <v>5.8519085529800332</v>
      </c>
      <c r="D401" s="55"/>
      <c r="E401" s="55"/>
    </row>
    <row r="402" spans="1:5" x14ac:dyDescent="0.2">
      <c r="A402" s="408">
        <v>399</v>
      </c>
      <c r="B402" s="406">
        <v>68.045986221106375</v>
      </c>
      <c r="C402" s="406">
        <f t="shared" si="6"/>
        <v>5.8636816388185276</v>
      </c>
      <c r="D402" s="55"/>
      <c r="E402" s="55"/>
    </row>
    <row r="403" spans="1:5" x14ac:dyDescent="0.2">
      <c r="A403" s="408">
        <v>400</v>
      </c>
      <c r="B403" s="406">
        <v>68.079901287135741</v>
      </c>
      <c r="C403" s="406">
        <f t="shared" si="6"/>
        <v>5.8754491771800392</v>
      </c>
      <c r="D403" s="55"/>
      <c r="E403" s="55"/>
    </row>
    <row r="404" spans="1:5" x14ac:dyDescent="0.2">
      <c r="A404" s="408">
        <v>401</v>
      </c>
      <c r="B404" s="406">
        <v>68.113744787382728</v>
      </c>
      <c r="C404" s="406">
        <f t="shared" si="6"/>
        <v>5.8872111825847009</v>
      </c>
      <c r="D404" s="55"/>
      <c r="E404" s="55"/>
    </row>
    <row r="405" spans="1:5" x14ac:dyDescent="0.2">
      <c r="A405" s="408">
        <v>402</v>
      </c>
      <c r="B405" s="406">
        <v>68.147517078339959</v>
      </c>
      <c r="C405" s="406">
        <f t="shared" si="6"/>
        <v>5.8989676694731976</v>
      </c>
      <c r="D405" s="55"/>
      <c r="E405" s="55"/>
    </row>
    <row r="406" spans="1:5" x14ac:dyDescent="0.2">
      <c r="A406" s="408">
        <v>403</v>
      </c>
      <c r="B406" s="406">
        <v>68.181218513842936</v>
      </c>
      <c r="C406" s="406">
        <f t="shared" si="6"/>
        <v>5.9107186522074011</v>
      </c>
      <c r="D406" s="55"/>
      <c r="E406" s="55"/>
    </row>
    <row r="407" spans="1:5" x14ac:dyDescent="0.2">
      <c r="A407" s="408">
        <v>404</v>
      </c>
      <c r="B407" s="406">
        <v>68.214849445096434</v>
      </c>
      <c r="C407" s="406">
        <f t="shared" si="6"/>
        <v>5.9224641450709994</v>
      </c>
      <c r="D407" s="55"/>
      <c r="E407" s="55"/>
    </row>
    <row r="408" spans="1:5" x14ac:dyDescent="0.2">
      <c r="A408" s="408">
        <v>405</v>
      </c>
      <c r="B408" s="406">
        <v>68.248410220700521</v>
      </c>
      <c r="C408" s="406">
        <f t="shared" si="6"/>
        <v>5.9342041622701256</v>
      </c>
      <c r="D408" s="55"/>
      <c r="E408" s="55"/>
    </row>
    <row r="409" spans="1:5" x14ac:dyDescent="0.2">
      <c r="A409" s="408">
        <v>406</v>
      </c>
      <c r="B409" s="406">
        <v>68.281901186676137</v>
      </c>
      <c r="C409" s="406">
        <f t="shared" si="6"/>
        <v>5.9459387179339824</v>
      </c>
      <c r="D409" s="55"/>
      <c r="E409" s="55"/>
    </row>
    <row r="410" spans="1:5" x14ac:dyDescent="0.2">
      <c r="A410" s="408">
        <v>407</v>
      </c>
      <c r="B410" s="406">
        <v>68.31532268649066</v>
      </c>
      <c r="C410" s="406">
        <f t="shared" si="6"/>
        <v>5.9576678261154461</v>
      </c>
      <c r="D410" s="55"/>
      <c r="E410" s="55"/>
    </row>
    <row r="411" spans="1:5" x14ac:dyDescent="0.2">
      <c r="A411" s="408">
        <v>408</v>
      </c>
      <c r="B411" s="406">
        <v>68.348675061082787</v>
      </c>
      <c r="C411" s="406">
        <f t="shared" si="6"/>
        <v>5.9693915007916818</v>
      </c>
      <c r="D411" s="55"/>
      <c r="E411" s="55"/>
    </row>
    <row r="412" spans="1:5" x14ac:dyDescent="0.2">
      <c r="A412" s="408">
        <v>409</v>
      </c>
      <c r="B412" s="406">
        <v>68.381958648887448</v>
      </c>
      <c r="C412" s="406">
        <f t="shared" si="6"/>
        <v>5.9811097558647406</v>
      </c>
      <c r="D412" s="55"/>
      <c r="E412" s="55"/>
    </row>
    <row r="413" spans="1:5" x14ac:dyDescent="0.2">
      <c r="A413" s="408">
        <v>410</v>
      </c>
      <c r="B413" s="406">
        <v>68.415173785860105</v>
      </c>
      <c r="C413" s="406">
        <f t="shared" si="6"/>
        <v>5.9928226051621589</v>
      </c>
      <c r="D413" s="55"/>
      <c r="E413" s="55"/>
    </row>
    <row r="414" spans="1:5" x14ac:dyDescent="0.2">
      <c r="A414" s="408">
        <v>411</v>
      </c>
      <c r="B414" s="406">
        <v>68.448320805501069</v>
      </c>
      <c r="C414" s="406">
        <f t="shared" si="6"/>
        <v>6.0045300624375386</v>
      </c>
      <c r="D414" s="55"/>
      <c r="E414" s="55"/>
    </row>
    <row r="415" spans="1:5" x14ac:dyDescent="0.2">
      <c r="A415" s="408">
        <v>412</v>
      </c>
      <c r="B415" s="406">
        <v>68.481400038879244</v>
      </c>
      <c r="C415" s="406">
        <f t="shared" si="6"/>
        <v>6.0162321413711375</v>
      </c>
      <c r="D415" s="55"/>
      <c r="E415" s="55"/>
    </row>
    <row r="416" spans="1:5" x14ac:dyDescent="0.2">
      <c r="A416" s="408">
        <v>413</v>
      </c>
      <c r="B416" s="406">
        <v>68.514411814655816</v>
      </c>
      <c r="C416" s="406">
        <f t="shared" si="6"/>
        <v>6.0279288555704387</v>
      </c>
      <c r="D416" s="55"/>
      <c r="E416" s="55"/>
    </row>
    <row r="417" spans="1:5" x14ac:dyDescent="0.2">
      <c r="A417" s="408">
        <v>414</v>
      </c>
      <c r="B417" s="406">
        <v>68.547356459107419</v>
      </c>
      <c r="C417" s="406">
        <f t="shared" si="6"/>
        <v>6.0396202185707288</v>
      </c>
      <c r="D417" s="55"/>
      <c r="E417" s="55"/>
    </row>
    <row r="418" spans="1:5" x14ac:dyDescent="0.2">
      <c r="A418" s="408">
        <v>415</v>
      </c>
      <c r="B418" s="406">
        <v>68.580234296149285</v>
      </c>
      <c r="C418" s="406">
        <f t="shared" si="6"/>
        <v>6.0513062438356506</v>
      </c>
      <c r="D418" s="55"/>
      <c r="E418" s="55"/>
    </row>
    <row r="419" spans="1:5" x14ac:dyDescent="0.2">
      <c r="A419" s="408">
        <v>416</v>
      </c>
      <c r="B419" s="406">
        <v>68.613045647357836</v>
      </c>
      <c r="C419" s="406">
        <f t="shared" si="6"/>
        <v>6.0629869447577773</v>
      </c>
      <c r="D419" s="55"/>
      <c r="E419" s="55"/>
    </row>
    <row r="420" spans="1:5" x14ac:dyDescent="0.2">
      <c r="A420" s="408">
        <v>417</v>
      </c>
      <c r="B420" s="406">
        <v>68.645790831993224</v>
      </c>
      <c r="C420" s="406">
        <f t="shared" si="6"/>
        <v>6.0746623346591555</v>
      </c>
      <c r="D420" s="55"/>
      <c r="E420" s="55"/>
    </row>
    <row r="421" spans="1:5" x14ac:dyDescent="0.2">
      <c r="A421" s="408">
        <v>418</v>
      </c>
      <c r="B421" s="406">
        <v>68.67847016702153</v>
      </c>
      <c r="C421" s="406">
        <f t="shared" si="6"/>
        <v>6.086332426791853</v>
      </c>
      <c r="D421" s="55"/>
      <c r="E421" s="55"/>
    </row>
    <row r="422" spans="1:5" x14ac:dyDescent="0.2">
      <c r="A422" s="408">
        <v>419</v>
      </c>
      <c r="B422" s="406">
        <v>68.711083967136673</v>
      </c>
      <c r="C422" s="406">
        <f t="shared" si="6"/>
        <v>6.0979972343385018</v>
      </c>
      <c r="D422" s="55"/>
      <c r="E422" s="55"/>
    </row>
    <row r="423" spans="1:5" x14ac:dyDescent="0.2">
      <c r="A423" s="408">
        <v>420</v>
      </c>
      <c r="B423" s="406">
        <v>68.743632544782102</v>
      </c>
      <c r="C423" s="406">
        <f t="shared" si="6"/>
        <v>6.1096567704128342</v>
      </c>
      <c r="D423" s="55"/>
      <c r="E423" s="55"/>
    </row>
    <row r="424" spans="1:5" x14ac:dyDescent="0.2">
      <c r="A424" s="408">
        <v>421</v>
      </c>
      <c r="B424" s="406">
        <v>68.776116210172063</v>
      </c>
      <c r="C424" s="406">
        <f t="shared" si="6"/>
        <v>6.121311048060222</v>
      </c>
      <c r="D424" s="55"/>
      <c r="E424" s="55"/>
    </row>
    <row r="425" spans="1:5" x14ac:dyDescent="0.2">
      <c r="A425" s="408">
        <v>422</v>
      </c>
      <c r="B425" s="406">
        <v>68.808535271313019</v>
      </c>
      <c r="C425" s="406">
        <f t="shared" si="6"/>
        <v>6.1329600802581847</v>
      </c>
      <c r="D425" s="55"/>
      <c r="E425" s="55"/>
    </row>
    <row r="426" spans="1:5" x14ac:dyDescent="0.2">
      <c r="A426" s="408">
        <v>423</v>
      </c>
      <c r="B426" s="406">
        <v>68.840890034024284</v>
      </c>
      <c r="C426" s="406">
        <f t="shared" si="6"/>
        <v>6.1446038799169251</v>
      </c>
      <c r="D426" s="55"/>
      <c r="E426" s="55"/>
    </row>
    <row r="427" spans="1:5" x14ac:dyDescent="0.2">
      <c r="A427" s="408">
        <v>424</v>
      </c>
      <c r="B427" s="406">
        <v>68.873180801958895</v>
      </c>
      <c r="C427" s="406">
        <f t="shared" si="6"/>
        <v>6.1562424598798344</v>
      </c>
      <c r="D427" s="55"/>
      <c r="E427" s="55"/>
    </row>
    <row r="428" spans="1:5" x14ac:dyDescent="0.2">
      <c r="A428" s="408">
        <v>425</v>
      </c>
      <c r="B428" s="406">
        <v>68.905407876623855</v>
      </c>
      <c r="C428" s="406">
        <f t="shared" si="6"/>
        <v>6.1678758329240102</v>
      </c>
      <c r="D428" s="55"/>
      <c r="E428" s="55"/>
    </row>
    <row r="429" spans="1:5" x14ac:dyDescent="0.2">
      <c r="A429" s="408">
        <v>426</v>
      </c>
      <c r="B429" s="406">
        <v>68.937571557400332</v>
      </c>
      <c r="C429" s="406">
        <f t="shared" si="6"/>
        <v>6.1795040117607627</v>
      </c>
      <c r="D429" s="55"/>
      <c r="E429" s="55"/>
    </row>
    <row r="430" spans="1:5" x14ac:dyDescent="0.2">
      <c r="A430" s="408">
        <v>427</v>
      </c>
      <c r="B430" s="406">
        <v>68.969672141563819</v>
      </c>
      <c r="C430" s="406">
        <f t="shared" si="6"/>
        <v>6.1911270090360935</v>
      </c>
      <c r="D430" s="55"/>
      <c r="E430" s="55"/>
    </row>
    <row r="431" spans="1:5" x14ac:dyDescent="0.2">
      <c r="A431" s="408">
        <v>428</v>
      </c>
      <c r="B431" s="406">
        <v>69.001709924303483</v>
      </c>
      <c r="C431" s="406">
        <f t="shared" si="6"/>
        <v>6.2027448373312222</v>
      </c>
      <c r="D431" s="55"/>
      <c r="E431" s="55"/>
    </row>
    <row r="432" spans="1:5" x14ac:dyDescent="0.2">
      <c r="A432" s="408">
        <v>429</v>
      </c>
      <c r="B432" s="406">
        <v>69.033685198741907</v>
      </c>
      <c r="C432" s="406">
        <f t="shared" si="6"/>
        <v>6.2143575091630519</v>
      </c>
      <c r="D432" s="55"/>
      <c r="E432" s="55"/>
    </row>
    <row r="433" spans="1:5" x14ac:dyDescent="0.2">
      <c r="A433" s="408">
        <v>430</v>
      </c>
      <c r="B433" s="406">
        <v>69.065598255954228</v>
      </c>
      <c r="C433" s="406">
        <f t="shared" si="6"/>
        <v>6.2259650369846637</v>
      </c>
      <c r="D433" s="55"/>
      <c r="E433" s="55"/>
    </row>
    <row r="434" spans="1:5" x14ac:dyDescent="0.2">
      <c r="A434" s="408">
        <v>431</v>
      </c>
      <c r="B434" s="406">
        <v>69.0974493849872</v>
      </c>
      <c r="C434" s="406">
        <f t="shared" si="6"/>
        <v>6.2375674331857951</v>
      </c>
      <c r="D434" s="55"/>
      <c r="E434" s="55"/>
    </row>
    <row r="435" spans="1:5" x14ac:dyDescent="0.2">
      <c r="A435" s="408">
        <v>432</v>
      </c>
      <c r="B435" s="406">
        <v>69.129238872877949</v>
      </c>
      <c r="C435" s="406">
        <f t="shared" si="6"/>
        <v>6.249164710093317</v>
      </c>
      <c r="D435" s="55"/>
      <c r="E435" s="55"/>
    </row>
    <row r="436" spans="1:5" x14ac:dyDescent="0.2">
      <c r="A436" s="408">
        <v>433</v>
      </c>
      <c r="B436" s="406">
        <v>69.1609670046726</v>
      </c>
      <c r="C436" s="406">
        <f t="shared" si="6"/>
        <v>6.2607568799717042</v>
      </c>
      <c r="D436" s="55"/>
      <c r="E436" s="55"/>
    </row>
    <row r="437" spans="1:5" x14ac:dyDescent="0.2">
      <c r="A437" s="408">
        <v>434</v>
      </c>
      <c r="B437" s="406">
        <v>69.192634063444615</v>
      </c>
      <c r="C437" s="406">
        <f t="shared" si="6"/>
        <v>6.2723439550235005</v>
      </c>
      <c r="D437" s="55"/>
      <c r="E437" s="55"/>
    </row>
    <row r="438" spans="1:5" x14ac:dyDescent="0.2">
      <c r="A438" s="408">
        <v>435</v>
      </c>
      <c r="B438" s="406">
        <v>69.224240330313052</v>
      </c>
      <c r="C438" s="406">
        <f t="shared" si="6"/>
        <v>6.2839259473897764</v>
      </c>
      <c r="D438" s="55"/>
      <c r="E438" s="55"/>
    </row>
    <row r="439" spans="1:5" x14ac:dyDescent="0.2">
      <c r="A439" s="408">
        <v>436</v>
      </c>
      <c r="B439" s="406">
        <v>69.255786084460325</v>
      </c>
      <c r="C439" s="406">
        <f t="shared" si="6"/>
        <v>6.2955028691505976</v>
      </c>
      <c r="D439" s="55"/>
      <c r="E439" s="55"/>
    </row>
    <row r="440" spans="1:5" x14ac:dyDescent="0.2">
      <c r="A440" s="408">
        <v>437</v>
      </c>
      <c r="B440" s="406">
        <v>69.287271603150174</v>
      </c>
      <c r="C440" s="406">
        <f t="shared" si="6"/>
        <v>6.3070747323254626</v>
      </c>
      <c r="D440" s="55"/>
      <c r="E440" s="55"/>
    </row>
    <row r="441" spans="1:5" x14ac:dyDescent="0.2">
      <c r="A441" s="408">
        <v>438</v>
      </c>
      <c r="B441" s="406">
        <v>69.318697161745035</v>
      </c>
      <c r="C441" s="406">
        <f t="shared" si="6"/>
        <v>6.3186415488737637</v>
      </c>
      <c r="D441" s="55"/>
      <c r="E441" s="55"/>
    </row>
    <row r="442" spans="1:5" x14ac:dyDescent="0.2">
      <c r="A442" s="408">
        <v>439</v>
      </c>
      <c r="B442" s="406">
        <v>69.350063033723458</v>
      </c>
      <c r="C442" s="406">
        <f t="shared" si="6"/>
        <v>6.3302033306952241</v>
      </c>
      <c r="D442" s="55"/>
      <c r="E442" s="55"/>
    </row>
    <row r="443" spans="1:5" x14ac:dyDescent="0.2">
      <c r="A443" s="408">
        <v>440</v>
      </c>
      <c r="B443" s="406">
        <v>69.381369490697253</v>
      </c>
      <c r="C443" s="406">
        <f t="shared" si="6"/>
        <v>6.3417600896303403</v>
      </c>
      <c r="D443" s="55"/>
      <c r="E443" s="55"/>
    </row>
    <row r="444" spans="1:5" x14ac:dyDescent="0.2">
      <c r="A444" s="408">
        <v>441</v>
      </c>
      <c r="B444" s="406">
        <v>69.412616802428431</v>
      </c>
      <c r="C444" s="406">
        <f t="shared" si="6"/>
        <v>6.3533118374608151</v>
      </c>
      <c r="D444" s="55"/>
      <c r="E444" s="55"/>
    </row>
    <row r="445" spans="1:5" x14ac:dyDescent="0.2">
      <c r="A445" s="408">
        <v>442</v>
      </c>
      <c r="B445" s="406">
        <v>69.443805236845918</v>
      </c>
      <c r="C445" s="406">
        <f t="shared" si="6"/>
        <v>6.3648585859099915</v>
      </c>
      <c r="D445" s="55"/>
      <c r="E445" s="55"/>
    </row>
    <row r="446" spans="1:5" x14ac:dyDescent="0.2">
      <c r="A446" s="408">
        <v>443</v>
      </c>
      <c r="B446" s="406">
        <v>69.474935060062251</v>
      </c>
      <c r="C446" s="406">
        <f t="shared" si="6"/>
        <v>6.3764003466432753</v>
      </c>
      <c r="D446" s="55"/>
      <c r="E446" s="55"/>
    </row>
    <row r="447" spans="1:5" x14ac:dyDescent="0.2">
      <c r="A447" s="408">
        <v>444</v>
      </c>
      <c r="B447" s="406">
        <v>69.506006536389819</v>
      </c>
      <c r="C447" s="406">
        <f t="shared" si="6"/>
        <v>6.3879371312685631</v>
      </c>
      <c r="D447" s="55"/>
      <c r="E447" s="55"/>
    </row>
    <row r="448" spans="1:5" x14ac:dyDescent="0.2">
      <c r="A448" s="408">
        <v>445</v>
      </c>
      <c r="B448" s="406">
        <v>69.537019928357125</v>
      </c>
      <c r="C448" s="406">
        <f t="shared" si="6"/>
        <v>6.3994689513366598</v>
      </c>
      <c r="D448" s="55"/>
      <c r="E448" s="55"/>
    </row>
    <row r="449" spans="1:5" x14ac:dyDescent="0.2">
      <c r="A449" s="408">
        <v>446</v>
      </c>
      <c r="B449" s="406">
        <v>69.56797549672487</v>
      </c>
      <c r="C449" s="406">
        <f t="shared" si="6"/>
        <v>6.4109958183416857</v>
      </c>
      <c r="D449" s="55"/>
      <c r="E449" s="55"/>
    </row>
    <row r="450" spans="1:5" x14ac:dyDescent="0.2">
      <c r="A450" s="408">
        <v>447</v>
      </c>
      <c r="B450" s="406">
        <v>69.598873500501554</v>
      </c>
      <c r="C450" s="406">
        <f t="shared" si="6"/>
        <v>6.4225177437215093</v>
      </c>
      <c r="D450" s="55"/>
      <c r="E450" s="55"/>
    </row>
    <row r="451" spans="1:5" x14ac:dyDescent="0.2">
      <c r="A451" s="408">
        <v>448</v>
      </c>
      <c r="B451" s="406">
        <v>69.629714196959497</v>
      </c>
      <c r="C451" s="406">
        <f t="shared" si="6"/>
        <v>6.4340347388581227</v>
      </c>
      <c r="D451" s="55"/>
      <c r="E451" s="55"/>
    </row>
    <row r="452" spans="1:5" x14ac:dyDescent="0.2">
      <c r="A452" s="408">
        <v>449</v>
      </c>
      <c r="B452" s="406">
        <v>69.660497841650056</v>
      </c>
      <c r="C452" s="406">
        <f t="shared" si="6"/>
        <v>6.4455468150780657</v>
      </c>
      <c r="D452" s="55"/>
      <c r="E452" s="55"/>
    </row>
    <row r="453" spans="1:5" x14ac:dyDescent="0.2">
      <c r="A453" s="408">
        <v>450</v>
      </c>
      <c r="B453" s="406">
        <v>69.691224688418984</v>
      </c>
      <c r="C453" s="406">
        <f t="shared" ref="C453:C516" si="7">A453/B453</f>
        <v>6.457053983652826</v>
      </c>
      <c r="D453" s="55"/>
      <c r="E453" s="55"/>
    </row>
    <row r="454" spans="1:5" x14ac:dyDescent="0.2">
      <c r="A454" s="408">
        <v>451</v>
      </c>
      <c r="B454" s="406">
        <v>69.721894989421628</v>
      </c>
      <c r="C454" s="406">
        <f t="shared" si="7"/>
        <v>6.4685562557992267</v>
      </c>
      <c r="D454" s="55"/>
      <c r="E454" s="55"/>
    </row>
    <row r="455" spans="1:5" x14ac:dyDescent="0.2">
      <c r="A455" s="408">
        <v>452</v>
      </c>
      <c r="B455" s="406">
        <v>69.752508995137845</v>
      </c>
      <c r="C455" s="406">
        <f t="shared" si="7"/>
        <v>6.4800536426798212</v>
      </c>
      <c r="D455" s="55"/>
      <c r="E455" s="55"/>
    </row>
    <row r="456" spans="1:5" x14ac:dyDescent="0.2">
      <c r="A456" s="408">
        <v>453</v>
      </c>
      <c r="B456" s="406">
        <v>69.783066954386939</v>
      </c>
      <c r="C456" s="406">
        <f t="shared" si="7"/>
        <v>6.4915461554032774</v>
      </c>
      <c r="D456" s="55"/>
      <c r="E456" s="55"/>
    </row>
    <row r="457" spans="1:5" x14ac:dyDescent="0.2">
      <c r="A457" s="408">
        <v>454</v>
      </c>
      <c r="B457" s="406">
        <v>69.813569114342144</v>
      </c>
      <c r="C457" s="406">
        <f t="shared" si="7"/>
        <v>6.503033805024768</v>
      </c>
      <c r="D457" s="55"/>
      <c r="E457" s="55"/>
    </row>
    <row r="458" spans="1:5" x14ac:dyDescent="0.2">
      <c r="A458" s="408">
        <v>455</v>
      </c>
      <c r="B458" s="406">
        <v>69.844015720545215</v>
      </c>
      <c r="C458" s="406">
        <f t="shared" si="7"/>
        <v>6.5145166025463492</v>
      </c>
      <c r="D458" s="55"/>
      <c r="E458" s="55"/>
    </row>
    <row r="459" spans="1:5" x14ac:dyDescent="0.2">
      <c r="A459" s="408">
        <v>456</v>
      </c>
      <c r="B459" s="406">
        <v>69.874407016920699</v>
      </c>
      <c r="C459" s="406">
        <f t="shared" si="7"/>
        <v>6.5259945589173389</v>
      </c>
      <c r="D459" s="55"/>
      <c r="E459" s="55"/>
    </row>
    <row r="460" spans="1:5" x14ac:dyDescent="0.2">
      <c r="A460" s="408">
        <v>457</v>
      </c>
      <c r="B460" s="406">
        <v>69.904743245790144</v>
      </c>
      <c r="C460" s="406">
        <f t="shared" si="7"/>
        <v>6.5374676850346889</v>
      </c>
      <c r="D460" s="55"/>
      <c r="E460" s="55"/>
    </row>
    <row r="461" spans="1:5" x14ac:dyDescent="0.2">
      <c r="A461" s="408">
        <v>458</v>
      </c>
      <c r="B461" s="406">
        <v>69.935024647886124</v>
      </c>
      <c r="C461" s="406">
        <f t="shared" si="7"/>
        <v>6.5489359917433534</v>
      </c>
      <c r="D461" s="55"/>
      <c r="E461" s="55"/>
    </row>
    <row r="462" spans="1:5" x14ac:dyDescent="0.2">
      <c r="A462" s="408">
        <v>459</v>
      </c>
      <c r="B462" s="406">
        <v>69.965251462366041</v>
      </c>
      <c r="C462" s="406">
        <f t="shared" si="7"/>
        <v>6.5603994898366631</v>
      </c>
      <c r="D462" s="55"/>
      <c r="E462" s="55"/>
    </row>
    <row r="463" spans="1:5" x14ac:dyDescent="0.2">
      <c r="A463" s="408">
        <v>460</v>
      </c>
      <c r="B463" s="406">
        <v>69.995423926825922</v>
      </c>
      <c r="C463" s="406">
        <f t="shared" si="7"/>
        <v>6.5718581900566768</v>
      </c>
      <c r="D463" s="55"/>
      <c r="E463" s="55"/>
    </row>
    <row r="464" spans="1:5" x14ac:dyDescent="0.2">
      <c r="A464" s="408">
        <v>461</v>
      </c>
      <c r="B464" s="406">
        <v>70.025542277313875</v>
      </c>
      <c r="C464" s="406">
        <f t="shared" si="7"/>
        <v>6.5833121030945572</v>
      </c>
      <c r="D464" s="55"/>
      <c r="E464" s="55"/>
    </row>
    <row r="465" spans="1:5" x14ac:dyDescent="0.2">
      <c r="A465" s="408">
        <v>462</v>
      </c>
      <c r="B465" s="406">
        <v>70.055606748343592</v>
      </c>
      <c r="C465" s="406">
        <f t="shared" si="7"/>
        <v>6.5947612395909143</v>
      </c>
      <c r="D465" s="55"/>
      <c r="E465" s="55"/>
    </row>
    <row r="466" spans="1:5" x14ac:dyDescent="0.2">
      <c r="A466" s="408">
        <v>463</v>
      </c>
      <c r="B466" s="406">
        <v>70.085617572907651</v>
      </c>
      <c r="C466" s="406">
        <f t="shared" si="7"/>
        <v>6.6062056101361604</v>
      </c>
      <c r="D466" s="55"/>
      <c r="E466" s="55"/>
    </row>
    <row r="467" spans="1:5" x14ac:dyDescent="0.2">
      <c r="A467" s="408">
        <v>464</v>
      </c>
      <c r="B467" s="406">
        <v>70.115574982490472</v>
      </c>
      <c r="C467" s="406">
        <f t="shared" si="7"/>
        <v>6.6176452252708735</v>
      </c>
      <c r="D467" s="55"/>
      <c r="E467" s="55"/>
    </row>
    <row r="468" spans="1:5" x14ac:dyDescent="0.2">
      <c r="A468" s="408">
        <v>465</v>
      </c>
      <c r="B468" s="406">
        <v>70.145479207081507</v>
      </c>
      <c r="C468" s="406">
        <f t="shared" si="7"/>
        <v>6.6290800954861266</v>
      </c>
      <c r="D468" s="55"/>
      <c r="E468" s="55"/>
    </row>
    <row r="469" spans="1:5" x14ac:dyDescent="0.2">
      <c r="A469" s="408">
        <v>466</v>
      </c>
      <c r="B469" s="406">
        <v>70.175330475187991</v>
      </c>
      <c r="C469" s="406">
        <f t="shared" si="7"/>
        <v>6.64051023122384</v>
      </c>
      <c r="D469" s="55"/>
      <c r="E469" s="55"/>
    </row>
    <row r="470" spans="1:5" x14ac:dyDescent="0.2">
      <c r="A470" s="408">
        <v>467</v>
      </c>
      <c r="B470" s="406">
        <v>70.205129013847568</v>
      </c>
      <c r="C470" s="406">
        <f t="shared" si="7"/>
        <v>6.6519356428771301</v>
      </c>
      <c r="D470" s="55"/>
      <c r="E470" s="55"/>
    </row>
    <row r="471" spans="1:5" x14ac:dyDescent="0.2">
      <c r="A471" s="408">
        <v>468</v>
      </c>
      <c r="B471" s="406">
        <v>70.234875048641086</v>
      </c>
      <c r="C471" s="406">
        <f t="shared" si="7"/>
        <v>6.6633563407906271</v>
      </c>
      <c r="D471" s="55"/>
      <c r="E471" s="55"/>
    </row>
    <row r="472" spans="1:5" x14ac:dyDescent="0.2">
      <c r="A472" s="408">
        <v>469</v>
      </c>
      <c r="B472" s="406">
        <v>70.264568803704776</v>
      </c>
      <c r="C472" s="406">
        <f t="shared" si="7"/>
        <v>6.6747723352608332</v>
      </c>
      <c r="D472" s="55"/>
      <c r="E472" s="55"/>
    </row>
    <row r="473" spans="1:5" x14ac:dyDescent="0.2">
      <c r="A473" s="408">
        <v>470</v>
      </c>
      <c r="B473" s="406">
        <v>70.294210501742768</v>
      </c>
      <c r="C473" s="406">
        <f t="shared" si="7"/>
        <v>6.6861836365364331</v>
      </c>
      <c r="D473" s="55"/>
      <c r="E473" s="55"/>
    </row>
    <row r="474" spans="1:5" x14ac:dyDescent="0.2">
      <c r="A474" s="408">
        <v>471</v>
      </c>
      <c r="B474" s="406">
        <v>70.323800364039187</v>
      </c>
      <c r="C474" s="406">
        <f t="shared" si="7"/>
        <v>6.6975902548186346</v>
      </c>
      <c r="D474" s="55"/>
      <c r="E474" s="55"/>
    </row>
    <row r="475" spans="1:5" x14ac:dyDescent="0.2">
      <c r="A475" s="408">
        <v>472</v>
      </c>
      <c r="B475" s="406">
        <v>70.353338610470146</v>
      </c>
      <c r="C475" s="406">
        <f t="shared" si="7"/>
        <v>6.7089922002614939</v>
      </c>
      <c r="D475" s="55"/>
      <c r="E475" s="55"/>
    </row>
    <row r="476" spans="1:5" x14ac:dyDescent="0.2">
      <c r="A476" s="408">
        <v>473</v>
      </c>
      <c r="B476" s="406">
        <v>70.382825459515757</v>
      </c>
      <c r="C476" s="406">
        <f t="shared" si="7"/>
        <v>6.7203894829722328</v>
      </c>
      <c r="D476" s="55"/>
      <c r="E476" s="55"/>
    </row>
    <row r="477" spans="1:5" x14ac:dyDescent="0.2">
      <c r="A477" s="408">
        <v>474</v>
      </c>
      <c r="B477" s="406">
        <v>70.412261128271865</v>
      </c>
      <c r="C477" s="406">
        <f t="shared" si="7"/>
        <v>6.7317821130115645</v>
      </c>
      <c r="D477" s="55"/>
      <c r="E477" s="55"/>
    </row>
    <row r="478" spans="1:5" x14ac:dyDescent="0.2">
      <c r="A478" s="408">
        <v>475</v>
      </c>
      <c r="B478" s="406">
        <v>70.441645832461731</v>
      </c>
      <c r="C478" s="406">
        <f t="shared" si="7"/>
        <v>6.7431701003940061</v>
      </c>
      <c r="D478" s="55"/>
      <c r="E478" s="55"/>
    </row>
    <row r="479" spans="1:5" x14ac:dyDescent="0.2">
      <c r="A479" s="408">
        <v>476</v>
      </c>
      <c r="B479" s="406">
        <v>70.470979786447614</v>
      </c>
      <c r="C479" s="406">
        <f t="shared" si="7"/>
        <v>6.7545534550881934</v>
      </c>
      <c r="D479" s="55"/>
      <c r="E479" s="55"/>
    </row>
    <row r="480" spans="1:5" x14ac:dyDescent="0.2">
      <c r="A480" s="408">
        <v>477</v>
      </c>
      <c r="B480" s="406">
        <v>70.500263203242142</v>
      </c>
      <c r="C480" s="406">
        <f t="shared" si="7"/>
        <v>6.7659321870171949</v>
      </c>
      <c r="D480" s="55"/>
      <c r="E480" s="55"/>
    </row>
    <row r="481" spans="1:5" x14ac:dyDescent="0.2">
      <c r="A481" s="408">
        <v>478</v>
      </c>
      <c r="B481" s="406">
        <v>70.52949629451966</v>
      </c>
      <c r="C481" s="406">
        <f t="shared" si="7"/>
        <v>6.7773063060588159</v>
      </c>
      <c r="D481" s="55"/>
      <c r="E481" s="55"/>
    </row>
    <row r="482" spans="1:5" x14ac:dyDescent="0.2">
      <c r="A482" s="408">
        <v>479</v>
      </c>
      <c r="B482" s="406">
        <v>70.558679270627337</v>
      </c>
      <c r="C482" s="406">
        <f t="shared" si="7"/>
        <v>6.7886758220459136</v>
      </c>
      <c r="D482" s="55"/>
      <c r="E482" s="55"/>
    </row>
    <row r="483" spans="1:5" x14ac:dyDescent="0.2">
      <c r="A483" s="408">
        <v>480</v>
      </c>
      <c r="B483" s="406">
        <v>70.587812340596429</v>
      </c>
      <c r="C483" s="406">
        <f t="shared" si="7"/>
        <v>6.8000407447666804</v>
      </c>
      <c r="D483" s="55"/>
      <c r="E483" s="55"/>
    </row>
    <row r="484" spans="1:5" x14ac:dyDescent="0.2">
      <c r="A484" s="408">
        <v>481</v>
      </c>
      <c r="B484" s="406">
        <v>70.616895712152953</v>
      </c>
      <c r="C484" s="406">
        <f t="shared" si="7"/>
        <v>6.8114010839649719</v>
      </c>
      <c r="D484" s="55"/>
      <c r="E484" s="55"/>
    </row>
    <row r="485" spans="1:5" x14ac:dyDescent="0.2">
      <c r="A485" s="408">
        <v>482</v>
      </c>
      <c r="B485" s="406">
        <v>70.645929591728773</v>
      </c>
      <c r="C485" s="406">
        <f t="shared" si="7"/>
        <v>6.8227568493405819</v>
      </c>
      <c r="D485" s="55"/>
      <c r="E485" s="55"/>
    </row>
    <row r="486" spans="1:5" x14ac:dyDescent="0.2">
      <c r="A486" s="408">
        <v>483</v>
      </c>
      <c r="B486" s="406">
        <v>70.674914184472243</v>
      </c>
      <c r="C486" s="406">
        <f t="shared" si="7"/>
        <v>6.8341080505495455</v>
      </c>
      <c r="D486" s="55"/>
      <c r="E486" s="55"/>
    </row>
    <row r="487" spans="1:5" x14ac:dyDescent="0.2">
      <c r="A487" s="408">
        <v>484</v>
      </c>
      <c r="B487" s="406">
        <v>70.703849694258778</v>
      </c>
      <c r="C487" s="406">
        <f t="shared" si="7"/>
        <v>6.845454697204433</v>
      </c>
      <c r="D487" s="55"/>
      <c r="E487" s="55"/>
    </row>
    <row r="488" spans="1:5" x14ac:dyDescent="0.2">
      <c r="A488" s="408">
        <v>485</v>
      </c>
      <c r="B488" s="406">
        <v>70.732736323701417</v>
      </c>
      <c r="C488" s="406">
        <f t="shared" si="7"/>
        <v>6.8567967988746421</v>
      </c>
      <c r="D488" s="55"/>
      <c r="E488" s="55"/>
    </row>
    <row r="489" spans="1:5" x14ac:dyDescent="0.2">
      <c r="A489" s="408">
        <v>486</v>
      </c>
      <c r="B489" s="406">
        <v>70.761574274161191</v>
      </c>
      <c r="C489" s="406">
        <f t="shared" si="7"/>
        <v>6.8681343650866795</v>
      </c>
      <c r="D489" s="55"/>
      <c r="E489" s="55"/>
    </row>
    <row r="490" spans="1:5" x14ac:dyDescent="0.2">
      <c r="A490" s="408">
        <v>487</v>
      </c>
      <c r="B490" s="406">
        <v>70.790363745757489</v>
      </c>
      <c r="C490" s="406">
        <f t="shared" si="7"/>
        <v>6.879467405324446</v>
      </c>
      <c r="D490" s="55"/>
      <c r="E490" s="55"/>
    </row>
    <row r="491" spans="1:5" x14ac:dyDescent="0.2">
      <c r="A491" s="408">
        <v>488</v>
      </c>
      <c r="B491" s="406">
        <v>70.819104937378171</v>
      </c>
      <c r="C491" s="406">
        <f t="shared" si="7"/>
        <v>6.8907959290295215</v>
      </c>
      <c r="D491" s="55"/>
      <c r="E491" s="55"/>
    </row>
    <row r="492" spans="1:5" x14ac:dyDescent="0.2">
      <c r="A492" s="408">
        <v>489</v>
      </c>
      <c r="B492" s="406">
        <v>70.847798046689633</v>
      </c>
      <c r="C492" s="406">
        <f t="shared" si="7"/>
        <v>6.9021199456014504</v>
      </c>
      <c r="D492" s="55"/>
      <c r="E492" s="55"/>
    </row>
    <row r="493" spans="1:5" x14ac:dyDescent="0.2">
      <c r="A493" s="408">
        <v>490</v>
      </c>
      <c r="B493" s="406">
        <v>70.876443270146908</v>
      </c>
      <c r="C493" s="406">
        <f t="shared" si="7"/>
        <v>6.9134394643980048</v>
      </c>
      <c r="D493" s="55"/>
      <c r="E493" s="55"/>
    </row>
    <row r="494" spans="1:5" x14ac:dyDescent="0.2">
      <c r="A494" s="408">
        <v>491</v>
      </c>
      <c r="B494" s="406">
        <v>70.905040803003402</v>
      </c>
      <c r="C494" s="406">
        <f t="shared" si="7"/>
        <v>6.924754494735474</v>
      </c>
      <c r="D494" s="55"/>
      <c r="E494" s="55"/>
    </row>
    <row r="495" spans="1:5" x14ac:dyDescent="0.2">
      <c r="A495" s="408">
        <v>492</v>
      </c>
      <c r="B495" s="406">
        <v>70.933590839320757</v>
      </c>
      <c r="C495" s="406">
        <f t="shared" si="7"/>
        <v>6.936065045888931</v>
      </c>
      <c r="D495" s="55"/>
      <c r="E495" s="55"/>
    </row>
    <row r="496" spans="1:5" x14ac:dyDescent="0.2">
      <c r="A496" s="408">
        <v>493</v>
      </c>
      <c r="B496" s="406">
        <v>70.962093571978585</v>
      </c>
      <c r="C496" s="406">
        <f t="shared" si="7"/>
        <v>6.947371127092496</v>
      </c>
      <c r="D496" s="55"/>
      <c r="E496" s="55"/>
    </row>
    <row r="497" spans="1:5" x14ac:dyDescent="0.2">
      <c r="A497" s="408">
        <v>494</v>
      </c>
      <c r="B497" s="406">
        <v>70.990549192683829</v>
      </c>
      <c r="C497" s="406">
        <f t="shared" si="7"/>
        <v>6.9586727475396239</v>
      </c>
      <c r="D497" s="55"/>
      <c r="E497" s="55"/>
    </row>
    <row r="498" spans="1:5" x14ac:dyDescent="0.2">
      <c r="A498" s="408">
        <v>495</v>
      </c>
      <c r="B498" s="406">
        <v>71.018957891980477</v>
      </c>
      <c r="C498" s="406">
        <f t="shared" si="7"/>
        <v>6.9699699163833522</v>
      </c>
      <c r="D498" s="55"/>
      <c r="E498" s="55"/>
    </row>
    <row r="499" spans="1:5" x14ac:dyDescent="0.2">
      <c r="A499" s="408">
        <v>496</v>
      </c>
      <c r="B499" s="406">
        <v>71.047319859258977</v>
      </c>
      <c r="C499" s="406">
        <f t="shared" si="7"/>
        <v>6.9812626427365601</v>
      </c>
      <c r="D499" s="55"/>
      <c r="E499" s="55"/>
    </row>
    <row r="500" spans="1:5" x14ac:dyDescent="0.2">
      <c r="A500" s="408">
        <v>497</v>
      </c>
      <c r="B500" s="406">
        <v>71.075635282765177</v>
      </c>
      <c r="C500" s="406">
        <f t="shared" si="7"/>
        <v>6.992550935672261</v>
      </c>
      <c r="D500" s="55"/>
      <c r="E500" s="55"/>
    </row>
    <row r="501" spans="1:5" x14ac:dyDescent="0.2">
      <c r="A501" s="408">
        <v>498</v>
      </c>
      <c r="B501" s="406">
        <v>71.103904349609977</v>
      </c>
      <c r="C501" s="406">
        <f t="shared" si="7"/>
        <v>7.003834804223823</v>
      </c>
      <c r="D501" s="55"/>
      <c r="E501" s="55"/>
    </row>
    <row r="502" spans="1:5" x14ac:dyDescent="0.2">
      <c r="A502" s="408">
        <v>499</v>
      </c>
      <c r="B502" s="406">
        <v>71.13212724577815</v>
      </c>
      <c r="C502" s="406">
        <f t="shared" si="7"/>
        <v>7.0151142573852487</v>
      </c>
      <c r="D502" s="55"/>
      <c r="E502" s="55"/>
    </row>
    <row r="503" spans="1:5" x14ac:dyDescent="0.2">
      <c r="A503" s="408">
        <v>500</v>
      </c>
      <c r="B503" s="406">
        <v>71.160304156137471</v>
      </c>
      <c r="C503" s="406">
        <f t="shared" si="7"/>
        <v>7.0263893041114232</v>
      </c>
      <c r="D503" s="55"/>
      <c r="E503" s="55"/>
    </row>
    <row r="504" spans="1:5" x14ac:dyDescent="0.2">
      <c r="A504" s="408">
        <v>501</v>
      </c>
      <c r="B504" s="406">
        <v>71.188435264447563</v>
      </c>
      <c r="C504" s="406">
        <f t="shared" si="7"/>
        <v>7.0376599533183724</v>
      </c>
      <c r="D504" s="55"/>
      <c r="E504" s="55"/>
    </row>
    <row r="505" spans="1:5" x14ac:dyDescent="0.2">
      <c r="A505" s="408">
        <v>502</v>
      </c>
      <c r="B505" s="406">
        <v>71.216520753368883</v>
      </c>
      <c r="C505" s="406">
        <f t="shared" si="7"/>
        <v>7.0489262138834965</v>
      </c>
      <c r="D505" s="55"/>
      <c r="E505" s="55"/>
    </row>
    <row r="506" spans="1:5" x14ac:dyDescent="0.2">
      <c r="A506" s="408">
        <v>503</v>
      </c>
      <c r="B506" s="406">
        <v>71.244560804471249</v>
      </c>
      <c r="C506" s="406">
        <f t="shared" si="7"/>
        <v>7.060188094645846</v>
      </c>
      <c r="D506" s="55"/>
      <c r="E506" s="55"/>
    </row>
    <row r="507" spans="1:5" x14ac:dyDescent="0.2">
      <c r="A507" s="408">
        <v>504</v>
      </c>
      <c r="B507" s="406">
        <v>71.272555598242747</v>
      </c>
      <c r="C507" s="406">
        <f t="shared" si="7"/>
        <v>7.0714456044063381</v>
      </c>
      <c r="D507" s="55"/>
      <c r="E507" s="55"/>
    </row>
    <row r="508" spans="1:5" x14ac:dyDescent="0.2">
      <c r="A508" s="408">
        <v>505</v>
      </c>
      <c r="B508" s="406">
        <v>71.300505314098174</v>
      </c>
      <c r="C508" s="406">
        <f t="shared" si="7"/>
        <v>7.0826987519280156</v>
      </c>
      <c r="D508" s="55"/>
      <c r="E508" s="55"/>
    </row>
    <row r="509" spans="1:5" x14ac:dyDescent="0.2">
      <c r="A509" s="408">
        <v>506</v>
      </c>
      <c r="B509" s="406">
        <v>71.328410130387425</v>
      </c>
      <c r="C509" s="406">
        <f t="shared" si="7"/>
        <v>7.0939475459363033</v>
      </c>
      <c r="D509" s="55"/>
      <c r="E509" s="55"/>
    </row>
    <row r="510" spans="1:5" x14ac:dyDescent="0.2">
      <c r="A510" s="408">
        <v>507</v>
      </c>
      <c r="B510" s="406">
        <v>71.356270224404199</v>
      </c>
      <c r="C510" s="406">
        <f t="shared" si="7"/>
        <v>7.1051919951192106</v>
      </c>
      <c r="D510" s="55"/>
      <c r="E510" s="55"/>
    </row>
    <row r="511" spans="1:5" x14ac:dyDescent="0.2">
      <c r="A511" s="408">
        <v>508</v>
      </c>
      <c r="B511" s="406">
        <v>71.384085772394059</v>
      </c>
      <c r="C511" s="406">
        <f t="shared" si="7"/>
        <v>7.1164321081276043</v>
      </c>
      <c r="D511" s="55"/>
      <c r="E511" s="55"/>
    </row>
    <row r="512" spans="1:5" x14ac:dyDescent="0.2">
      <c r="A512" s="408">
        <v>509</v>
      </c>
      <c r="B512" s="406">
        <v>71.411856949562775</v>
      </c>
      <c r="C512" s="406">
        <f t="shared" si="7"/>
        <v>7.1276678935754294</v>
      </c>
      <c r="D512" s="55"/>
      <c r="E512" s="55"/>
    </row>
    <row r="513" spans="1:5" x14ac:dyDescent="0.2">
      <c r="A513" s="408">
        <v>510</v>
      </c>
      <c r="B513" s="406">
        <v>71.439583930084495</v>
      </c>
      <c r="C513" s="406">
        <f t="shared" si="7"/>
        <v>7.1388993600399431</v>
      </c>
      <c r="D513" s="55"/>
      <c r="E513" s="55"/>
    </row>
    <row r="514" spans="1:5" x14ac:dyDescent="0.2">
      <c r="A514" s="408">
        <v>511</v>
      </c>
      <c r="B514" s="406">
        <v>71.467266887109872</v>
      </c>
      <c r="C514" s="406">
        <f t="shared" si="7"/>
        <v>7.1501265160619436</v>
      </c>
      <c r="D514" s="55"/>
      <c r="E514" s="55"/>
    </row>
    <row r="515" spans="1:5" x14ac:dyDescent="0.2">
      <c r="A515" s="408">
        <v>512</v>
      </c>
      <c r="B515" s="406">
        <v>71.494905992773852</v>
      </c>
      <c r="C515" s="406">
        <f t="shared" si="7"/>
        <v>7.1613493701460209</v>
      </c>
      <c r="D515" s="55"/>
      <c r="E515" s="55"/>
    </row>
    <row r="516" spans="1:5" x14ac:dyDescent="0.2">
      <c r="A516" s="408">
        <v>513</v>
      </c>
      <c r="B516" s="406">
        <v>71.52250141820393</v>
      </c>
      <c r="C516" s="406">
        <f t="shared" si="7"/>
        <v>7.1725679307607528</v>
      </c>
      <c r="D516" s="55"/>
      <c r="E516" s="55"/>
    </row>
    <row r="517" spans="1:5" x14ac:dyDescent="0.2">
      <c r="A517" s="408">
        <v>514</v>
      </c>
      <c r="B517" s="406">
        <v>71.550053333527757</v>
      </c>
      <c r="C517" s="406">
        <f t="shared" ref="C517:C580" si="8">A517/B517</f>
        <v>7.1837822063389556</v>
      </c>
      <c r="D517" s="55"/>
      <c r="E517" s="55"/>
    </row>
    <row r="518" spans="1:5" x14ac:dyDescent="0.2">
      <c r="A518" s="408">
        <v>515</v>
      </c>
      <c r="B518" s="406">
        <v>71.577561907880963</v>
      </c>
      <c r="C518" s="406">
        <f t="shared" si="8"/>
        <v>7.1949922052779023</v>
      </c>
      <c r="D518" s="55"/>
      <c r="E518" s="55"/>
    </row>
    <row r="519" spans="1:5" x14ac:dyDescent="0.2">
      <c r="A519" s="408">
        <v>516</v>
      </c>
      <c r="B519" s="406">
        <v>71.605027309414908</v>
      </c>
      <c r="C519" s="406">
        <f t="shared" si="8"/>
        <v>7.2061979359395387</v>
      </c>
      <c r="D519" s="55"/>
      <c r="E519" s="55"/>
    </row>
    <row r="520" spans="1:5" x14ac:dyDescent="0.2">
      <c r="A520" s="408">
        <v>517</v>
      </c>
      <c r="B520" s="406">
        <v>71.632449705304282</v>
      </c>
      <c r="C520" s="406">
        <f t="shared" si="8"/>
        <v>7.2173994066507108</v>
      </c>
      <c r="D520" s="55"/>
      <c r="E520" s="55"/>
    </row>
    <row r="521" spans="1:5" x14ac:dyDescent="0.2">
      <c r="A521" s="408">
        <v>518</v>
      </c>
      <c r="B521" s="406">
        <v>71.659829261754638</v>
      </c>
      <c r="C521" s="406">
        <f t="shared" si="8"/>
        <v>7.2285966257033811</v>
      </c>
      <c r="D521" s="55"/>
      <c r="E521" s="55"/>
    </row>
    <row r="522" spans="1:5" x14ac:dyDescent="0.2">
      <c r="A522" s="408">
        <v>519</v>
      </c>
      <c r="B522" s="406">
        <v>71.687166144009851</v>
      </c>
      <c r="C522" s="406">
        <f t="shared" si="8"/>
        <v>7.2397896013548504</v>
      </c>
      <c r="D522" s="55"/>
      <c r="E522" s="55"/>
    </row>
    <row r="523" spans="1:5" x14ac:dyDescent="0.2">
      <c r="A523" s="408">
        <v>520</v>
      </c>
      <c r="B523" s="406">
        <v>71.714460516359523</v>
      </c>
      <c r="C523" s="406">
        <f t="shared" si="8"/>
        <v>7.2509783418279703</v>
      </c>
      <c r="D523" s="55"/>
      <c r="E523" s="55"/>
    </row>
    <row r="524" spans="1:5" x14ac:dyDescent="0.2">
      <c r="A524" s="408">
        <v>521</v>
      </c>
      <c r="B524" s="406">
        <v>71.741712542146487</v>
      </c>
      <c r="C524" s="406">
        <f t="shared" si="8"/>
        <v>7.2621628553113409</v>
      </c>
      <c r="D524" s="55"/>
      <c r="E524" s="55"/>
    </row>
    <row r="525" spans="1:5" x14ac:dyDescent="0.2">
      <c r="A525" s="408">
        <v>522</v>
      </c>
      <c r="B525" s="406">
        <v>71.768922383773727</v>
      </c>
      <c r="C525" s="406">
        <f t="shared" si="8"/>
        <v>7.27334314995956</v>
      </c>
      <c r="D525" s="55"/>
      <c r="E525" s="55"/>
    </row>
    <row r="526" spans="1:5" x14ac:dyDescent="0.2">
      <c r="A526" s="408">
        <v>523</v>
      </c>
      <c r="B526" s="406">
        <v>71.796090202711866</v>
      </c>
      <c r="C526" s="406">
        <f t="shared" si="8"/>
        <v>7.2845192338933984</v>
      </c>
      <c r="D526" s="55"/>
      <c r="E526" s="55"/>
    </row>
    <row r="527" spans="1:5" x14ac:dyDescent="0.2">
      <c r="A527" s="408">
        <v>524</v>
      </c>
      <c r="B527" s="406">
        <v>71.823216159506231</v>
      </c>
      <c r="C527" s="406">
        <f t="shared" si="8"/>
        <v>7.2956911152000181</v>
      </c>
      <c r="D527" s="55"/>
      <c r="E527" s="55"/>
    </row>
    <row r="528" spans="1:5" x14ac:dyDescent="0.2">
      <c r="A528" s="408">
        <v>525</v>
      </c>
      <c r="B528" s="406">
        <v>71.850300413783785</v>
      </c>
      <c r="C528" s="406">
        <f t="shared" si="8"/>
        <v>7.3068588019331902</v>
      </c>
      <c r="D528" s="55"/>
      <c r="E528" s="55"/>
    </row>
    <row r="529" spans="1:5" x14ac:dyDescent="0.2">
      <c r="A529" s="408">
        <v>526</v>
      </c>
      <c r="B529" s="406">
        <v>71.877343124260278</v>
      </c>
      <c r="C529" s="406">
        <f t="shared" si="8"/>
        <v>7.3180223021134836</v>
      </c>
      <c r="D529" s="55"/>
      <c r="E529" s="55"/>
    </row>
    <row r="530" spans="1:5" x14ac:dyDescent="0.2">
      <c r="A530" s="408">
        <v>527</v>
      </c>
      <c r="B530" s="406">
        <v>71.904344448747054</v>
      </c>
      <c r="C530" s="406">
        <f t="shared" si="8"/>
        <v>7.3291816237284824</v>
      </c>
      <c r="D530" s="55"/>
      <c r="E530" s="55"/>
    </row>
    <row r="531" spans="1:5" x14ac:dyDescent="0.2">
      <c r="A531" s="408">
        <v>528</v>
      </c>
      <c r="B531" s="406">
        <v>71.931304544157925</v>
      </c>
      <c r="C531" s="406">
        <f t="shared" si="8"/>
        <v>7.3403367747329806</v>
      </c>
      <c r="D531" s="55"/>
      <c r="E531" s="55"/>
    </row>
    <row r="532" spans="1:5" x14ac:dyDescent="0.2">
      <c r="A532" s="408">
        <v>529</v>
      </c>
      <c r="B532" s="406">
        <v>71.958223566516068</v>
      </c>
      <c r="C532" s="406">
        <f t="shared" si="8"/>
        <v>7.3514877630491799</v>
      </c>
      <c r="D532" s="55"/>
      <c r="E532" s="55"/>
    </row>
    <row r="533" spans="1:5" x14ac:dyDescent="0.2">
      <c r="A533" s="408">
        <v>530</v>
      </c>
      <c r="B533" s="406">
        <v>71.985101670960617</v>
      </c>
      <c r="C533" s="406">
        <f t="shared" si="8"/>
        <v>7.3626345965668945</v>
      </c>
      <c r="D533" s="55"/>
      <c r="E533" s="55"/>
    </row>
    <row r="534" spans="1:5" x14ac:dyDescent="0.2">
      <c r="A534" s="408">
        <v>531</v>
      </c>
      <c r="B534" s="406">
        <v>72.011939011753398</v>
      </c>
      <c r="C534" s="406">
        <f t="shared" si="8"/>
        <v>7.3737772831437445</v>
      </c>
      <c r="D534" s="55"/>
      <c r="E534" s="55"/>
    </row>
    <row r="535" spans="1:5" x14ac:dyDescent="0.2">
      <c r="A535" s="408">
        <v>532</v>
      </c>
      <c r="B535" s="406">
        <v>72.03873574228551</v>
      </c>
      <c r="C535" s="406">
        <f t="shared" si="8"/>
        <v>7.3849158306053537</v>
      </c>
      <c r="D535" s="55"/>
      <c r="E535" s="55"/>
    </row>
    <row r="536" spans="1:5" x14ac:dyDescent="0.2">
      <c r="A536" s="408">
        <v>533</v>
      </c>
      <c r="B536" s="406">
        <v>72.065492015083905</v>
      </c>
      <c r="C536" s="406">
        <f t="shared" si="8"/>
        <v>7.3960502467455393</v>
      </c>
      <c r="D536" s="55"/>
      <c r="E536" s="55"/>
    </row>
    <row r="537" spans="1:5" x14ac:dyDescent="0.2">
      <c r="A537" s="408">
        <v>534</v>
      </c>
      <c r="B537" s="406">
        <v>72.092207981817822</v>
      </c>
      <c r="C537" s="406">
        <f t="shared" si="8"/>
        <v>7.4071805393265064</v>
      </c>
      <c r="D537" s="55"/>
      <c r="E537" s="55"/>
    </row>
    <row r="538" spans="1:5" x14ac:dyDescent="0.2">
      <c r="A538" s="408">
        <v>535</v>
      </c>
      <c r="B538" s="406">
        <v>72.118883793305187</v>
      </c>
      <c r="C538" s="406">
        <f t="shared" si="8"/>
        <v>7.4183067160790443</v>
      </c>
      <c r="D538" s="55"/>
      <c r="E538" s="55"/>
    </row>
    <row r="539" spans="1:5" x14ac:dyDescent="0.2">
      <c r="A539" s="408">
        <v>536</v>
      </c>
      <c r="B539" s="406">
        <v>72.145519599519119</v>
      </c>
      <c r="C539" s="406">
        <f t="shared" si="8"/>
        <v>7.4294287847026981</v>
      </c>
      <c r="D539" s="55"/>
      <c r="E539" s="55"/>
    </row>
    <row r="540" spans="1:5" x14ac:dyDescent="0.2">
      <c r="A540" s="408">
        <v>537</v>
      </c>
      <c r="B540" s="406">
        <v>72.172115549593968</v>
      </c>
      <c r="C540" s="406">
        <f t="shared" si="8"/>
        <v>7.4405467528659841</v>
      </c>
      <c r="D540" s="55"/>
      <c r="E540" s="55"/>
    </row>
    <row r="541" spans="1:5" x14ac:dyDescent="0.2">
      <c r="A541" s="408">
        <v>538</v>
      </c>
      <c r="B541" s="406">
        <v>72.198671791831771</v>
      </c>
      <c r="C541" s="406">
        <f t="shared" si="8"/>
        <v>7.4516606282065547</v>
      </c>
      <c r="D541" s="55"/>
      <c r="E541" s="55"/>
    </row>
    <row r="542" spans="1:5" x14ac:dyDescent="0.2">
      <c r="A542" s="408">
        <v>539</v>
      </c>
      <c r="B542" s="406">
        <v>72.225188473708414</v>
      </c>
      <c r="C542" s="406">
        <f t="shared" si="8"/>
        <v>7.4627704183313837</v>
      </c>
      <c r="D542" s="55"/>
      <c r="E542" s="55"/>
    </row>
    <row r="543" spans="1:5" x14ac:dyDescent="0.2">
      <c r="A543" s="408">
        <v>540</v>
      </c>
      <c r="B543" s="406">
        <v>72.251665741879677</v>
      </c>
      <c r="C543" s="406">
        <f t="shared" si="8"/>
        <v>7.4738761308169606</v>
      </c>
      <c r="D543" s="55"/>
      <c r="E543" s="55"/>
    </row>
    <row r="544" spans="1:5" x14ac:dyDescent="0.2">
      <c r="A544" s="408">
        <v>541</v>
      </c>
      <c r="B544" s="406">
        <v>72.27810374218727</v>
      </c>
      <c r="C544" s="406">
        <f t="shared" si="8"/>
        <v>7.4849777732094713</v>
      </c>
      <c r="D544" s="55"/>
      <c r="E544" s="55"/>
    </row>
    <row r="545" spans="1:5" x14ac:dyDescent="0.2">
      <c r="A545" s="408">
        <v>542</v>
      </c>
      <c r="B545" s="406">
        <v>72.30450261966503</v>
      </c>
      <c r="C545" s="406">
        <f t="shared" si="8"/>
        <v>7.4960753530249642</v>
      </c>
      <c r="D545" s="55"/>
      <c r="E545" s="55"/>
    </row>
    <row r="546" spans="1:5" x14ac:dyDescent="0.2">
      <c r="A546" s="408">
        <v>543</v>
      </c>
      <c r="B546" s="406">
        <v>72.330862518544734</v>
      </c>
      <c r="C546" s="406">
        <f t="shared" si="8"/>
        <v>7.5071688777495433</v>
      </c>
      <c r="D546" s="55"/>
      <c r="E546" s="55"/>
    </row>
    <row r="547" spans="1:5" x14ac:dyDescent="0.2">
      <c r="A547" s="408">
        <v>544</v>
      </c>
      <c r="B547" s="406">
        <v>72.357183582261925</v>
      </c>
      <c r="C547" s="406">
        <f t="shared" si="8"/>
        <v>7.5182583548395518</v>
      </c>
      <c r="D547" s="55"/>
      <c r="E547" s="55"/>
    </row>
    <row r="548" spans="1:5" x14ac:dyDescent="0.2">
      <c r="A548" s="408">
        <v>545</v>
      </c>
      <c r="B548" s="406">
        <v>72.383465953462036</v>
      </c>
      <c r="C548" s="406">
        <f t="shared" si="8"/>
        <v>7.5293437917217219</v>
      </c>
      <c r="D548" s="55"/>
      <c r="E548" s="55"/>
    </row>
    <row r="549" spans="1:5" x14ac:dyDescent="0.2">
      <c r="A549" s="408">
        <v>546</v>
      </c>
      <c r="B549" s="406">
        <v>72.409709774005904</v>
      </c>
      <c r="C549" s="406">
        <f t="shared" si="8"/>
        <v>7.5404251957933761</v>
      </c>
      <c r="D549" s="55"/>
      <c r="E549" s="55"/>
    </row>
    <row r="550" spans="1:5" x14ac:dyDescent="0.2">
      <c r="A550" s="408">
        <v>547</v>
      </c>
      <c r="B550" s="406">
        <v>72.435915184975585</v>
      </c>
      <c r="C550" s="406">
        <f t="shared" si="8"/>
        <v>7.5515025744225968</v>
      </c>
      <c r="D550" s="55"/>
      <c r="E550" s="55"/>
    </row>
    <row r="551" spans="1:5" x14ac:dyDescent="0.2">
      <c r="A551" s="408">
        <v>548</v>
      </c>
      <c r="B551" s="406">
        <v>72.462082326680203</v>
      </c>
      <c r="C551" s="406">
        <f t="shared" si="8"/>
        <v>7.5625759349483799</v>
      </c>
      <c r="D551" s="55"/>
      <c r="E551" s="55"/>
    </row>
    <row r="552" spans="1:5" x14ac:dyDescent="0.2">
      <c r="A552" s="408">
        <v>549</v>
      </c>
      <c r="B552" s="406">
        <v>72.488211338661401</v>
      </c>
      <c r="C552" s="406">
        <f t="shared" si="8"/>
        <v>7.5736452846808247</v>
      </c>
      <c r="D552" s="55"/>
      <c r="E552" s="55"/>
    </row>
    <row r="553" spans="1:5" x14ac:dyDescent="0.2">
      <c r="A553" s="408">
        <v>550</v>
      </c>
      <c r="B553" s="406">
        <v>72.514302359698974</v>
      </c>
      <c r="C553" s="406">
        <f t="shared" si="8"/>
        <v>7.5847106309012995</v>
      </c>
      <c r="D553" s="55"/>
      <c r="E553" s="55"/>
    </row>
    <row r="554" spans="1:5" x14ac:dyDescent="0.2">
      <c r="A554" s="408">
        <v>551</v>
      </c>
      <c r="B554" s="406">
        <v>72.540355527816459</v>
      </c>
      <c r="C554" s="406">
        <f t="shared" si="8"/>
        <v>7.5957719808626045</v>
      </c>
      <c r="D554" s="55"/>
      <c r="E554" s="55"/>
    </row>
    <row r="555" spans="1:5" x14ac:dyDescent="0.2">
      <c r="A555" s="408">
        <v>552</v>
      </c>
      <c r="B555" s="406">
        <v>72.566370980286578</v>
      </c>
      <c r="C555" s="406">
        <f t="shared" si="8"/>
        <v>7.6068293417891413</v>
      </c>
      <c r="D555" s="55"/>
      <c r="E555" s="55"/>
    </row>
    <row r="556" spans="1:5" x14ac:dyDescent="0.2">
      <c r="A556" s="408">
        <v>553</v>
      </c>
      <c r="B556" s="406">
        <v>72.592348853636665</v>
      </c>
      <c r="C556" s="406">
        <f t="shared" si="8"/>
        <v>7.6178827208770823</v>
      </c>
      <c r="D556" s="55"/>
      <c r="E556" s="55"/>
    </row>
    <row r="557" spans="1:5" x14ac:dyDescent="0.2">
      <c r="A557" s="408">
        <v>554</v>
      </c>
      <c r="B557" s="406">
        <v>72.618289283654093</v>
      </c>
      <c r="C557" s="406">
        <f t="shared" si="8"/>
        <v>7.6289321252945275</v>
      </c>
      <c r="D557" s="55"/>
      <c r="E557" s="55"/>
    </row>
    <row r="558" spans="1:5" x14ac:dyDescent="0.2">
      <c r="A558" s="408">
        <v>555</v>
      </c>
      <c r="B558" s="406">
        <v>72.644192405391536</v>
      </c>
      <c r="C558" s="406">
        <f t="shared" si="8"/>
        <v>7.6399775621816781</v>
      </c>
      <c r="D558" s="55"/>
      <c r="E558" s="55"/>
    </row>
    <row r="559" spans="1:5" x14ac:dyDescent="0.2">
      <c r="A559" s="408">
        <v>556</v>
      </c>
      <c r="B559" s="406">
        <v>72.670058353172365</v>
      </c>
      <c r="C559" s="406">
        <f t="shared" si="8"/>
        <v>7.651019038650988</v>
      </c>
      <c r="D559" s="55"/>
      <c r="E559" s="55"/>
    </row>
    <row r="560" spans="1:5" x14ac:dyDescent="0.2">
      <c r="A560" s="408">
        <v>557</v>
      </c>
      <c r="B560" s="406">
        <v>72.695887260595825</v>
      </c>
      <c r="C560" s="406">
        <f t="shared" si="8"/>
        <v>7.6620565617873275</v>
      </c>
      <c r="D560" s="55"/>
      <c r="E560" s="55"/>
    </row>
    <row r="561" spans="1:5" x14ac:dyDescent="0.2">
      <c r="A561" s="408">
        <v>558</v>
      </c>
      <c r="B561" s="406">
        <v>72.721679260542189</v>
      </c>
      <c r="C561" s="406">
        <f t="shared" si="8"/>
        <v>7.6730901386481509</v>
      </c>
      <c r="D561" s="55"/>
      <c r="E561" s="55"/>
    </row>
    <row r="562" spans="1:5" x14ac:dyDescent="0.2">
      <c r="A562" s="408">
        <v>559</v>
      </c>
      <c r="B562" s="406">
        <v>72.747434485178047</v>
      </c>
      <c r="C562" s="406">
        <f t="shared" si="8"/>
        <v>7.6841197762636382</v>
      </c>
      <c r="D562" s="55"/>
      <c r="E562" s="55"/>
    </row>
    <row r="563" spans="1:5" x14ac:dyDescent="0.2">
      <c r="A563" s="408">
        <v>560</v>
      </c>
      <c r="B563" s="406">
        <v>72.773153065961239</v>
      </c>
      <c r="C563" s="406">
        <f t="shared" si="8"/>
        <v>7.695145481636871</v>
      </c>
      <c r="D563" s="55"/>
      <c r="E563" s="55"/>
    </row>
    <row r="564" spans="1:5" x14ac:dyDescent="0.2">
      <c r="A564" s="408">
        <v>561</v>
      </c>
      <c r="B564" s="406">
        <v>72.798835133646023</v>
      </c>
      <c r="C564" s="406">
        <f t="shared" si="8"/>
        <v>7.7061672617439747</v>
      </c>
      <c r="D564" s="55"/>
      <c r="E564" s="55"/>
    </row>
    <row r="565" spans="1:5" x14ac:dyDescent="0.2">
      <c r="A565" s="408">
        <v>562</v>
      </c>
      <c r="B565" s="406">
        <v>72.824480818288094</v>
      </c>
      <c r="C565" s="406">
        <f t="shared" si="8"/>
        <v>7.7171851235342741</v>
      </c>
      <c r="D565" s="55"/>
      <c r="E565" s="55"/>
    </row>
    <row r="566" spans="1:5" x14ac:dyDescent="0.2">
      <c r="A566" s="408">
        <v>563</v>
      </c>
      <c r="B566" s="406">
        <v>72.850090249249462</v>
      </c>
      <c r="C566" s="406">
        <f t="shared" si="8"/>
        <v>7.7281990739304582</v>
      </c>
      <c r="D566" s="55"/>
      <c r="E566" s="55"/>
    </row>
    <row r="567" spans="1:5" x14ac:dyDescent="0.2">
      <c r="A567" s="408">
        <v>564</v>
      </c>
      <c r="B567" s="406">
        <v>72.875663555203431</v>
      </c>
      <c r="C567" s="406">
        <f t="shared" si="8"/>
        <v>7.7392091198287218</v>
      </c>
      <c r="D567" s="55"/>
      <c r="E567" s="55"/>
    </row>
    <row r="568" spans="1:5" x14ac:dyDescent="0.2">
      <c r="A568" s="408">
        <v>565</v>
      </c>
      <c r="B568" s="406">
        <v>72.901200864139568</v>
      </c>
      <c r="C568" s="406">
        <f t="shared" si="8"/>
        <v>7.7502152680989109</v>
      </c>
      <c r="D568" s="55"/>
      <c r="E568" s="55"/>
    </row>
    <row r="569" spans="1:5" x14ac:dyDescent="0.2">
      <c r="A569" s="408">
        <v>566</v>
      </c>
      <c r="B569" s="406">
        <v>72.926702303368302</v>
      </c>
      <c r="C569" s="406">
        <f t="shared" si="8"/>
        <v>7.7612175255846978</v>
      </c>
      <c r="D569" s="55"/>
      <c r="E569" s="55"/>
    </row>
    <row r="570" spans="1:5" x14ac:dyDescent="0.2">
      <c r="A570" s="408">
        <v>567</v>
      </c>
      <c r="B570" s="406">
        <v>72.952167999525997</v>
      </c>
      <c r="C570" s="406">
        <f t="shared" si="8"/>
        <v>7.7722158991036983</v>
      </c>
      <c r="D570" s="55"/>
      <c r="E570" s="55"/>
    </row>
    <row r="571" spans="1:5" x14ac:dyDescent="0.2">
      <c r="A571" s="408">
        <v>568</v>
      </c>
      <c r="B571" s="406">
        <v>72.977598078579518</v>
      </c>
      <c r="C571" s="406">
        <f t="shared" si="8"/>
        <v>7.7832103954476421</v>
      </c>
      <c r="D571" s="55"/>
      <c r="E571" s="55"/>
    </row>
    <row r="572" spans="1:5" x14ac:dyDescent="0.2">
      <c r="A572" s="408">
        <v>569</v>
      </c>
      <c r="B572" s="406">
        <v>73.002992665830931</v>
      </c>
      <c r="C572" s="406">
        <f t="shared" si="8"/>
        <v>7.794201021382519</v>
      </c>
      <c r="D572" s="55"/>
      <c r="E572" s="55"/>
    </row>
    <row r="573" spans="1:5" x14ac:dyDescent="0.2">
      <c r="A573" s="408">
        <v>570</v>
      </c>
      <c r="B573" s="406">
        <v>73.028351885922419</v>
      </c>
      <c r="C573" s="406">
        <f t="shared" si="8"/>
        <v>7.805187783648698</v>
      </c>
      <c r="D573" s="55"/>
      <c r="E573" s="55"/>
    </row>
    <row r="574" spans="1:5" x14ac:dyDescent="0.2">
      <c r="A574" s="408">
        <v>571</v>
      </c>
      <c r="B574" s="406">
        <v>73.053675862840521</v>
      </c>
      <c r="C574" s="406">
        <f t="shared" si="8"/>
        <v>7.8161706889611127</v>
      </c>
      <c r="D574" s="55"/>
      <c r="E574" s="55"/>
    </row>
    <row r="575" spans="1:5" x14ac:dyDescent="0.2">
      <c r="A575" s="408">
        <v>572</v>
      </c>
      <c r="B575" s="406">
        <v>73.078964719921061</v>
      </c>
      <c r="C575" s="406">
        <f t="shared" si="8"/>
        <v>7.8271497440093709</v>
      </c>
      <c r="D575" s="55"/>
      <c r="E575" s="55"/>
    </row>
    <row r="576" spans="1:5" x14ac:dyDescent="0.2">
      <c r="A576" s="408">
        <v>573</v>
      </c>
      <c r="B576" s="406">
        <v>73.104218579853509</v>
      </c>
      <c r="C576" s="406">
        <f t="shared" si="8"/>
        <v>7.8381249554579151</v>
      </c>
      <c r="D576" s="55"/>
      <c r="E576" s="55"/>
    </row>
    <row r="577" spans="1:5" x14ac:dyDescent="0.2">
      <c r="A577" s="408">
        <v>574</v>
      </c>
      <c r="B577" s="406">
        <v>73.129437564685603</v>
      </c>
      <c r="C577" s="406">
        <f t="shared" si="8"/>
        <v>7.8490963299461516</v>
      </c>
      <c r="D577" s="55"/>
      <c r="E577" s="55"/>
    </row>
    <row r="578" spans="1:5" x14ac:dyDescent="0.2">
      <c r="A578" s="408">
        <v>575</v>
      </c>
      <c r="B578" s="406">
        <v>73.154621795827637</v>
      </c>
      <c r="C578" s="406">
        <f t="shared" si="8"/>
        <v>7.8600638740886097</v>
      </c>
      <c r="D578" s="55"/>
      <c r="E578" s="55"/>
    </row>
    <row r="579" spans="1:5" x14ac:dyDescent="0.2">
      <c r="A579" s="408">
        <v>576</v>
      </c>
      <c r="B579" s="406">
        <v>73.179771394057099</v>
      </c>
      <c r="C579" s="406">
        <f t="shared" si="8"/>
        <v>7.8710275944750592</v>
      </c>
      <c r="D579" s="55"/>
      <c r="E579" s="55"/>
    </row>
    <row r="580" spans="1:5" x14ac:dyDescent="0.2">
      <c r="A580" s="408">
        <v>577</v>
      </c>
      <c r="B580" s="406">
        <v>73.204886479522983</v>
      </c>
      <c r="C580" s="406">
        <f t="shared" si="8"/>
        <v>7.881987497670659</v>
      </c>
      <c r="D580" s="55"/>
      <c r="E580" s="55"/>
    </row>
    <row r="581" spans="1:5" x14ac:dyDescent="0.2">
      <c r="A581" s="408">
        <v>578</v>
      </c>
      <c r="B581" s="406">
        <v>73.229967171750033</v>
      </c>
      <c r="C581" s="406">
        <f t="shared" ref="C581:C644" si="9">A581/B581</f>
        <v>7.8929435902161025</v>
      </c>
      <c r="D581" s="55"/>
      <c r="E581" s="55"/>
    </row>
    <row r="582" spans="1:5" x14ac:dyDescent="0.2">
      <c r="A582" s="408">
        <v>579</v>
      </c>
      <c r="B582" s="406">
        <v>73.255013589643326</v>
      </c>
      <c r="C582" s="406">
        <f t="shared" si="9"/>
        <v>7.9038958786277265</v>
      </c>
      <c r="D582" s="55"/>
      <c r="E582" s="55"/>
    </row>
    <row r="583" spans="1:5" x14ac:dyDescent="0.2">
      <c r="A583" s="408">
        <v>580</v>
      </c>
      <c r="B583" s="406">
        <v>73.280025851492198</v>
      </c>
      <c r="C583" s="406">
        <f t="shared" si="9"/>
        <v>7.9148443693976871</v>
      </c>
      <c r="D583" s="55"/>
      <c r="E583" s="55"/>
    </row>
    <row r="584" spans="1:5" x14ac:dyDescent="0.2">
      <c r="A584" s="408">
        <v>581</v>
      </c>
      <c r="B584" s="406">
        <v>73.305004074974761</v>
      </c>
      <c r="C584" s="406">
        <f t="shared" si="9"/>
        <v>7.9257890689940602</v>
      </c>
      <c r="D584" s="55"/>
      <c r="E584" s="55"/>
    </row>
    <row r="585" spans="1:5" x14ac:dyDescent="0.2">
      <c r="A585" s="408">
        <v>582</v>
      </c>
      <c r="B585" s="406">
        <v>73.329948377162097</v>
      </c>
      <c r="C585" s="406">
        <f t="shared" si="9"/>
        <v>7.9367299838609773</v>
      </c>
      <c r="D585" s="55"/>
      <c r="E585" s="55"/>
    </row>
    <row r="586" spans="1:5" x14ac:dyDescent="0.2">
      <c r="A586" s="408">
        <v>583</v>
      </c>
      <c r="B586" s="406">
        <v>73.354858874522122</v>
      </c>
      <c r="C586" s="406">
        <f t="shared" si="9"/>
        <v>7.9476671204187905</v>
      </c>
      <c r="D586" s="55"/>
      <c r="E586" s="55"/>
    </row>
    <row r="587" spans="1:5" x14ac:dyDescent="0.2">
      <c r="A587" s="408">
        <v>584</v>
      </c>
      <c r="B587" s="406">
        <v>73.379735682924178</v>
      </c>
      <c r="C587" s="406">
        <f t="shared" si="9"/>
        <v>7.9586004850641574</v>
      </c>
      <c r="D587" s="55"/>
      <c r="E587" s="55"/>
    </row>
    <row r="588" spans="1:5" x14ac:dyDescent="0.2">
      <c r="A588" s="408">
        <v>585</v>
      </c>
      <c r="B588" s="406">
        <v>73.404578917642795</v>
      </c>
      <c r="C588" s="406">
        <f t="shared" si="9"/>
        <v>7.9695300841702021</v>
      </c>
      <c r="D588" s="55"/>
      <c r="E588" s="55"/>
    </row>
    <row r="589" spans="1:5" x14ac:dyDescent="0.2">
      <c r="A589" s="408">
        <v>586</v>
      </c>
      <c r="B589" s="406">
        <v>73.429388693361815</v>
      </c>
      <c r="C589" s="406">
        <f t="shared" si="9"/>
        <v>7.980455924086642</v>
      </c>
      <c r="D589" s="55"/>
      <c r="E589" s="55"/>
    </row>
    <row r="590" spans="1:5" x14ac:dyDescent="0.2">
      <c r="A590" s="408">
        <v>587</v>
      </c>
      <c r="B590" s="406">
        <v>73.45416512417853</v>
      </c>
      <c r="C590" s="406">
        <f t="shared" si="9"/>
        <v>7.9913780111399051</v>
      </c>
      <c r="D590" s="55"/>
      <c r="E590" s="55"/>
    </row>
    <row r="591" spans="1:5" x14ac:dyDescent="0.2">
      <c r="A591" s="408">
        <v>588</v>
      </c>
      <c r="B591" s="406">
        <v>73.478908323607584</v>
      </c>
      <c r="C591" s="406">
        <f t="shared" si="9"/>
        <v>8.0022963516332641</v>
      </c>
      <c r="D591" s="55"/>
      <c r="E591" s="55"/>
    </row>
    <row r="592" spans="1:5" x14ac:dyDescent="0.2">
      <c r="A592" s="408">
        <v>589</v>
      </c>
      <c r="B592" s="406">
        <v>73.503618404584941</v>
      </c>
      <c r="C592" s="406">
        <f t="shared" si="9"/>
        <v>8.013210951846963</v>
      </c>
      <c r="D592" s="55"/>
      <c r="E592" s="55"/>
    </row>
    <row r="593" spans="1:5" x14ac:dyDescent="0.2">
      <c r="A593" s="408">
        <v>590</v>
      </c>
      <c r="B593" s="406">
        <v>73.528295479471879</v>
      </c>
      <c r="C593" s="406">
        <f t="shared" si="9"/>
        <v>8.0241218180383385</v>
      </c>
      <c r="D593" s="55"/>
      <c r="E593" s="55"/>
    </row>
    <row r="594" spans="1:5" x14ac:dyDescent="0.2">
      <c r="A594" s="408">
        <v>591</v>
      </c>
      <c r="B594" s="406">
        <v>73.55293966005874</v>
      </c>
      <c r="C594" s="406">
        <f t="shared" si="9"/>
        <v>8.0350289564419572</v>
      </c>
      <c r="D594" s="55"/>
      <c r="E594" s="55"/>
    </row>
    <row r="595" spans="1:5" x14ac:dyDescent="0.2">
      <c r="A595" s="408">
        <v>592</v>
      </c>
      <c r="B595" s="406">
        <v>73.577551057568968</v>
      </c>
      <c r="C595" s="406">
        <f t="shared" si="9"/>
        <v>8.0459323732697214</v>
      </c>
      <c r="D595" s="55"/>
      <c r="E595" s="55"/>
    </row>
    <row r="596" spans="1:5" x14ac:dyDescent="0.2">
      <c r="A596" s="408">
        <v>593</v>
      </c>
      <c r="B596" s="406">
        <v>73.602129782662828</v>
      </c>
      <c r="C596" s="406">
        <f t="shared" si="9"/>
        <v>8.0568320747110054</v>
      </c>
      <c r="D596" s="55"/>
      <c r="E596" s="55"/>
    </row>
    <row r="597" spans="1:5" x14ac:dyDescent="0.2">
      <c r="A597" s="408">
        <v>594</v>
      </c>
      <c r="B597" s="406">
        <v>73.626675945441178</v>
      </c>
      <c r="C597" s="406">
        <f t="shared" si="9"/>
        <v>8.0677280669327747</v>
      </c>
      <c r="D597" s="55"/>
      <c r="E597" s="55"/>
    </row>
    <row r="598" spans="1:5" x14ac:dyDescent="0.2">
      <c r="A598" s="408">
        <v>595</v>
      </c>
      <c r="B598" s="406">
        <v>73.651189655449343</v>
      </c>
      <c r="C598" s="406">
        <f t="shared" si="9"/>
        <v>8.0786203560797034</v>
      </c>
      <c r="D598" s="55"/>
      <c r="E598" s="55"/>
    </row>
    <row r="599" spans="1:5" x14ac:dyDescent="0.2">
      <c r="A599" s="408">
        <v>596</v>
      </c>
      <c r="B599" s="406">
        <v>73.675671021680728</v>
      </c>
      <c r="C599" s="406">
        <f t="shared" si="9"/>
        <v>8.0895089482743021</v>
      </c>
      <c r="D599" s="55"/>
      <c r="E599" s="55"/>
    </row>
    <row r="600" spans="1:5" x14ac:dyDescent="0.2">
      <c r="A600" s="408">
        <v>597</v>
      </c>
      <c r="B600" s="406">
        <v>73.700120152580581</v>
      </c>
      <c r="C600" s="406">
        <f t="shared" si="9"/>
        <v>8.1003938496170313</v>
      </c>
      <c r="D600" s="55"/>
      <c r="E600" s="55"/>
    </row>
    <row r="601" spans="1:5" x14ac:dyDescent="0.2">
      <c r="A601" s="408">
        <v>598</v>
      </c>
      <c r="B601" s="406">
        <v>73.724537156049706</v>
      </c>
      <c r="C601" s="406">
        <f t="shared" si="9"/>
        <v>8.1112750661864172</v>
      </c>
      <c r="D601" s="55"/>
      <c r="E601" s="55"/>
    </row>
    <row r="602" spans="1:5" x14ac:dyDescent="0.2">
      <c r="A602" s="408">
        <v>599</v>
      </c>
      <c r="B602" s="406">
        <v>73.748922139448013</v>
      </c>
      <c r="C602" s="406">
        <f t="shared" si="9"/>
        <v>8.1221526040391741</v>
      </c>
      <c r="D602" s="55"/>
      <c r="E602" s="55"/>
    </row>
    <row r="603" spans="1:5" x14ac:dyDescent="0.2">
      <c r="A603" s="408">
        <v>600</v>
      </c>
      <c r="B603" s="406">
        <v>73.77327520959814</v>
      </c>
      <c r="C603" s="406">
        <f t="shared" si="9"/>
        <v>8.1330264692103302</v>
      </c>
      <c r="D603" s="55"/>
      <c r="E603" s="55"/>
    </row>
    <row r="604" spans="1:5" x14ac:dyDescent="0.2">
      <c r="A604" s="408">
        <v>601</v>
      </c>
      <c r="B604" s="406">
        <v>73.797596472789081</v>
      </c>
      <c r="C604" s="406">
        <f t="shared" si="9"/>
        <v>8.1438966677133298</v>
      </c>
      <c r="D604" s="55"/>
      <c r="E604" s="55"/>
    </row>
    <row r="605" spans="1:5" x14ac:dyDescent="0.2">
      <c r="A605" s="408">
        <v>602</v>
      </c>
      <c r="B605" s="406">
        <v>73.821886034779723</v>
      </c>
      <c r="C605" s="406">
        <f t="shared" si="9"/>
        <v>8.1547632055401511</v>
      </c>
      <c r="D605" s="55"/>
      <c r="E605" s="55"/>
    </row>
    <row r="606" spans="1:5" x14ac:dyDescent="0.2">
      <c r="A606" s="408">
        <v>603</v>
      </c>
      <c r="B606" s="406">
        <v>73.846144000802354</v>
      </c>
      <c r="C606" s="406">
        <f t="shared" si="9"/>
        <v>8.1656260886614245</v>
      </c>
      <c r="D606" s="55"/>
      <c r="E606" s="55"/>
    </row>
    <row r="607" spans="1:5" x14ac:dyDescent="0.2">
      <c r="A607" s="408">
        <v>604</v>
      </c>
      <c r="B607" s="406">
        <v>73.870370475566077</v>
      </c>
      <c r="C607" s="406">
        <f t="shared" si="9"/>
        <v>8.1764853230265526</v>
      </c>
      <c r="D607" s="55"/>
      <c r="E607" s="55"/>
    </row>
    <row r="608" spans="1:5" x14ac:dyDescent="0.2">
      <c r="A608" s="408">
        <v>605</v>
      </c>
      <c r="B608" s="406">
        <v>73.8945655632605</v>
      </c>
      <c r="C608" s="406">
        <f t="shared" si="9"/>
        <v>8.1873409145638014</v>
      </c>
      <c r="D608" s="55"/>
      <c r="E608" s="55"/>
    </row>
    <row r="609" spans="1:5" x14ac:dyDescent="0.2">
      <c r="A609" s="408">
        <v>606</v>
      </c>
      <c r="B609" s="406">
        <v>73.918729367558825</v>
      </c>
      <c r="C609" s="406">
        <f t="shared" si="9"/>
        <v>8.1981928691804455</v>
      </c>
      <c r="D609" s="55"/>
      <c r="E609" s="55"/>
    </row>
    <row r="610" spans="1:5" x14ac:dyDescent="0.2">
      <c r="A610" s="408">
        <v>607</v>
      </c>
      <c r="B610" s="406">
        <v>73.942861991621584</v>
      </c>
      <c r="C610" s="406">
        <f t="shared" si="9"/>
        <v>8.2090411927628502</v>
      </c>
      <c r="D610" s="55"/>
      <c r="E610" s="55"/>
    </row>
    <row r="611" spans="1:5" x14ac:dyDescent="0.2">
      <c r="A611" s="408">
        <v>608</v>
      </c>
      <c r="B611" s="406">
        <v>73.966963538099847</v>
      </c>
      <c r="C611" s="406">
        <f t="shared" si="9"/>
        <v>8.2198858911765864</v>
      </c>
      <c r="D611" s="55"/>
      <c r="E611" s="55"/>
    </row>
    <row r="612" spans="1:5" x14ac:dyDescent="0.2">
      <c r="A612" s="408">
        <v>609</v>
      </c>
      <c r="B612" s="406">
        <v>73.991034109138539</v>
      </c>
      <c r="C612" s="406">
        <f t="shared" si="9"/>
        <v>8.2307269702665664</v>
      </c>
      <c r="D612" s="55"/>
      <c r="E612" s="55"/>
    </row>
    <row r="613" spans="1:5" x14ac:dyDescent="0.2">
      <c r="A613" s="408">
        <v>610</v>
      </c>
      <c r="B613" s="406">
        <v>74.015073806379874</v>
      </c>
      <c r="C613" s="406">
        <f t="shared" si="9"/>
        <v>8.2415644358571161</v>
      </c>
      <c r="D613" s="55"/>
      <c r="E613" s="55"/>
    </row>
    <row r="614" spans="1:5" x14ac:dyDescent="0.2">
      <c r="A614" s="408">
        <v>611</v>
      </c>
      <c r="B614" s="406">
        <v>74.039082730966598</v>
      </c>
      <c r="C614" s="406">
        <f t="shared" si="9"/>
        <v>8.2523982937521083</v>
      </c>
      <c r="D614" s="55"/>
      <c r="E614" s="55"/>
    </row>
    <row r="615" spans="1:5" x14ac:dyDescent="0.2">
      <c r="A615" s="408">
        <v>612</v>
      </c>
      <c r="B615" s="406">
        <v>74.063060983545199</v>
      </c>
      <c r="C615" s="406">
        <f t="shared" si="9"/>
        <v>8.2632285497350662</v>
      </c>
      <c r="D615" s="55"/>
      <c r="E615" s="55"/>
    </row>
    <row r="616" spans="1:5" x14ac:dyDescent="0.2">
      <c r="A616" s="408">
        <v>613</v>
      </c>
      <c r="B616" s="406">
        <v>74.087008664269263</v>
      </c>
      <c r="C616" s="406">
        <f t="shared" si="9"/>
        <v>8.2740552095692603</v>
      </c>
      <c r="D616" s="55"/>
      <c r="E616" s="55"/>
    </row>
    <row r="617" spans="1:5" x14ac:dyDescent="0.2">
      <c r="A617" s="408">
        <v>614</v>
      </c>
      <c r="B617" s="406">
        <v>74.110925872802611</v>
      </c>
      <c r="C617" s="406">
        <f t="shared" si="9"/>
        <v>8.2848782789978213</v>
      </c>
      <c r="D617" s="55"/>
      <c r="E617" s="55"/>
    </row>
    <row r="618" spans="1:5" x14ac:dyDescent="0.2">
      <c r="A618" s="408">
        <v>615</v>
      </c>
      <c r="B618" s="406">
        <v>74.134812708322485</v>
      </c>
      <c r="C618" s="406">
        <f t="shared" si="9"/>
        <v>8.2956977637438509</v>
      </c>
      <c r="D618" s="55"/>
      <c r="E618" s="55"/>
    </row>
    <row r="619" spans="1:5" x14ac:dyDescent="0.2">
      <c r="A619" s="408">
        <v>616</v>
      </c>
      <c r="B619" s="406">
        <v>74.158669269522733</v>
      </c>
      <c r="C619" s="406">
        <f t="shared" si="9"/>
        <v>8.3065136695105153</v>
      </c>
      <c r="D619" s="55"/>
      <c r="E619" s="55"/>
    </row>
    <row r="620" spans="1:5" x14ac:dyDescent="0.2">
      <c r="A620" s="408">
        <v>617</v>
      </c>
      <c r="B620" s="406">
        <v>74.182495654616972</v>
      </c>
      <c r="C620" s="406">
        <f t="shared" si="9"/>
        <v>8.3173260019811579</v>
      </c>
      <c r="D620" s="55"/>
      <c r="E620" s="55"/>
    </row>
    <row r="621" spans="1:5" x14ac:dyDescent="0.2">
      <c r="A621" s="408">
        <v>618</v>
      </c>
      <c r="B621" s="406">
        <v>74.206291961341634</v>
      </c>
      <c r="C621" s="406">
        <f t="shared" si="9"/>
        <v>8.3281347668193977</v>
      </c>
      <c r="D621" s="55"/>
      <c r="E621" s="55"/>
    </row>
    <row r="622" spans="1:5" x14ac:dyDescent="0.2">
      <c r="A622" s="408">
        <v>619</v>
      </c>
      <c r="B622" s="406">
        <v>74.230058286959064</v>
      </c>
      <c r="C622" s="406">
        <f t="shared" si="9"/>
        <v>8.3389399696692355</v>
      </c>
      <c r="D622" s="55"/>
      <c r="E622" s="55"/>
    </row>
    <row r="623" spans="1:5" x14ac:dyDescent="0.2">
      <c r="A623" s="408">
        <v>620</v>
      </c>
      <c r="B623" s="406">
        <v>74.253794728260672</v>
      </c>
      <c r="C623" s="406">
        <f t="shared" si="9"/>
        <v>8.3497416161551499</v>
      </c>
      <c r="D623" s="55"/>
      <c r="E623" s="55"/>
    </row>
    <row r="624" spans="1:5" x14ac:dyDescent="0.2">
      <c r="A624" s="408">
        <v>621</v>
      </c>
      <c r="B624" s="406">
        <v>74.277501381569834</v>
      </c>
      <c r="C624" s="406">
        <f t="shared" si="9"/>
        <v>8.3605397118822058</v>
      </c>
      <c r="D624" s="55"/>
      <c r="E624" s="55"/>
    </row>
    <row r="625" spans="1:5" x14ac:dyDescent="0.2">
      <c r="A625" s="408">
        <v>622</v>
      </c>
      <c r="B625" s="406">
        <v>74.301178342744976</v>
      </c>
      <c r="C625" s="406">
        <f t="shared" si="9"/>
        <v>8.371334262436152</v>
      </c>
      <c r="D625" s="55"/>
      <c r="E625" s="55"/>
    </row>
    <row r="626" spans="1:5" x14ac:dyDescent="0.2">
      <c r="A626" s="408">
        <v>623</v>
      </c>
      <c r="B626" s="406">
        <v>74.324825707182626</v>
      </c>
      <c r="C626" s="406">
        <f t="shared" si="9"/>
        <v>8.3821252733835117</v>
      </c>
      <c r="D626" s="55"/>
      <c r="E626" s="55"/>
    </row>
    <row r="627" spans="1:5" x14ac:dyDescent="0.2">
      <c r="A627" s="408">
        <v>624</v>
      </c>
      <c r="B627" s="406">
        <v>74.348443569820233</v>
      </c>
      <c r="C627" s="406">
        <f t="shared" si="9"/>
        <v>8.3929127502716963</v>
      </c>
      <c r="D627" s="55"/>
      <c r="E627" s="55"/>
    </row>
    <row r="628" spans="1:5" x14ac:dyDescent="0.2">
      <c r="A628" s="408">
        <v>625</v>
      </c>
      <c r="B628" s="406">
        <v>74.372032025139177</v>
      </c>
      <c r="C628" s="406">
        <f t="shared" si="9"/>
        <v>8.4036966986291031</v>
      </c>
      <c r="D628" s="55"/>
      <c r="E628" s="55"/>
    </row>
    <row r="629" spans="1:5" x14ac:dyDescent="0.2">
      <c r="A629" s="408">
        <v>626</v>
      </c>
      <c r="B629" s="406">
        <v>74.395591167167723</v>
      </c>
      <c r="C629" s="406">
        <f t="shared" si="9"/>
        <v>8.4144771239651952</v>
      </c>
      <c r="D629" s="55"/>
      <c r="E629" s="55"/>
    </row>
    <row r="630" spans="1:5" x14ac:dyDescent="0.2">
      <c r="A630" s="408">
        <v>627</v>
      </c>
      <c r="B630" s="406">
        <v>74.419121089483923</v>
      </c>
      <c r="C630" s="406">
        <f t="shared" si="9"/>
        <v>8.4252540317706153</v>
      </c>
      <c r="D630" s="55"/>
      <c r="E630" s="55"/>
    </row>
    <row r="631" spans="1:5" x14ac:dyDescent="0.2">
      <c r="A631" s="408">
        <v>628</v>
      </c>
      <c r="B631" s="406">
        <v>74.442621885218344</v>
      </c>
      <c r="C631" s="406">
        <f t="shared" si="9"/>
        <v>8.4360274275172795</v>
      </c>
      <c r="D631" s="55"/>
      <c r="E631" s="55"/>
    </row>
    <row r="632" spans="1:5" x14ac:dyDescent="0.2">
      <c r="A632" s="408">
        <v>629</v>
      </c>
      <c r="B632" s="406">
        <v>74.466093647057065</v>
      </c>
      <c r="C632" s="406">
        <f t="shared" si="9"/>
        <v>8.4467973166584702</v>
      </c>
      <c r="D632" s="55"/>
      <c r="E632" s="55"/>
    </row>
    <row r="633" spans="1:5" x14ac:dyDescent="0.2">
      <c r="A633" s="408">
        <v>630</v>
      </c>
      <c r="B633" s="406">
        <v>74.489536467244477</v>
      </c>
      <c r="C633" s="406">
        <f t="shared" si="9"/>
        <v>8.4575637046289298</v>
      </c>
      <c r="D633" s="55"/>
      <c r="E633" s="55"/>
    </row>
    <row r="634" spans="1:5" x14ac:dyDescent="0.2">
      <c r="A634" s="408">
        <v>631</v>
      </c>
      <c r="B634" s="406">
        <v>74.512950437586014</v>
      </c>
      <c r="C634" s="406">
        <f t="shared" si="9"/>
        <v>8.4683265968449604</v>
      </c>
      <c r="D634" s="55"/>
      <c r="E634" s="55"/>
    </row>
    <row r="635" spans="1:5" x14ac:dyDescent="0.2">
      <c r="A635" s="408">
        <v>632</v>
      </c>
      <c r="B635" s="406">
        <v>74.536335649451019</v>
      </c>
      <c r="C635" s="406">
        <f t="shared" si="9"/>
        <v>8.4790859987045106</v>
      </c>
      <c r="D635" s="55"/>
      <c r="E635" s="55"/>
    </row>
    <row r="636" spans="1:5" x14ac:dyDescent="0.2">
      <c r="A636" s="408">
        <v>633</v>
      </c>
      <c r="B636" s="406">
        <v>74.559692193775405</v>
      </c>
      <c r="C636" s="406">
        <f t="shared" si="9"/>
        <v>8.4898419155872773</v>
      </c>
      <c r="D636" s="55"/>
      <c r="E636" s="55"/>
    </row>
    <row r="637" spans="1:5" x14ac:dyDescent="0.2">
      <c r="A637" s="408">
        <v>634</v>
      </c>
      <c r="B637" s="406">
        <v>74.583020161064525</v>
      </c>
      <c r="C637" s="406">
        <f t="shared" si="9"/>
        <v>8.5005943528547885</v>
      </c>
      <c r="D637" s="55"/>
      <c r="E637" s="55"/>
    </row>
    <row r="638" spans="1:5" x14ac:dyDescent="0.2">
      <c r="A638" s="408">
        <v>635</v>
      </c>
      <c r="B638" s="406">
        <v>74.606319641395771</v>
      </c>
      <c r="C638" s="406">
        <f t="shared" si="9"/>
        <v>8.5113433158505032</v>
      </c>
      <c r="D638" s="55"/>
      <c r="E638" s="55"/>
    </row>
    <row r="639" spans="1:5" x14ac:dyDescent="0.2">
      <c r="A639" s="408">
        <v>636</v>
      </c>
      <c r="B639" s="406">
        <v>74.629590724421305</v>
      </c>
      <c r="C639" s="406">
        <f t="shared" si="9"/>
        <v>8.5220888098998984</v>
      </c>
      <c r="D639" s="55"/>
      <c r="E639" s="55"/>
    </row>
    <row r="640" spans="1:5" x14ac:dyDescent="0.2">
      <c r="A640" s="408">
        <v>637</v>
      </c>
      <c r="B640" s="406">
        <v>74.652833499370701</v>
      </c>
      <c r="C640" s="406">
        <f t="shared" si="9"/>
        <v>8.5328308403105648</v>
      </c>
      <c r="D640" s="55"/>
      <c r="E640" s="55"/>
    </row>
    <row r="641" spans="1:5" x14ac:dyDescent="0.2">
      <c r="A641" s="408">
        <v>638</v>
      </c>
      <c r="B641" s="406">
        <v>74.676048055053712</v>
      </c>
      <c r="C641" s="406">
        <f t="shared" si="9"/>
        <v>8.543569412372289</v>
      </c>
      <c r="D641" s="55"/>
      <c r="E641" s="55"/>
    </row>
    <row r="642" spans="1:5" x14ac:dyDescent="0.2">
      <c r="A642" s="408">
        <v>639</v>
      </c>
      <c r="B642" s="406">
        <v>74.69923447986271</v>
      </c>
      <c r="C642" s="406">
        <f t="shared" si="9"/>
        <v>8.5543045313571522</v>
      </c>
      <c r="D642" s="55"/>
      <c r="E642" s="55"/>
    </row>
    <row r="643" spans="1:5" x14ac:dyDescent="0.2">
      <c r="A643" s="408">
        <v>640</v>
      </c>
      <c r="B643" s="406">
        <v>74.72239286177556</v>
      </c>
      <c r="C643" s="406">
        <f t="shared" si="9"/>
        <v>8.5650362025196021</v>
      </c>
      <c r="D643" s="55"/>
      <c r="E643" s="55"/>
    </row>
    <row r="644" spans="1:5" x14ac:dyDescent="0.2">
      <c r="A644" s="408">
        <v>641</v>
      </c>
      <c r="B644" s="406">
        <v>74.745523288357887</v>
      </c>
      <c r="C644" s="406">
        <f t="shared" si="9"/>
        <v>8.5757644310965713</v>
      </c>
      <c r="D644" s="55"/>
      <c r="E644" s="55"/>
    </row>
    <row r="645" spans="1:5" x14ac:dyDescent="0.2">
      <c r="A645" s="408">
        <v>642</v>
      </c>
      <c r="B645" s="406">
        <v>74.768625846765872</v>
      </c>
      <c r="C645" s="406">
        <f t="shared" ref="C645:C708" si="10">A645/B645</f>
        <v>8.586489222307538</v>
      </c>
      <c r="D645" s="55"/>
      <c r="E645" s="55"/>
    </row>
    <row r="646" spans="1:5" x14ac:dyDescent="0.2">
      <c r="A646" s="408">
        <v>643</v>
      </c>
      <c r="B646" s="406">
        <v>74.791700623748767</v>
      </c>
      <c r="C646" s="406">
        <f t="shared" si="10"/>
        <v>8.5972105813546218</v>
      </c>
      <c r="D646" s="55"/>
      <c r="E646" s="55"/>
    </row>
    <row r="647" spans="1:5" x14ac:dyDescent="0.2">
      <c r="A647" s="408">
        <v>644</v>
      </c>
      <c r="B647" s="406">
        <v>74.814747705651399</v>
      </c>
      <c r="C647" s="406">
        <f t="shared" si="10"/>
        <v>8.6079285134226708</v>
      </c>
      <c r="D647" s="55"/>
      <c r="E647" s="55"/>
    </row>
    <row r="648" spans="1:5" x14ac:dyDescent="0.2">
      <c r="A648" s="408">
        <v>645</v>
      </c>
      <c r="B648" s="406">
        <v>74.837767178416627</v>
      </c>
      <c r="C648" s="406">
        <f t="shared" si="10"/>
        <v>8.6186430236793523</v>
      </c>
      <c r="D648" s="55"/>
      <c r="E648" s="55"/>
    </row>
    <row r="649" spans="1:5" x14ac:dyDescent="0.2">
      <c r="A649" s="408">
        <v>646</v>
      </c>
      <c r="B649" s="406">
        <v>74.860759127587926</v>
      </c>
      <c r="C649" s="406">
        <f t="shared" si="10"/>
        <v>8.6293541172752288</v>
      </c>
      <c r="D649" s="55"/>
      <c r="E649" s="55"/>
    </row>
    <row r="650" spans="1:5" x14ac:dyDescent="0.2">
      <c r="A650" s="408">
        <v>647</v>
      </c>
      <c r="B650" s="406">
        <v>74.883723638311821</v>
      </c>
      <c r="C650" s="406">
        <f t="shared" si="10"/>
        <v>8.6400617993438491</v>
      </c>
      <c r="D650" s="55"/>
      <c r="E650" s="55"/>
    </row>
    <row r="651" spans="1:5" x14ac:dyDescent="0.2">
      <c r="A651" s="408">
        <v>648</v>
      </c>
      <c r="B651" s="406">
        <v>74.906660795340315</v>
      </c>
      <c r="C651" s="406">
        <f t="shared" si="10"/>
        <v>8.6507660750018349</v>
      </c>
      <c r="D651" s="55"/>
      <c r="E651" s="55"/>
    </row>
    <row r="652" spans="1:5" x14ac:dyDescent="0.2">
      <c r="A652" s="408">
        <v>649</v>
      </c>
      <c r="B652" s="406">
        <v>74.92957068303339</v>
      </c>
      <c r="C652" s="406">
        <f t="shared" si="10"/>
        <v>8.661466949348954</v>
      </c>
      <c r="D652" s="55"/>
      <c r="E652" s="55"/>
    </row>
    <row r="653" spans="1:5" x14ac:dyDescent="0.2">
      <c r="A653" s="408">
        <v>650</v>
      </c>
      <c r="B653" s="406">
        <v>74.952453385361267</v>
      </c>
      <c r="C653" s="406">
        <f t="shared" si="10"/>
        <v>8.6721644274682212</v>
      </c>
      <c r="D653" s="55"/>
      <c r="E653" s="55"/>
    </row>
    <row r="654" spans="1:5" x14ac:dyDescent="0.2">
      <c r="A654" s="408">
        <v>651</v>
      </c>
      <c r="B654" s="406">
        <v>74.975308985907006</v>
      </c>
      <c r="C654" s="406">
        <f t="shared" si="10"/>
        <v>8.6828585144259627</v>
      </c>
      <c r="D654" s="55"/>
      <c r="E654" s="55"/>
    </row>
    <row r="655" spans="1:5" x14ac:dyDescent="0.2">
      <c r="A655" s="408">
        <v>652</v>
      </c>
      <c r="B655" s="406">
        <v>74.998137567868781</v>
      </c>
      <c r="C655" s="406">
        <f t="shared" si="10"/>
        <v>8.6935492152719043</v>
      </c>
      <c r="D655" s="55"/>
      <c r="E655" s="55"/>
    </row>
    <row r="656" spans="1:5" x14ac:dyDescent="0.2">
      <c r="A656" s="408">
        <v>653</v>
      </c>
      <c r="B656" s="406">
        <v>75.020939214062196</v>
      </c>
      <c r="C656" s="406">
        <f t="shared" si="10"/>
        <v>8.7042365350392643</v>
      </c>
      <c r="D656" s="55"/>
      <c r="E656" s="55"/>
    </row>
    <row r="657" spans="1:5" x14ac:dyDescent="0.2">
      <c r="A657" s="408">
        <v>654</v>
      </c>
      <c r="B657" s="406">
        <v>75.043714006922727</v>
      </c>
      <c r="C657" s="406">
        <f t="shared" si="10"/>
        <v>8.7149204787448156</v>
      </c>
      <c r="D657" s="55"/>
      <c r="E657" s="55"/>
    </row>
    <row r="658" spans="1:5" x14ac:dyDescent="0.2">
      <c r="A658" s="408">
        <v>655</v>
      </c>
      <c r="B658" s="406">
        <v>75.066462028507942</v>
      </c>
      <c r="C658" s="406">
        <f t="shared" si="10"/>
        <v>8.7256010513889812</v>
      </c>
      <c r="D658" s="55"/>
      <c r="E658" s="55"/>
    </row>
    <row r="659" spans="1:5" x14ac:dyDescent="0.2">
      <c r="A659" s="408">
        <v>656</v>
      </c>
      <c r="B659" s="406">
        <v>75.089183360499931</v>
      </c>
      <c r="C659" s="406">
        <f t="shared" si="10"/>
        <v>8.736278257955906</v>
      </c>
      <c r="D659" s="55"/>
      <c r="E659" s="55"/>
    </row>
    <row r="660" spans="1:5" x14ac:dyDescent="0.2">
      <c r="A660" s="408">
        <v>657</v>
      </c>
      <c r="B660" s="406">
        <v>75.111878084207433</v>
      </c>
      <c r="C660" s="406">
        <f t="shared" si="10"/>
        <v>8.7469521034135447</v>
      </c>
      <c r="D660" s="55"/>
      <c r="E660" s="55"/>
    </row>
    <row r="661" spans="1:5" x14ac:dyDescent="0.2">
      <c r="A661" s="408">
        <v>658</v>
      </c>
      <c r="B661" s="406">
        <v>75.134546280568259</v>
      </c>
      <c r="C661" s="406">
        <f t="shared" si="10"/>
        <v>8.7576225927137301</v>
      </c>
      <c r="D661" s="55"/>
      <c r="E661" s="55"/>
    </row>
    <row r="662" spans="1:5" x14ac:dyDescent="0.2">
      <c r="A662" s="408">
        <v>659</v>
      </c>
      <c r="B662" s="406">
        <v>75.157188030151474</v>
      </c>
      <c r="C662" s="406">
        <f t="shared" si="10"/>
        <v>8.768289730792258</v>
      </c>
      <c r="D662" s="55"/>
      <c r="E662" s="55"/>
    </row>
    <row r="663" spans="1:5" x14ac:dyDescent="0.2">
      <c r="A663" s="408">
        <v>660</v>
      </c>
      <c r="B663" s="406">
        <v>75.179803413159632</v>
      </c>
      <c r="C663" s="406">
        <f t="shared" si="10"/>
        <v>8.7789535225689637</v>
      </c>
      <c r="D663" s="55"/>
      <c r="E663" s="55"/>
    </row>
    <row r="664" spans="1:5" x14ac:dyDescent="0.2">
      <c r="A664" s="408">
        <v>661</v>
      </c>
      <c r="B664" s="406">
        <v>75.202392509431036</v>
      </c>
      <c r="C664" s="406">
        <f t="shared" si="10"/>
        <v>8.7896139729477998</v>
      </c>
      <c r="D664" s="55"/>
      <c r="E664" s="55"/>
    </row>
    <row r="665" spans="1:5" x14ac:dyDescent="0.2">
      <c r="A665" s="408">
        <v>662</v>
      </c>
      <c r="B665" s="406">
        <v>75.224955398441807</v>
      </c>
      <c r="C665" s="406">
        <f t="shared" si="10"/>
        <v>8.8002710868169221</v>
      </c>
      <c r="D665" s="55"/>
      <c r="E665" s="55"/>
    </row>
    <row r="666" spans="1:5" x14ac:dyDescent="0.2">
      <c r="A666" s="408">
        <v>663</v>
      </c>
      <c r="B666" s="406">
        <v>75.247492159308308</v>
      </c>
      <c r="C666" s="406">
        <f t="shared" si="10"/>
        <v>8.8109248690487441</v>
      </c>
      <c r="D666" s="55"/>
      <c r="E666" s="55"/>
    </row>
    <row r="667" spans="1:5" x14ac:dyDescent="0.2">
      <c r="A667" s="408">
        <v>664</v>
      </c>
      <c r="B667" s="406">
        <v>75.270002870789114</v>
      </c>
      <c r="C667" s="406">
        <f t="shared" si="10"/>
        <v>8.821575324500035</v>
      </c>
      <c r="D667" s="55"/>
      <c r="E667" s="55"/>
    </row>
    <row r="668" spans="1:5" x14ac:dyDescent="0.2">
      <c r="A668" s="408">
        <v>665</v>
      </c>
      <c r="B668" s="406">
        <v>75.292487611287228</v>
      </c>
      <c r="C668" s="406">
        <f t="shared" si="10"/>
        <v>8.8322224580119819</v>
      </c>
      <c r="D668" s="55"/>
      <c r="E668" s="55"/>
    </row>
    <row r="669" spans="1:5" x14ac:dyDescent="0.2">
      <c r="A669" s="408">
        <v>666</v>
      </c>
      <c r="B669" s="406">
        <v>75.314946458852205</v>
      </c>
      <c r="C669" s="406">
        <f t="shared" si="10"/>
        <v>8.8428662744102784</v>
      </c>
      <c r="D669" s="55"/>
      <c r="E669" s="55"/>
    </row>
    <row r="670" spans="1:5" x14ac:dyDescent="0.2">
      <c r="A670" s="408">
        <v>667</v>
      </c>
      <c r="B670" s="406">
        <v>75.337379491182347</v>
      </c>
      <c r="C670" s="406">
        <f t="shared" si="10"/>
        <v>8.8535067785051798</v>
      </c>
      <c r="D670" s="55"/>
      <c r="E670" s="55"/>
    </row>
    <row r="671" spans="1:5" x14ac:dyDescent="0.2">
      <c r="A671" s="408">
        <v>668</v>
      </c>
      <c r="B671" s="406">
        <v>75.359786785626738</v>
      </c>
      <c r="C671" s="406">
        <f t="shared" si="10"/>
        <v>8.8641439750915882</v>
      </c>
      <c r="D671" s="55"/>
      <c r="E671" s="55"/>
    </row>
    <row r="672" spans="1:5" x14ac:dyDescent="0.2">
      <c r="A672" s="408">
        <v>669</v>
      </c>
      <c r="B672" s="406">
        <v>75.382168419187238</v>
      </c>
      <c r="C672" s="406">
        <f t="shared" si="10"/>
        <v>8.8747778689491437</v>
      </c>
      <c r="D672" s="55"/>
      <c r="E672" s="55"/>
    </row>
    <row r="673" spans="1:5" x14ac:dyDescent="0.2">
      <c r="A673" s="408">
        <v>670</v>
      </c>
      <c r="B673" s="406">
        <v>75.404524468520819</v>
      </c>
      <c r="C673" s="406">
        <f t="shared" si="10"/>
        <v>8.8854084648422571</v>
      </c>
      <c r="D673" s="55"/>
      <c r="E673" s="55"/>
    </row>
    <row r="674" spans="1:5" x14ac:dyDescent="0.2">
      <c r="A674" s="408">
        <v>671</v>
      </c>
      <c r="B674" s="406">
        <v>75.426855009941406</v>
      </c>
      <c r="C674" s="406">
        <f t="shared" si="10"/>
        <v>8.896035767520214</v>
      </c>
      <c r="D674" s="55"/>
      <c r="E674" s="55"/>
    </row>
    <row r="675" spans="1:5" x14ac:dyDescent="0.2">
      <c r="A675" s="408">
        <v>672</v>
      </c>
      <c r="B675" s="406">
        <v>75.449160119421904</v>
      </c>
      <c r="C675" s="406">
        <f t="shared" si="10"/>
        <v>8.9066597817172486</v>
      </c>
      <c r="D675" s="55"/>
      <c r="E675" s="55"/>
    </row>
    <row r="676" spans="1:5" x14ac:dyDescent="0.2">
      <c r="A676" s="408">
        <v>673</v>
      </c>
      <c r="B676" s="406">
        <v>75.471439872596463</v>
      </c>
      <c r="C676" s="406">
        <f t="shared" si="10"/>
        <v>8.9172805121525851</v>
      </c>
      <c r="D676" s="55"/>
      <c r="E676" s="55"/>
    </row>
    <row r="677" spans="1:5" x14ac:dyDescent="0.2">
      <c r="A677" s="408">
        <v>674</v>
      </c>
      <c r="B677" s="406">
        <v>75.493694344762204</v>
      </c>
      <c r="C677" s="406">
        <f t="shared" si="10"/>
        <v>8.9278979635305458</v>
      </c>
      <c r="D677" s="55"/>
      <c r="E677" s="55"/>
    </row>
    <row r="678" spans="1:5" x14ac:dyDescent="0.2">
      <c r="A678" s="408">
        <v>675</v>
      </c>
      <c r="B678" s="406">
        <v>75.515923610881373</v>
      </c>
      <c r="C678" s="406">
        <f t="shared" si="10"/>
        <v>8.9385121405406043</v>
      </c>
      <c r="D678" s="55"/>
      <c r="E678" s="55"/>
    </row>
    <row r="679" spans="1:5" x14ac:dyDescent="0.2">
      <c r="A679" s="408">
        <v>676</v>
      </c>
      <c r="B679" s="406">
        <v>75.538127745583353</v>
      </c>
      <c r="C679" s="406">
        <f t="shared" si="10"/>
        <v>8.9491230478574462</v>
      </c>
      <c r="D679" s="55"/>
      <c r="E679" s="55"/>
    </row>
    <row r="680" spans="1:5" x14ac:dyDescent="0.2">
      <c r="A680" s="408">
        <v>677</v>
      </c>
      <c r="B680" s="406">
        <v>75.560306823166528</v>
      </c>
      <c r="C680" s="406">
        <f t="shared" si="10"/>
        <v>8.9597306901410594</v>
      </c>
      <c r="D680" s="55"/>
      <c r="E680" s="55"/>
    </row>
    <row r="681" spans="1:5" x14ac:dyDescent="0.2">
      <c r="A681" s="408">
        <v>678</v>
      </c>
      <c r="B681" s="406">
        <v>75.58246091760023</v>
      </c>
      <c r="C681" s="406">
        <f t="shared" si="10"/>
        <v>8.9703350720367983</v>
      </c>
      <c r="D681" s="55"/>
      <c r="E681" s="55"/>
    </row>
    <row r="682" spans="1:5" x14ac:dyDescent="0.2">
      <c r="A682" s="408">
        <v>679</v>
      </c>
      <c r="B682" s="406">
        <v>75.604590102526885</v>
      </c>
      <c r="C682" s="406">
        <f t="shared" si="10"/>
        <v>8.9809361981754368</v>
      </c>
      <c r="D682" s="55"/>
      <c r="E682" s="55"/>
    </row>
    <row r="683" spans="1:5" x14ac:dyDescent="0.2">
      <c r="A683" s="408">
        <v>680</v>
      </c>
      <c r="B683" s="406">
        <v>75.62669445126366</v>
      </c>
      <c r="C683" s="406">
        <f t="shared" si="10"/>
        <v>8.9915340731732556</v>
      </c>
      <c r="D683" s="55"/>
      <c r="E683" s="55"/>
    </row>
    <row r="684" spans="1:5" x14ac:dyDescent="0.2">
      <c r="A684" s="408">
        <v>681</v>
      </c>
      <c r="B684" s="406">
        <v>75.648774036804539</v>
      </c>
      <c r="C684" s="406">
        <f t="shared" si="10"/>
        <v>9.0021287016321079</v>
      </c>
      <c r="D684" s="55"/>
      <c r="E684" s="55"/>
    </row>
    <row r="685" spans="1:5" x14ac:dyDescent="0.2">
      <c r="A685" s="408">
        <v>682</v>
      </c>
      <c r="B685" s="406">
        <v>75.670828931822186</v>
      </c>
      <c r="C685" s="406">
        <f t="shared" si="10"/>
        <v>9.0127200881394813</v>
      </c>
      <c r="D685" s="55"/>
      <c r="E685" s="55"/>
    </row>
    <row r="686" spans="1:5" x14ac:dyDescent="0.2">
      <c r="A686" s="408">
        <v>683</v>
      </c>
      <c r="B686" s="406">
        <v>75.69285920866983</v>
      </c>
      <c r="C686" s="406">
        <f t="shared" si="10"/>
        <v>9.0233082372685622</v>
      </c>
      <c r="D686" s="55"/>
      <c r="E686" s="55"/>
    </row>
    <row r="687" spans="1:5" x14ac:dyDescent="0.2">
      <c r="A687" s="408">
        <v>684</v>
      </c>
      <c r="B687" s="406">
        <v>75.714864939383077</v>
      </c>
      <c r="C687" s="406">
        <f t="shared" si="10"/>
        <v>9.0338931535783207</v>
      </c>
      <c r="D687" s="55"/>
      <c r="E687" s="55"/>
    </row>
    <row r="688" spans="1:5" x14ac:dyDescent="0.2">
      <c r="A688" s="408">
        <v>685</v>
      </c>
      <c r="B688" s="406">
        <v>75.73684619568192</v>
      </c>
      <c r="C688" s="406">
        <f t="shared" si="10"/>
        <v>9.0444748416135496</v>
      </c>
      <c r="D688" s="55"/>
      <c r="E688" s="55"/>
    </row>
    <row r="689" spans="1:5" x14ac:dyDescent="0.2">
      <c r="A689" s="408">
        <v>686</v>
      </c>
      <c r="B689" s="406">
        <v>75.758803048972396</v>
      </c>
      <c r="C689" s="406">
        <f t="shared" si="10"/>
        <v>9.0550533059049574</v>
      </c>
      <c r="D689" s="55"/>
      <c r="E689" s="55"/>
    </row>
    <row r="690" spans="1:5" x14ac:dyDescent="0.2">
      <c r="A690" s="408">
        <v>687</v>
      </c>
      <c r="B690" s="406">
        <v>75.780735570348497</v>
      </c>
      <c r="C690" s="406">
        <f t="shared" si="10"/>
        <v>9.0656285509692189</v>
      </c>
      <c r="D690" s="55"/>
      <c r="E690" s="55"/>
    </row>
    <row r="691" spans="1:5" x14ac:dyDescent="0.2">
      <c r="A691" s="408">
        <v>688</v>
      </c>
      <c r="B691" s="406">
        <v>75.802643830594036</v>
      </c>
      <c r="C691" s="406">
        <f t="shared" si="10"/>
        <v>9.0762005813090436</v>
      </c>
      <c r="D691" s="55"/>
      <c r="E691" s="55"/>
    </row>
    <row r="692" spans="1:5" x14ac:dyDescent="0.2">
      <c r="A692" s="408">
        <v>689</v>
      </c>
      <c r="B692" s="406">
        <v>75.824527900184435</v>
      </c>
      <c r="C692" s="406">
        <f t="shared" si="10"/>
        <v>9.0867694014132336</v>
      </c>
      <c r="D692" s="55"/>
      <c r="E692" s="55"/>
    </row>
    <row r="693" spans="1:5" x14ac:dyDescent="0.2">
      <c r="A693" s="408">
        <v>690</v>
      </c>
      <c r="B693" s="406">
        <v>75.846387849288305</v>
      </c>
      <c r="C693" s="406">
        <f t="shared" si="10"/>
        <v>9.0973350157567783</v>
      </c>
      <c r="D693" s="55"/>
      <c r="E693" s="55"/>
    </row>
    <row r="694" spans="1:5" x14ac:dyDescent="0.2">
      <c r="A694" s="408">
        <v>691</v>
      </c>
      <c r="B694" s="406">
        <v>75.868223747769576</v>
      </c>
      <c r="C694" s="406">
        <f t="shared" si="10"/>
        <v>9.1078974288008752</v>
      </c>
      <c r="D694" s="55"/>
      <c r="E694" s="55"/>
    </row>
    <row r="695" spans="1:5" x14ac:dyDescent="0.2">
      <c r="A695" s="408">
        <v>692</v>
      </c>
      <c r="B695" s="406">
        <v>75.890035665188989</v>
      </c>
      <c r="C695" s="406">
        <f t="shared" si="10"/>
        <v>9.1184566449930227</v>
      </c>
      <c r="D695" s="55"/>
      <c r="E695" s="55"/>
    </row>
    <row r="696" spans="1:5" x14ac:dyDescent="0.2">
      <c r="A696" s="408">
        <v>693</v>
      </c>
      <c r="B696" s="406">
        <v>75.911823670806001</v>
      </c>
      <c r="C696" s="406">
        <f t="shared" si="10"/>
        <v>9.1290126687670714</v>
      </c>
      <c r="D696" s="55"/>
      <c r="E696" s="55"/>
    </row>
    <row r="697" spans="1:5" x14ac:dyDescent="0.2">
      <c r="A697" s="408">
        <v>694</v>
      </c>
      <c r="B697" s="406">
        <v>75.93358783358039</v>
      </c>
      <c r="C697" s="406">
        <f t="shared" si="10"/>
        <v>9.1395655045432989</v>
      </c>
      <c r="D697" s="55"/>
      <c r="E697" s="55"/>
    </row>
    <row r="698" spans="1:5" x14ac:dyDescent="0.2">
      <c r="A698" s="408">
        <v>695</v>
      </c>
      <c r="B698" s="406">
        <v>75.955328222174089</v>
      </c>
      <c r="C698" s="406">
        <f t="shared" si="10"/>
        <v>9.1501151567284591</v>
      </c>
      <c r="D698" s="55"/>
      <c r="E698" s="55"/>
    </row>
    <row r="699" spans="1:5" x14ac:dyDescent="0.2">
      <c r="A699" s="408">
        <v>696</v>
      </c>
      <c r="B699" s="406">
        <v>75.977044904952876</v>
      </c>
      <c r="C699" s="406">
        <f t="shared" si="10"/>
        <v>9.1606616297158503</v>
      </c>
      <c r="D699" s="55"/>
      <c r="E699" s="55"/>
    </row>
    <row r="700" spans="1:5" x14ac:dyDescent="0.2">
      <c r="A700" s="408">
        <v>697</v>
      </c>
      <c r="B700" s="406">
        <v>75.998737949988026</v>
      </c>
      <c r="C700" s="406">
        <f t="shared" si="10"/>
        <v>9.1712049278853822</v>
      </c>
      <c r="D700" s="55"/>
      <c r="E700" s="55"/>
    </row>
    <row r="701" spans="1:5" x14ac:dyDescent="0.2">
      <c r="A701" s="408">
        <v>698</v>
      </c>
      <c r="B701" s="406">
        <v>76.020407425058053</v>
      </c>
      <c r="C701" s="406">
        <f t="shared" si="10"/>
        <v>9.181745055603626</v>
      </c>
      <c r="D701" s="55"/>
      <c r="E701" s="55"/>
    </row>
    <row r="702" spans="1:5" x14ac:dyDescent="0.2">
      <c r="A702" s="408">
        <v>699</v>
      </c>
      <c r="B702" s="406">
        <v>76.042053397650378</v>
      </c>
      <c r="C702" s="406">
        <f t="shared" si="10"/>
        <v>9.192282017223885</v>
      </c>
      <c r="D702" s="55"/>
      <c r="E702" s="55"/>
    </row>
    <row r="703" spans="1:5" x14ac:dyDescent="0.2">
      <c r="A703" s="408">
        <v>700</v>
      </c>
      <c r="B703" s="406">
        <v>76.063675934962959</v>
      </c>
      <c r="C703" s="406">
        <f t="shared" si="10"/>
        <v>9.2028158170862522</v>
      </c>
      <c r="D703" s="55"/>
      <c r="E703" s="55"/>
    </row>
    <row r="704" spans="1:5" x14ac:dyDescent="0.2">
      <c r="A704" s="408">
        <v>701</v>
      </c>
      <c r="B704" s="406">
        <v>76.085275103905971</v>
      </c>
      <c r="C704" s="406">
        <f t="shared" si="10"/>
        <v>9.2133464595176697</v>
      </c>
      <c r="D704" s="55"/>
      <c r="E704" s="55"/>
    </row>
    <row r="705" spans="1:5" x14ac:dyDescent="0.2">
      <c r="A705" s="408">
        <v>702</v>
      </c>
      <c r="B705" s="406">
        <v>76.106850971103455</v>
      </c>
      <c r="C705" s="406">
        <f t="shared" si="10"/>
        <v>9.2238739488319919</v>
      </c>
      <c r="D705" s="55"/>
      <c r="E705" s="55"/>
    </row>
    <row r="706" spans="1:5" x14ac:dyDescent="0.2">
      <c r="A706" s="408">
        <v>703</v>
      </c>
      <c r="B706" s="406">
        <v>76.128403602894977</v>
      </c>
      <c r="C706" s="406">
        <f t="shared" si="10"/>
        <v>9.2343982893300378</v>
      </c>
      <c r="D706" s="55"/>
      <c r="E706" s="55"/>
    </row>
    <row r="707" spans="1:5" x14ac:dyDescent="0.2">
      <c r="A707" s="408">
        <v>704</v>
      </c>
      <c r="B707" s="406">
        <v>76.149933065337081</v>
      </c>
      <c r="C707" s="406">
        <f t="shared" si="10"/>
        <v>9.2449194852996648</v>
      </c>
      <c r="D707" s="55"/>
      <c r="E707" s="55"/>
    </row>
    <row r="708" spans="1:5" x14ac:dyDescent="0.2">
      <c r="A708" s="408">
        <v>705</v>
      </c>
      <c r="B708" s="406">
        <v>76.171439424205175</v>
      </c>
      <c r="C708" s="406">
        <f t="shared" si="10"/>
        <v>9.255437541015807</v>
      </c>
      <c r="D708" s="55"/>
      <c r="E708" s="55"/>
    </row>
    <row r="709" spans="1:5" x14ac:dyDescent="0.2">
      <c r="A709" s="408">
        <v>706</v>
      </c>
      <c r="B709" s="406">
        <v>76.19292274499486</v>
      </c>
      <c r="C709" s="406">
        <f t="shared" ref="C709:C772" si="11">A709/B709</f>
        <v>9.2659524607405537</v>
      </c>
      <c r="D709" s="55"/>
      <c r="E709" s="55"/>
    </row>
    <row r="710" spans="1:5" x14ac:dyDescent="0.2">
      <c r="A710" s="408">
        <v>707</v>
      </c>
      <c r="B710" s="406">
        <v>76.21438309292364</v>
      </c>
      <c r="C710" s="406">
        <f t="shared" si="11"/>
        <v>9.2764642487231992</v>
      </c>
      <c r="D710" s="55"/>
      <c r="E710" s="55"/>
    </row>
    <row r="711" spans="1:5" x14ac:dyDescent="0.2">
      <c r="A711" s="408">
        <v>708</v>
      </c>
      <c r="B711" s="406">
        <v>76.235820532932536</v>
      </c>
      <c r="C711" s="406">
        <f t="shared" si="11"/>
        <v>9.2869729092002942</v>
      </c>
      <c r="D711" s="55"/>
      <c r="E711" s="55"/>
    </row>
    <row r="712" spans="1:5" x14ac:dyDescent="0.2">
      <c r="A712" s="408">
        <v>709</v>
      </c>
      <c r="B712" s="406">
        <v>76.257235129687544</v>
      </c>
      <c r="C712" s="406">
        <f t="shared" si="11"/>
        <v>9.2974784463957132</v>
      </c>
      <c r="D712" s="55"/>
      <c r="E712" s="55"/>
    </row>
    <row r="713" spans="1:5" x14ac:dyDescent="0.2">
      <c r="A713" s="408">
        <v>710</v>
      </c>
      <c r="B713" s="406">
        <v>76.27862694758123</v>
      </c>
      <c r="C713" s="406">
        <f t="shared" si="11"/>
        <v>9.3079808645207116</v>
      </c>
      <c r="D713" s="55"/>
      <c r="E713" s="55"/>
    </row>
    <row r="714" spans="1:5" x14ac:dyDescent="0.2">
      <c r="A714" s="408">
        <v>711</v>
      </c>
      <c r="B714" s="406">
        <v>76.299996050734237</v>
      </c>
      <c r="C714" s="406">
        <f t="shared" si="11"/>
        <v>9.3184801677739806</v>
      </c>
      <c r="D714" s="55"/>
      <c r="E714" s="55"/>
    </row>
    <row r="715" spans="1:5" x14ac:dyDescent="0.2">
      <c r="A715" s="408">
        <v>712</v>
      </c>
      <c r="B715" s="406">
        <v>76.32134250299697</v>
      </c>
      <c r="C715" s="406">
        <f t="shared" si="11"/>
        <v>9.328976360341688</v>
      </c>
      <c r="D715" s="55"/>
      <c r="E715" s="55"/>
    </row>
    <row r="716" spans="1:5" x14ac:dyDescent="0.2">
      <c r="A716" s="408">
        <v>713</v>
      </c>
      <c r="B716" s="406">
        <v>76.342666367950827</v>
      </c>
      <c r="C716" s="406">
        <f t="shared" si="11"/>
        <v>9.3394694463975689</v>
      </c>
      <c r="D716" s="55"/>
      <c r="E716" s="55"/>
    </row>
    <row r="717" spans="1:5" x14ac:dyDescent="0.2">
      <c r="A717" s="408">
        <v>714</v>
      </c>
      <c r="B717" s="406">
        <v>76.363967708909996</v>
      </c>
      <c r="C717" s="406">
        <f t="shared" si="11"/>
        <v>9.3499594301029472</v>
      </c>
      <c r="D717" s="55"/>
      <c r="E717" s="55"/>
    </row>
    <row r="718" spans="1:5" x14ac:dyDescent="0.2">
      <c r="A718" s="408">
        <v>715</v>
      </c>
      <c r="B718" s="406">
        <v>76.385246588922783</v>
      </c>
      <c r="C718" s="406">
        <f t="shared" si="11"/>
        <v>9.3604463156068114</v>
      </c>
      <c r="D718" s="55"/>
      <c r="E718" s="55"/>
    </row>
    <row r="719" spans="1:5" x14ac:dyDescent="0.2">
      <c r="A719" s="408">
        <v>716</v>
      </c>
      <c r="B719" s="406">
        <v>76.406503070773098</v>
      </c>
      <c r="C719" s="406">
        <f t="shared" si="11"/>
        <v>9.370930107045865</v>
      </c>
      <c r="D719" s="55"/>
      <c r="E719" s="55"/>
    </row>
    <row r="720" spans="1:5" x14ac:dyDescent="0.2">
      <c r="A720" s="408">
        <v>717</v>
      </c>
      <c r="B720" s="406">
        <v>76.427737216982024</v>
      </c>
      <c r="C720" s="406">
        <f t="shared" si="11"/>
        <v>9.3814108085445795</v>
      </c>
      <c r="D720" s="55"/>
      <c r="E720" s="55"/>
    </row>
    <row r="721" spans="1:5" x14ac:dyDescent="0.2">
      <c r="A721" s="408">
        <v>718</v>
      </c>
      <c r="B721" s="406">
        <v>76.448949089809247</v>
      </c>
      <c r="C721" s="406">
        <f t="shared" si="11"/>
        <v>9.3918884242152441</v>
      </c>
      <c r="D721" s="55"/>
      <c r="E721" s="55"/>
    </row>
    <row r="722" spans="1:5" x14ac:dyDescent="0.2">
      <c r="A722" s="408">
        <v>719</v>
      </c>
      <c r="B722" s="406">
        <v>76.470138751254453</v>
      </c>
      <c r="C722" s="406">
        <f t="shared" si="11"/>
        <v>9.402362958158033</v>
      </c>
      <c r="D722" s="55"/>
      <c r="E722" s="55"/>
    </row>
    <row r="723" spans="1:5" x14ac:dyDescent="0.2">
      <c r="A723" s="408">
        <v>720</v>
      </c>
      <c r="B723" s="406">
        <v>76.491306263058803</v>
      </c>
      <c r="C723" s="406">
        <f t="shared" si="11"/>
        <v>9.4128344144610505</v>
      </c>
      <c r="D723" s="55"/>
      <c r="E723" s="55"/>
    </row>
    <row r="724" spans="1:5" x14ac:dyDescent="0.2">
      <c r="A724" s="408">
        <v>721</v>
      </c>
      <c r="B724" s="406">
        <v>76.512451686706441</v>
      </c>
      <c r="C724" s="406">
        <f t="shared" si="11"/>
        <v>9.4233027972003836</v>
      </c>
      <c r="D724" s="55"/>
      <c r="E724" s="55"/>
    </row>
    <row r="725" spans="1:5" x14ac:dyDescent="0.2">
      <c r="A725" s="408">
        <v>722</v>
      </c>
      <c r="B725" s="406">
        <v>76.533575083425816</v>
      </c>
      <c r="C725" s="406">
        <f t="shared" si="11"/>
        <v>9.4337681104401589</v>
      </c>
      <c r="D725" s="55"/>
      <c r="E725" s="55"/>
    </row>
    <row r="726" spans="1:5" x14ac:dyDescent="0.2">
      <c r="A726" s="408">
        <v>723</v>
      </c>
      <c r="B726" s="406">
        <v>76.554676514191158</v>
      </c>
      <c r="C726" s="406">
        <f t="shared" si="11"/>
        <v>9.4442303582325948</v>
      </c>
      <c r="D726" s="55"/>
      <c r="E726" s="55"/>
    </row>
    <row r="727" spans="1:5" x14ac:dyDescent="0.2">
      <c r="A727" s="408">
        <v>724</v>
      </c>
      <c r="B727" s="406">
        <v>76.575756039723885</v>
      </c>
      <c r="C727" s="406">
        <f t="shared" si="11"/>
        <v>9.4546895446180503</v>
      </c>
      <c r="D727" s="55"/>
      <c r="E727" s="55"/>
    </row>
    <row r="728" spans="1:5" x14ac:dyDescent="0.2">
      <c r="A728" s="408">
        <v>725</v>
      </c>
      <c r="B728" s="406">
        <v>76.596813720493913</v>
      </c>
      <c r="C728" s="406">
        <f t="shared" si="11"/>
        <v>9.4651456736250914</v>
      </c>
      <c r="D728" s="55"/>
      <c r="E728" s="55"/>
    </row>
    <row r="729" spans="1:5" x14ac:dyDescent="0.2">
      <c r="A729" s="408">
        <v>726</v>
      </c>
      <c r="B729" s="406">
        <v>76.617849616721159</v>
      </c>
      <c r="C729" s="406">
        <f t="shared" si="11"/>
        <v>9.4755987492705227</v>
      </c>
      <c r="D729" s="55"/>
      <c r="E729" s="55"/>
    </row>
    <row r="730" spans="1:5" x14ac:dyDescent="0.2">
      <c r="A730" s="408">
        <v>727</v>
      </c>
      <c r="B730" s="406">
        <v>76.638863788376895</v>
      </c>
      <c r="C730" s="406">
        <f t="shared" si="11"/>
        <v>9.486048775559448</v>
      </c>
      <c r="D730" s="55"/>
      <c r="E730" s="55"/>
    </row>
    <row r="731" spans="1:5" x14ac:dyDescent="0.2">
      <c r="A731" s="408">
        <v>728</v>
      </c>
      <c r="B731" s="406">
        <v>76.659856295185023</v>
      </c>
      <c r="C731" s="406">
        <f t="shared" si="11"/>
        <v>9.4964957564853325</v>
      </c>
      <c r="D731" s="55"/>
      <c r="E731" s="55"/>
    </row>
    <row r="732" spans="1:5" x14ac:dyDescent="0.2">
      <c r="A732" s="408">
        <v>729</v>
      </c>
      <c r="B732" s="406">
        <v>76.680827196623568</v>
      </c>
      <c r="C732" s="406">
        <f t="shared" si="11"/>
        <v>9.5069396960300345</v>
      </c>
      <c r="D732" s="55"/>
      <c r="E732" s="55"/>
    </row>
    <row r="733" spans="1:5" x14ac:dyDescent="0.2">
      <c r="A733" s="408">
        <v>730</v>
      </c>
      <c r="B733" s="406">
        <v>76.701776551925917</v>
      </c>
      <c r="C733" s="406">
        <f t="shared" si="11"/>
        <v>9.5173805981638679</v>
      </c>
      <c r="D733" s="55"/>
      <c r="E733" s="55"/>
    </row>
    <row r="734" spans="1:5" x14ac:dyDescent="0.2">
      <c r="A734" s="408">
        <v>731</v>
      </c>
      <c r="B734" s="406">
        <v>76.722704420082152</v>
      </c>
      <c r="C734" s="406">
        <f t="shared" si="11"/>
        <v>9.5278184668456625</v>
      </c>
      <c r="D734" s="55"/>
      <c r="E734" s="55"/>
    </row>
    <row r="735" spans="1:5" x14ac:dyDescent="0.2">
      <c r="A735" s="408">
        <v>732</v>
      </c>
      <c r="B735" s="406">
        <v>76.743610859840544</v>
      </c>
      <c r="C735" s="406">
        <f t="shared" si="11"/>
        <v>9.5382533060227832</v>
      </c>
      <c r="D735" s="55"/>
      <c r="E735" s="55"/>
    </row>
    <row r="736" spans="1:5" x14ac:dyDescent="0.2">
      <c r="A736" s="408">
        <v>733</v>
      </c>
      <c r="B736" s="406">
        <v>76.764495929708659</v>
      </c>
      <c r="C736" s="406">
        <f t="shared" si="11"/>
        <v>9.5486851196312141</v>
      </c>
      <c r="D736" s="55"/>
      <c r="E736" s="55"/>
    </row>
    <row r="737" spans="1:5" x14ac:dyDescent="0.2">
      <c r="A737" s="408">
        <v>734</v>
      </c>
      <c r="B737" s="406">
        <v>76.785359687954795</v>
      </c>
      <c r="C737" s="406">
        <f t="shared" si="11"/>
        <v>9.5591139115955919</v>
      </c>
      <c r="D737" s="55"/>
      <c r="E737" s="55"/>
    </row>
    <row r="738" spans="1:5" x14ac:dyDescent="0.2">
      <c r="A738" s="408">
        <v>735</v>
      </c>
      <c r="B738" s="406">
        <v>76.806202192609291</v>
      </c>
      <c r="C738" s="406">
        <f t="shared" si="11"/>
        <v>9.5695396858292483</v>
      </c>
      <c r="D738" s="55"/>
      <c r="E738" s="55"/>
    </row>
    <row r="739" spans="1:5" x14ac:dyDescent="0.2">
      <c r="A739" s="408">
        <v>736</v>
      </c>
      <c r="B739" s="406">
        <v>76.827023501465746</v>
      </c>
      <c r="C739" s="406">
        <f t="shared" si="11"/>
        <v>9.5799624462342763</v>
      </c>
      <c r="D739" s="55"/>
      <c r="E739" s="55"/>
    </row>
    <row r="740" spans="1:5" x14ac:dyDescent="0.2">
      <c r="A740" s="408">
        <v>737</v>
      </c>
      <c r="B740" s="406">
        <v>76.847823672082342</v>
      </c>
      <c r="C740" s="406">
        <f t="shared" si="11"/>
        <v>9.5903821967015705</v>
      </c>
      <c r="D740" s="55"/>
      <c r="E740" s="55"/>
    </row>
    <row r="741" spans="1:5" x14ac:dyDescent="0.2">
      <c r="A741" s="408">
        <v>738</v>
      </c>
      <c r="B741" s="406">
        <v>76.868602761783166</v>
      </c>
      <c r="C741" s="406">
        <f t="shared" si="11"/>
        <v>9.6007989411108703</v>
      </c>
      <c r="D741" s="55"/>
      <c r="E741" s="55"/>
    </row>
    <row r="742" spans="1:5" x14ac:dyDescent="0.2">
      <c r="A742" s="408">
        <v>739</v>
      </c>
      <c r="B742" s="406">
        <v>76.889360827659416</v>
      </c>
      <c r="C742" s="406">
        <f t="shared" si="11"/>
        <v>9.6112126833308196</v>
      </c>
      <c r="D742" s="55"/>
      <c r="E742" s="55"/>
    </row>
    <row r="743" spans="1:5" x14ac:dyDescent="0.2">
      <c r="A743" s="408">
        <v>740</v>
      </c>
      <c r="B743" s="406">
        <v>76.910097926570685</v>
      </c>
      <c r="C743" s="406">
        <f t="shared" si="11"/>
        <v>9.6216234272190011</v>
      </c>
      <c r="D743" s="55"/>
      <c r="E743" s="55"/>
    </row>
    <row r="744" spans="1:5" x14ac:dyDescent="0.2">
      <c r="A744" s="408">
        <v>741</v>
      </c>
      <c r="B744" s="406">
        <v>76.930814115146205</v>
      </c>
      <c r="C744" s="406">
        <f t="shared" si="11"/>
        <v>9.6320311766219984</v>
      </c>
      <c r="D744" s="55"/>
      <c r="E744" s="55"/>
    </row>
    <row r="745" spans="1:5" x14ac:dyDescent="0.2">
      <c r="A745" s="408">
        <v>742</v>
      </c>
      <c r="B745" s="406">
        <v>76.951509449786087</v>
      </c>
      <c r="C745" s="406">
        <f t="shared" si="11"/>
        <v>9.6424359353754383</v>
      </c>
      <c r="D745" s="55"/>
      <c r="E745" s="55"/>
    </row>
    <row r="746" spans="1:5" x14ac:dyDescent="0.2">
      <c r="A746" s="408">
        <v>743</v>
      </c>
      <c r="B746" s="406">
        <v>76.972183986662628</v>
      </c>
      <c r="C746" s="406">
        <f t="shared" si="11"/>
        <v>9.6528377073040232</v>
      </c>
      <c r="D746" s="55"/>
      <c r="E746" s="55"/>
    </row>
    <row r="747" spans="1:5" x14ac:dyDescent="0.2">
      <c r="A747" s="408">
        <v>744</v>
      </c>
      <c r="B747" s="406">
        <v>76.992837781721335</v>
      </c>
      <c r="C747" s="406">
        <f t="shared" si="11"/>
        <v>9.6632364962216144</v>
      </c>
      <c r="D747" s="55"/>
      <c r="E747" s="55"/>
    </row>
    <row r="748" spans="1:5" x14ac:dyDescent="0.2">
      <c r="A748" s="408">
        <v>745</v>
      </c>
      <c r="B748" s="406">
        <v>77.013470890682427</v>
      </c>
      <c r="C748" s="406">
        <f t="shared" si="11"/>
        <v>9.6736323059312319</v>
      </c>
      <c r="D748" s="55"/>
      <c r="E748" s="55"/>
    </row>
    <row r="749" spans="1:5" x14ac:dyDescent="0.2">
      <c r="A749" s="408">
        <v>746</v>
      </c>
      <c r="B749" s="406">
        <v>77.034083369041795</v>
      </c>
      <c r="C749" s="406">
        <f t="shared" si="11"/>
        <v>9.6840251402251383</v>
      </c>
      <c r="D749" s="55"/>
      <c r="E749" s="55"/>
    </row>
    <row r="750" spans="1:5" x14ac:dyDescent="0.2">
      <c r="A750" s="408">
        <v>747</v>
      </c>
      <c r="B750" s="406">
        <v>77.054675272072373</v>
      </c>
      <c r="C750" s="406">
        <f t="shared" si="11"/>
        <v>9.6944150028848668</v>
      </c>
      <c r="D750" s="55"/>
      <c r="E750" s="55"/>
    </row>
    <row r="751" spans="1:5" x14ac:dyDescent="0.2">
      <c r="A751" s="408">
        <v>748</v>
      </c>
      <c r="B751" s="406">
        <v>77.075246654825193</v>
      </c>
      <c r="C751" s="406">
        <f t="shared" si="11"/>
        <v>9.7048018976812767</v>
      </c>
      <c r="D751" s="55"/>
      <c r="E751" s="55"/>
    </row>
    <row r="752" spans="1:5" x14ac:dyDescent="0.2">
      <c r="A752" s="408">
        <v>749</v>
      </c>
      <c r="B752" s="406">
        <v>77.095797572130692</v>
      </c>
      <c r="C752" s="406">
        <f t="shared" si="11"/>
        <v>9.7151858283745867</v>
      </c>
      <c r="D752" s="55"/>
      <c r="E752" s="55"/>
    </row>
    <row r="753" spans="1:5" x14ac:dyDescent="0.2">
      <c r="A753" s="408">
        <v>750</v>
      </c>
      <c r="B753" s="406">
        <v>77.116328078599835</v>
      </c>
      <c r="C753" s="406">
        <f t="shared" si="11"/>
        <v>9.7255667987144303</v>
      </c>
      <c r="D753" s="55"/>
      <c r="E753" s="55"/>
    </row>
    <row r="754" spans="1:5" x14ac:dyDescent="0.2">
      <c r="A754" s="408">
        <v>751</v>
      </c>
      <c r="B754" s="406">
        <v>77.136838228625294</v>
      </c>
      <c r="C754" s="406">
        <f t="shared" si="11"/>
        <v>9.7359448124398966</v>
      </c>
      <c r="D754" s="55"/>
      <c r="E754" s="55"/>
    </row>
    <row r="755" spans="1:5" x14ac:dyDescent="0.2">
      <c r="A755" s="408">
        <v>752</v>
      </c>
      <c r="B755" s="406">
        <v>77.157328076382612</v>
      </c>
      <c r="C755" s="406">
        <f t="shared" si="11"/>
        <v>9.7463198732795746</v>
      </c>
      <c r="D755" s="55"/>
      <c r="E755" s="55"/>
    </row>
    <row r="756" spans="1:5" x14ac:dyDescent="0.2">
      <c r="A756" s="408">
        <v>753</v>
      </c>
      <c r="B756" s="406">
        <v>77.177797675831258</v>
      </c>
      <c r="C756" s="406">
        <f t="shared" si="11"/>
        <v>9.7566919849516118</v>
      </c>
      <c r="D756" s="55"/>
      <c r="E756" s="55"/>
    </row>
    <row r="757" spans="1:5" x14ac:dyDescent="0.2">
      <c r="A757" s="408">
        <v>754</v>
      </c>
      <c r="B757" s="406">
        <v>77.198247080716001</v>
      </c>
      <c r="C757" s="406">
        <f t="shared" si="11"/>
        <v>9.7670611511637286</v>
      </c>
      <c r="D757" s="55"/>
      <c r="E757" s="55"/>
    </row>
    <row r="758" spans="1:5" x14ac:dyDescent="0.2">
      <c r="A758" s="408">
        <v>755</v>
      </c>
      <c r="B758" s="406">
        <v>77.218676344567825</v>
      </c>
      <c r="C758" s="406">
        <f t="shared" si="11"/>
        <v>9.7774273756132928</v>
      </c>
      <c r="D758" s="55"/>
      <c r="E758" s="55"/>
    </row>
    <row r="759" spans="1:5" x14ac:dyDescent="0.2">
      <c r="A759" s="408">
        <v>756</v>
      </c>
      <c r="B759" s="406">
        <v>77.23908552070516</v>
      </c>
      <c r="C759" s="406">
        <f t="shared" si="11"/>
        <v>9.787790661987346</v>
      </c>
      <c r="D759" s="55"/>
      <c r="E759" s="55"/>
    </row>
    <row r="760" spans="1:5" x14ac:dyDescent="0.2">
      <c r="A760" s="408">
        <v>757</v>
      </c>
      <c r="B760" s="406">
        <v>77.259474662234993</v>
      </c>
      <c r="C760" s="406">
        <f t="shared" si="11"/>
        <v>9.7981510139626575</v>
      </c>
      <c r="D760" s="55"/>
      <c r="E760" s="55"/>
    </row>
    <row r="761" spans="1:5" x14ac:dyDescent="0.2">
      <c r="A761" s="408">
        <v>758</v>
      </c>
      <c r="B761" s="406">
        <v>77.279843822054076</v>
      </c>
      <c r="C761" s="406">
        <f t="shared" si="11"/>
        <v>9.808508435205745</v>
      </c>
      <c r="D761" s="55"/>
      <c r="E761" s="55"/>
    </row>
    <row r="762" spans="1:5" x14ac:dyDescent="0.2">
      <c r="A762" s="408">
        <v>759</v>
      </c>
      <c r="B762" s="406">
        <v>77.300193052849821</v>
      </c>
      <c r="C762" s="406">
        <f t="shared" si="11"/>
        <v>9.8188629293729566</v>
      </c>
      <c r="D762" s="55"/>
      <c r="E762" s="55"/>
    </row>
    <row r="763" spans="1:5" x14ac:dyDescent="0.2">
      <c r="A763" s="408">
        <v>760</v>
      </c>
      <c r="B763" s="406">
        <v>77.320522407101549</v>
      </c>
      <c r="C763" s="406">
        <f t="shared" si="11"/>
        <v>9.8292145001104831</v>
      </c>
      <c r="D763" s="55"/>
      <c r="E763" s="55"/>
    </row>
    <row r="764" spans="1:5" x14ac:dyDescent="0.2">
      <c r="A764" s="408">
        <v>761</v>
      </c>
      <c r="B764" s="406">
        <v>77.340831937081632</v>
      </c>
      <c r="C764" s="406">
        <f t="shared" si="11"/>
        <v>9.8395631510544028</v>
      </c>
      <c r="D764" s="55"/>
      <c r="E764" s="55"/>
    </row>
    <row r="765" spans="1:5" x14ac:dyDescent="0.2">
      <c r="A765" s="408">
        <v>762</v>
      </c>
      <c r="B765" s="406">
        <v>77.36112169485645</v>
      </c>
      <c r="C765" s="406">
        <f t="shared" si="11"/>
        <v>9.8499088858307431</v>
      </c>
      <c r="D765" s="55"/>
      <c r="E765" s="55"/>
    </row>
    <row r="766" spans="1:5" x14ac:dyDescent="0.2">
      <c r="A766" s="408">
        <v>763</v>
      </c>
      <c r="B766" s="406">
        <v>77.38139173228754</v>
      </c>
      <c r="C766" s="406">
        <f t="shared" si="11"/>
        <v>9.8602517080555003</v>
      </c>
      <c r="D766" s="55"/>
      <c r="E766" s="55"/>
    </row>
    <row r="767" spans="1:5" x14ac:dyDescent="0.2">
      <c r="A767" s="408">
        <v>764</v>
      </c>
      <c r="B767" s="406">
        <v>77.401642101032678</v>
      </c>
      <c r="C767" s="406">
        <f t="shared" si="11"/>
        <v>9.8705916213346967</v>
      </c>
      <c r="D767" s="55"/>
      <c r="E767" s="55"/>
    </row>
    <row r="768" spans="1:5" x14ac:dyDescent="0.2">
      <c r="A768" s="408">
        <v>765</v>
      </c>
      <c r="B768" s="406">
        <v>77.421872852546912</v>
      </c>
      <c r="C768" s="406">
        <f t="shared" si="11"/>
        <v>9.8809286292644121</v>
      </c>
      <c r="D768" s="55"/>
      <c r="E768" s="55"/>
    </row>
    <row r="769" spans="1:5" x14ac:dyDescent="0.2">
      <c r="A769" s="408">
        <v>766</v>
      </c>
      <c r="B769" s="406">
        <v>77.442084038083635</v>
      </c>
      <c r="C769" s="406">
        <f t="shared" si="11"/>
        <v>9.8912627354308391</v>
      </c>
      <c r="D769" s="55"/>
      <c r="E769" s="55"/>
    </row>
    <row r="770" spans="1:5" x14ac:dyDescent="0.2">
      <c r="A770" s="408">
        <v>767</v>
      </c>
      <c r="B770" s="406">
        <v>77.462275708695657</v>
      </c>
      <c r="C770" s="406">
        <f t="shared" si="11"/>
        <v>9.9015939434103029</v>
      </c>
      <c r="D770" s="55"/>
      <c r="E770" s="55"/>
    </row>
    <row r="771" spans="1:5" x14ac:dyDescent="0.2">
      <c r="A771" s="408">
        <v>768</v>
      </c>
      <c r="B771" s="406">
        <v>77.48244791523625</v>
      </c>
      <c r="C771" s="406">
        <f t="shared" si="11"/>
        <v>9.9119222567693228</v>
      </c>
      <c r="D771" s="55"/>
      <c r="E771" s="55"/>
    </row>
    <row r="772" spans="1:5" x14ac:dyDescent="0.2">
      <c r="A772" s="408">
        <v>769</v>
      </c>
      <c r="B772" s="406">
        <v>77.502600708360092</v>
      </c>
      <c r="C772" s="406">
        <f t="shared" si="11"/>
        <v>9.9222476790646468</v>
      </c>
      <c r="D772" s="55"/>
      <c r="E772" s="55"/>
    </row>
    <row r="773" spans="1:5" x14ac:dyDescent="0.2">
      <c r="A773" s="408">
        <v>770</v>
      </c>
      <c r="B773" s="406">
        <v>77.522734138524442</v>
      </c>
      <c r="C773" s="406">
        <f t="shared" ref="C773:C836" si="12">A773/B773</f>
        <v>9.9325702138432863</v>
      </c>
      <c r="D773" s="55"/>
      <c r="E773" s="55"/>
    </row>
    <row r="774" spans="1:5" x14ac:dyDescent="0.2">
      <c r="A774" s="408">
        <v>771</v>
      </c>
      <c r="B774" s="406">
        <v>77.542848255990151</v>
      </c>
      <c r="C774" s="406">
        <f t="shared" si="12"/>
        <v>9.9428898646425541</v>
      </c>
      <c r="D774" s="55"/>
      <c r="E774" s="55"/>
    </row>
    <row r="775" spans="1:5" x14ac:dyDescent="0.2">
      <c r="A775" s="408">
        <v>772</v>
      </c>
      <c r="B775" s="406">
        <v>77.562943110822459</v>
      </c>
      <c r="C775" s="406">
        <f t="shared" si="12"/>
        <v>9.9532066349901296</v>
      </c>
      <c r="D775" s="55"/>
      <c r="E775" s="55"/>
    </row>
    <row r="776" spans="1:5" x14ac:dyDescent="0.2">
      <c r="A776" s="408">
        <v>773</v>
      </c>
      <c r="B776" s="406">
        <v>77.583018752892343</v>
      </c>
      <c r="C776" s="406">
        <f t="shared" si="12"/>
        <v>9.9635205284040591</v>
      </c>
      <c r="D776" s="55"/>
      <c r="E776" s="55"/>
    </row>
    <row r="777" spans="1:5" x14ac:dyDescent="0.2">
      <c r="A777" s="408">
        <v>774</v>
      </c>
      <c r="B777" s="406">
        <v>77.603075231877327</v>
      </c>
      <c r="C777" s="406">
        <f t="shared" si="12"/>
        <v>9.9738315483928268</v>
      </c>
      <c r="D777" s="55"/>
      <c r="E777" s="55"/>
    </row>
    <row r="778" spans="1:5" x14ac:dyDescent="0.2">
      <c r="A778" s="408">
        <v>775</v>
      </c>
      <c r="B778" s="406">
        <v>77.623112597262377</v>
      </c>
      <c r="C778" s="406">
        <f t="shared" si="12"/>
        <v>9.9841396984553903</v>
      </c>
      <c r="D778" s="55"/>
      <c r="E778" s="55"/>
    </row>
    <row r="779" spans="1:5" x14ac:dyDescent="0.2">
      <c r="A779" s="408">
        <v>776</v>
      </c>
      <c r="B779" s="406">
        <v>77.643130898341226</v>
      </c>
      <c r="C779" s="406">
        <f t="shared" si="12"/>
        <v>9.9944449820811965</v>
      </c>
      <c r="D779" s="55"/>
      <c r="E779" s="55"/>
    </row>
    <row r="780" spans="1:5" x14ac:dyDescent="0.2">
      <c r="A780" s="408">
        <v>777</v>
      </c>
      <c r="B780" s="406">
        <v>77.663130184217025</v>
      </c>
      <c r="C780" s="406">
        <f t="shared" si="12"/>
        <v>10.004747402750253</v>
      </c>
      <c r="D780" s="55"/>
      <c r="E780" s="55"/>
    </row>
    <row r="781" spans="1:5" x14ac:dyDescent="0.2">
      <c r="A781" s="408">
        <v>778</v>
      </c>
      <c r="B781" s="406">
        <v>77.683110503803519</v>
      </c>
      <c r="C781" s="406">
        <f t="shared" si="12"/>
        <v>10.015046963933139</v>
      </c>
      <c r="D781" s="55"/>
      <c r="E781" s="55"/>
    </row>
    <row r="782" spans="1:5" x14ac:dyDescent="0.2">
      <c r="A782" s="408">
        <v>779</v>
      </c>
      <c r="B782" s="406">
        <v>77.703071905825908</v>
      </c>
      <c r="C782" s="406">
        <f t="shared" si="12"/>
        <v>10.02534366909107</v>
      </c>
      <c r="D782" s="55"/>
      <c r="E782" s="55"/>
    </row>
    <row r="783" spans="1:5" x14ac:dyDescent="0.2">
      <c r="A783" s="408">
        <v>780</v>
      </c>
      <c r="B783" s="406">
        <v>77.723014438821949</v>
      </c>
      <c r="C783" s="406">
        <f t="shared" si="12"/>
        <v>10.035637521675909</v>
      </c>
      <c r="D783" s="55"/>
      <c r="E783" s="55"/>
    </row>
    <row r="784" spans="1:5" x14ac:dyDescent="0.2">
      <c r="A784" s="408">
        <v>781</v>
      </c>
      <c r="B784" s="406">
        <v>77.74293815114271</v>
      </c>
      <c r="C784" s="406">
        <f t="shared" si="12"/>
        <v>10.045928525130233</v>
      </c>
      <c r="D784" s="55"/>
      <c r="E784" s="55"/>
    </row>
    <row r="785" spans="1:5" x14ac:dyDescent="0.2">
      <c r="A785" s="408">
        <v>782</v>
      </c>
      <c r="B785" s="406">
        <v>77.762843090953822</v>
      </c>
      <c r="C785" s="406">
        <f t="shared" si="12"/>
        <v>10.056216682887335</v>
      </c>
      <c r="D785" s="55"/>
      <c r="E785" s="55"/>
    </row>
    <row r="786" spans="1:5" x14ac:dyDescent="0.2">
      <c r="A786" s="408">
        <v>783</v>
      </c>
      <c r="B786" s="406">
        <v>77.782729306236121</v>
      </c>
      <c r="C786" s="406">
        <f t="shared" si="12"/>
        <v>10.066501998371303</v>
      </c>
      <c r="D786" s="55"/>
      <c r="E786" s="55"/>
    </row>
    <row r="787" spans="1:5" x14ac:dyDescent="0.2">
      <c r="A787" s="408">
        <v>784</v>
      </c>
      <c r="B787" s="406">
        <v>77.802596844786748</v>
      </c>
      <c r="C787" s="406">
        <f t="shared" si="12"/>
        <v>10.07678447499703</v>
      </c>
      <c r="D787" s="55"/>
      <c r="E787" s="55"/>
    </row>
    <row r="788" spans="1:5" x14ac:dyDescent="0.2">
      <c r="A788" s="408">
        <v>785</v>
      </c>
      <c r="B788" s="406">
        <v>77.822445754220041</v>
      </c>
      <c r="C788" s="406">
        <f t="shared" si="12"/>
        <v>10.087064116170266</v>
      </c>
      <c r="D788" s="55"/>
      <c r="E788" s="55"/>
    </row>
    <row r="789" spans="1:5" x14ac:dyDescent="0.2">
      <c r="A789" s="408">
        <v>786</v>
      </c>
      <c r="B789" s="406">
        <v>77.842276081968635</v>
      </c>
      <c r="C789" s="406">
        <f t="shared" si="12"/>
        <v>10.097340925287625</v>
      </c>
      <c r="D789" s="55"/>
      <c r="E789" s="55"/>
    </row>
    <row r="790" spans="1:5" x14ac:dyDescent="0.2">
      <c r="A790" s="408">
        <v>787</v>
      </c>
      <c r="B790" s="406">
        <v>77.862087875284047</v>
      </c>
      <c r="C790" s="406">
        <f t="shared" si="12"/>
        <v>10.107614905736677</v>
      </c>
      <c r="D790" s="55"/>
      <c r="E790" s="55"/>
    </row>
    <row r="791" spans="1:5" x14ac:dyDescent="0.2">
      <c r="A791" s="408">
        <v>788</v>
      </c>
      <c r="B791" s="406">
        <v>77.881881181237887</v>
      </c>
      <c r="C791" s="406">
        <f t="shared" si="12"/>
        <v>10.117886060895932</v>
      </c>
      <c r="D791" s="55"/>
      <c r="E791" s="55"/>
    </row>
    <row r="792" spans="1:5" x14ac:dyDescent="0.2">
      <c r="A792" s="408">
        <v>789</v>
      </c>
      <c r="B792" s="406">
        <v>77.901656046722664</v>
      </c>
      <c r="C792" s="406">
        <f t="shared" si="12"/>
        <v>10.128154394134903</v>
      </c>
      <c r="D792" s="55"/>
      <c r="E792" s="55"/>
    </row>
    <row r="793" spans="1:5" x14ac:dyDescent="0.2">
      <c r="A793" s="408">
        <v>790</v>
      </c>
      <c r="B793" s="406">
        <v>77.92141251845274</v>
      </c>
      <c r="C793" s="406">
        <f t="shared" si="12"/>
        <v>10.138419908814132</v>
      </c>
      <c r="D793" s="55"/>
      <c r="E793" s="55"/>
    </row>
    <row r="794" spans="1:5" x14ac:dyDescent="0.2">
      <c r="A794" s="408">
        <v>791</v>
      </c>
      <c r="B794" s="406">
        <v>77.941150642965056</v>
      </c>
      <c r="C794" s="406">
        <f t="shared" si="12"/>
        <v>10.148682608285247</v>
      </c>
      <c r="D794" s="55"/>
      <c r="E794" s="55"/>
    </row>
    <row r="795" spans="1:5" x14ac:dyDescent="0.2">
      <c r="A795" s="408">
        <v>792</v>
      </c>
      <c r="B795" s="406">
        <v>77.960870466620321</v>
      </c>
      <c r="C795" s="406">
        <f t="shared" si="12"/>
        <v>10.158942495890964</v>
      </c>
      <c r="D795" s="55"/>
      <c r="E795" s="55"/>
    </row>
    <row r="796" spans="1:5" x14ac:dyDescent="0.2">
      <c r="A796" s="408">
        <v>793</v>
      </c>
      <c r="B796" s="406">
        <v>77.980572035603672</v>
      </c>
      <c r="C796" s="406">
        <f t="shared" si="12"/>
        <v>10.169199574965148</v>
      </c>
      <c r="D796" s="55"/>
      <c r="E796" s="55"/>
    </row>
    <row r="797" spans="1:5" x14ac:dyDescent="0.2">
      <c r="A797" s="408">
        <v>794</v>
      </c>
      <c r="B797" s="406">
        <v>78.000255395925635</v>
      </c>
      <c r="C797" s="406">
        <f t="shared" si="12"/>
        <v>10.179453848832845</v>
      </c>
      <c r="D797" s="55"/>
      <c r="E797" s="55"/>
    </row>
    <row r="798" spans="1:5" x14ac:dyDescent="0.2">
      <c r="A798" s="408">
        <v>795</v>
      </c>
      <c r="B798" s="406">
        <v>78.019920593422995</v>
      </c>
      <c r="C798" s="406">
        <f t="shared" si="12"/>
        <v>10.189705320810308</v>
      </c>
      <c r="D798" s="55"/>
      <c r="E798" s="55"/>
    </row>
    <row r="799" spans="1:5" x14ac:dyDescent="0.2">
      <c r="A799" s="408">
        <v>796</v>
      </c>
      <c r="B799" s="406">
        <v>78.039567673759734</v>
      </c>
      <c r="C799" s="406">
        <f t="shared" si="12"/>
        <v>10.199953994205039</v>
      </c>
      <c r="D799" s="55"/>
      <c r="E799" s="55"/>
    </row>
    <row r="800" spans="1:5" x14ac:dyDescent="0.2">
      <c r="A800" s="408">
        <v>797</v>
      </c>
      <c r="B800" s="406">
        <v>78.059196682427768</v>
      </c>
      <c r="C800" s="406">
        <f t="shared" si="12"/>
        <v>10.210199872315826</v>
      </c>
      <c r="D800" s="55"/>
      <c r="E800" s="55"/>
    </row>
    <row r="801" spans="1:5" x14ac:dyDescent="0.2">
      <c r="A801" s="408">
        <v>798</v>
      </c>
      <c r="B801" s="406">
        <v>78.078807664747899</v>
      </c>
      <c r="C801" s="406">
        <f t="shared" si="12"/>
        <v>10.220442958432779</v>
      </c>
      <c r="D801" s="55"/>
      <c r="E801" s="55"/>
    </row>
    <row r="802" spans="1:5" x14ac:dyDescent="0.2">
      <c r="A802" s="408">
        <v>799</v>
      </c>
      <c r="B802" s="406">
        <v>78.098400665870713</v>
      </c>
      <c r="C802" s="406">
        <f t="shared" si="12"/>
        <v>10.230683255837349</v>
      </c>
      <c r="D802" s="55"/>
      <c r="E802" s="55"/>
    </row>
    <row r="803" spans="1:5" x14ac:dyDescent="0.2">
      <c r="A803" s="408">
        <v>800</v>
      </c>
      <c r="B803" s="406">
        <v>78.117975730777275</v>
      </c>
      <c r="C803" s="406">
        <f t="shared" si="12"/>
        <v>10.24092076780239</v>
      </c>
      <c r="D803" s="55"/>
      <c r="E803" s="55"/>
    </row>
    <row r="804" spans="1:5" x14ac:dyDescent="0.2">
      <c r="A804" s="408">
        <v>801</v>
      </c>
      <c r="B804" s="406">
        <v>78.137532904280206</v>
      </c>
      <c r="C804" s="406">
        <f t="shared" si="12"/>
        <v>10.251155497592155</v>
      </c>
      <c r="D804" s="55"/>
      <c r="E804" s="55"/>
    </row>
    <row r="805" spans="1:5" x14ac:dyDescent="0.2">
      <c r="A805" s="408">
        <v>802</v>
      </c>
      <c r="B805" s="406">
        <v>78.157072231024287</v>
      </c>
      <c r="C805" s="406">
        <f t="shared" si="12"/>
        <v>10.261387448462377</v>
      </c>
      <c r="D805" s="55"/>
      <c r="E805" s="55"/>
    </row>
    <row r="806" spans="1:5" x14ac:dyDescent="0.2">
      <c r="A806" s="408">
        <v>803</v>
      </c>
      <c r="B806" s="406">
        <v>78.176593755487403</v>
      </c>
      <c r="C806" s="406">
        <f t="shared" si="12"/>
        <v>10.27161662366027</v>
      </c>
      <c r="D806" s="55"/>
      <c r="E806" s="55"/>
    </row>
    <row r="807" spans="1:5" x14ac:dyDescent="0.2">
      <c r="A807" s="408">
        <v>804</v>
      </c>
      <c r="B807" s="406">
        <v>78.1960975219815</v>
      </c>
      <c r="C807" s="406">
        <f t="shared" si="12"/>
        <v>10.281843026424555</v>
      </c>
      <c r="D807" s="55"/>
      <c r="E807" s="55"/>
    </row>
    <row r="808" spans="1:5" x14ac:dyDescent="0.2">
      <c r="A808" s="408">
        <v>805</v>
      </c>
      <c r="B808" s="406">
        <v>78.215583574653124</v>
      </c>
      <c r="C808" s="406">
        <f t="shared" si="12"/>
        <v>10.29206665998554</v>
      </c>
      <c r="D808" s="55"/>
      <c r="E808" s="55"/>
    </row>
    <row r="809" spans="1:5" x14ac:dyDescent="0.2">
      <c r="A809" s="408">
        <v>806</v>
      </c>
      <c r="B809" s="406">
        <v>78.235051957484458</v>
      </c>
      <c r="C809" s="406">
        <f t="shared" si="12"/>
        <v>10.302287527565104</v>
      </c>
      <c r="D809" s="55"/>
      <c r="E809" s="55"/>
    </row>
    <row r="810" spans="1:5" x14ac:dyDescent="0.2">
      <c r="A810" s="408">
        <v>807</v>
      </c>
      <c r="B810" s="406">
        <v>78.254502714294162</v>
      </c>
      <c r="C810" s="406">
        <f t="shared" si="12"/>
        <v>10.312505632376748</v>
      </c>
      <c r="D810" s="55"/>
      <c r="E810" s="55"/>
    </row>
    <row r="811" spans="1:5" x14ac:dyDescent="0.2">
      <c r="A811" s="408">
        <v>808</v>
      </c>
      <c r="B811" s="406">
        <v>78.273935888737981</v>
      </c>
      <c r="C811" s="406">
        <f t="shared" si="12"/>
        <v>10.322720977625639</v>
      </c>
      <c r="D811" s="55"/>
      <c r="E811" s="55"/>
    </row>
    <row r="812" spans="1:5" x14ac:dyDescent="0.2">
      <c r="A812" s="408">
        <v>809</v>
      </c>
      <c r="B812" s="406">
        <v>78.293351524309728</v>
      </c>
      <c r="C812" s="406">
        <f t="shared" si="12"/>
        <v>10.332933566508634</v>
      </c>
      <c r="D812" s="55"/>
      <c r="E812" s="55"/>
    </row>
    <row r="813" spans="1:5" x14ac:dyDescent="0.2">
      <c r="A813" s="408">
        <v>810</v>
      </c>
      <c r="B813" s="406">
        <v>78.31274966434205</v>
      </c>
      <c r="C813" s="406">
        <f t="shared" si="12"/>
        <v>10.343143402214306</v>
      </c>
      <c r="D813" s="55"/>
      <c r="E813" s="55"/>
    </row>
    <row r="814" spans="1:5" x14ac:dyDescent="0.2">
      <c r="A814" s="408">
        <v>811</v>
      </c>
      <c r="B814" s="406">
        <v>78.332130352007169</v>
      </c>
      <c r="C814" s="406">
        <f t="shared" si="12"/>
        <v>10.353350487922981</v>
      </c>
      <c r="D814" s="55"/>
      <c r="E814" s="55"/>
    </row>
    <row r="815" spans="1:5" x14ac:dyDescent="0.2">
      <c r="A815" s="408">
        <v>812</v>
      </c>
      <c r="B815" s="406">
        <v>78.351493630317677</v>
      </c>
      <c r="C815" s="406">
        <f t="shared" si="12"/>
        <v>10.363554826806787</v>
      </c>
      <c r="D815" s="55"/>
      <c r="E815" s="55"/>
    </row>
    <row r="816" spans="1:5" x14ac:dyDescent="0.2">
      <c r="A816" s="408">
        <v>813</v>
      </c>
      <c r="B816" s="406">
        <v>78.370839542127442</v>
      </c>
      <c r="C816" s="406">
        <f t="shared" si="12"/>
        <v>10.373756422029652</v>
      </c>
      <c r="D816" s="55"/>
      <c r="E816" s="55"/>
    </row>
    <row r="817" spans="1:5" x14ac:dyDescent="0.2">
      <c r="A817" s="408">
        <v>814</v>
      </c>
      <c r="B817" s="406">
        <v>78.390168130132196</v>
      </c>
      <c r="C817" s="406">
        <f t="shared" si="12"/>
        <v>10.383955276747374</v>
      </c>
      <c r="D817" s="55"/>
      <c r="E817" s="55"/>
    </row>
    <row r="818" spans="1:5" x14ac:dyDescent="0.2">
      <c r="A818" s="408">
        <v>815</v>
      </c>
      <c r="B818" s="406">
        <v>78.409479436870484</v>
      </c>
      <c r="C818" s="406">
        <f t="shared" si="12"/>
        <v>10.394151394107618</v>
      </c>
      <c r="D818" s="55"/>
      <c r="E818" s="55"/>
    </row>
    <row r="819" spans="1:5" x14ac:dyDescent="0.2">
      <c r="A819" s="408">
        <v>816</v>
      </c>
      <c r="B819" s="406">
        <v>78.428773504724333</v>
      </c>
      <c r="C819" s="406">
        <f t="shared" si="12"/>
        <v>10.404344777249976</v>
      </c>
      <c r="D819" s="55"/>
      <c r="E819" s="55"/>
    </row>
    <row r="820" spans="1:5" x14ac:dyDescent="0.2">
      <c r="A820" s="408">
        <v>817</v>
      </c>
      <c r="B820" s="406">
        <v>78.448050375920033</v>
      </c>
      <c r="C820" s="406">
        <f t="shared" si="12"/>
        <v>10.414535429305987</v>
      </c>
      <c r="D820" s="55"/>
      <c r="E820" s="55"/>
    </row>
    <row r="821" spans="1:5" x14ac:dyDescent="0.2">
      <c r="A821" s="408">
        <v>818</v>
      </c>
      <c r="B821" s="406">
        <v>78.467310092528976</v>
      </c>
      <c r="C821" s="406">
        <f t="shared" si="12"/>
        <v>10.424723353399155</v>
      </c>
      <c r="D821" s="55"/>
      <c r="E821" s="55"/>
    </row>
    <row r="822" spans="1:5" x14ac:dyDescent="0.2">
      <c r="A822" s="408">
        <v>819</v>
      </c>
      <c r="B822" s="406">
        <v>78.486552696468266</v>
      </c>
      <c r="C822" s="406">
        <f t="shared" si="12"/>
        <v>10.434908552645011</v>
      </c>
      <c r="D822" s="55"/>
      <c r="E822" s="55"/>
    </row>
    <row r="823" spans="1:5" x14ac:dyDescent="0.2">
      <c r="A823" s="408">
        <v>820</v>
      </c>
      <c r="B823" s="406">
        <v>78.505778229501615</v>
      </c>
      <c r="C823" s="406">
        <f t="shared" si="12"/>
        <v>10.445091030151115</v>
      </c>
      <c r="D823" s="55"/>
      <c r="E823" s="55"/>
    </row>
    <row r="824" spans="1:5" x14ac:dyDescent="0.2">
      <c r="A824" s="408">
        <v>821</v>
      </c>
      <c r="B824" s="406">
        <v>78.52498673324007</v>
      </c>
      <c r="C824" s="406">
        <f t="shared" si="12"/>
        <v>10.455270789017097</v>
      </c>
      <c r="D824" s="55"/>
      <c r="E824" s="55"/>
    </row>
    <row r="825" spans="1:5" x14ac:dyDescent="0.2">
      <c r="A825" s="408">
        <v>822</v>
      </c>
      <c r="B825" s="406">
        <v>78.544178249142576</v>
      </c>
      <c r="C825" s="406">
        <f t="shared" si="12"/>
        <v>10.465447832334707</v>
      </c>
      <c r="D825" s="55"/>
      <c r="E825" s="55"/>
    </row>
    <row r="826" spans="1:5" x14ac:dyDescent="0.2">
      <c r="A826" s="408">
        <v>823</v>
      </c>
      <c r="B826" s="406">
        <v>78.563352818517032</v>
      </c>
      <c r="C826" s="406">
        <f t="shared" si="12"/>
        <v>10.475622163187804</v>
      </c>
      <c r="D826" s="55"/>
      <c r="E826" s="55"/>
    </row>
    <row r="827" spans="1:5" x14ac:dyDescent="0.2">
      <c r="A827" s="408">
        <v>824</v>
      </c>
      <c r="B827" s="406">
        <v>78.582510482520789</v>
      </c>
      <c r="C827" s="406">
        <f t="shared" si="12"/>
        <v>10.485793784652419</v>
      </c>
      <c r="D827" s="55"/>
      <c r="E827" s="55"/>
    </row>
    <row r="828" spans="1:5" x14ac:dyDescent="0.2">
      <c r="A828" s="408">
        <v>825</v>
      </c>
      <c r="B828" s="406">
        <v>78.601651282161356</v>
      </c>
      <c r="C828" s="406">
        <f t="shared" si="12"/>
        <v>10.495962699796788</v>
      </c>
      <c r="D828" s="55"/>
      <c r="E828" s="55"/>
    </row>
    <row r="829" spans="1:5" x14ac:dyDescent="0.2">
      <c r="A829" s="408">
        <v>826</v>
      </c>
      <c r="B829" s="406">
        <v>78.620775258297357</v>
      </c>
      <c r="C829" s="406">
        <f t="shared" si="12"/>
        <v>10.506128911681355</v>
      </c>
      <c r="D829" s="55"/>
      <c r="E829" s="55"/>
    </row>
    <row r="830" spans="1:5" x14ac:dyDescent="0.2">
      <c r="A830" s="408">
        <v>827</v>
      </c>
      <c r="B830" s="406">
        <v>78.639882451638996</v>
      </c>
      <c r="C830" s="406">
        <f t="shared" si="12"/>
        <v>10.516292423358827</v>
      </c>
      <c r="D830" s="55"/>
      <c r="E830" s="55"/>
    </row>
    <row r="831" spans="1:5" x14ac:dyDescent="0.2">
      <c r="A831" s="408">
        <v>828</v>
      </c>
      <c r="B831" s="406">
        <v>78.658972902748971</v>
      </c>
      <c r="C831" s="406">
        <f t="shared" si="12"/>
        <v>10.52645323787419</v>
      </c>
      <c r="D831" s="55"/>
      <c r="E831" s="55"/>
    </row>
    <row r="832" spans="1:5" x14ac:dyDescent="0.2">
      <c r="A832" s="408">
        <v>829</v>
      </c>
      <c r="B832" s="406">
        <v>78.678046652043037</v>
      </c>
      <c r="C832" s="406">
        <f t="shared" si="12"/>
        <v>10.536611358264743</v>
      </c>
      <c r="D832" s="55"/>
      <c r="E832" s="55"/>
    </row>
    <row r="833" spans="1:5" x14ac:dyDescent="0.2">
      <c r="A833" s="408">
        <v>830</v>
      </c>
      <c r="B833" s="406">
        <v>78.697103739790833</v>
      </c>
      <c r="C833" s="406">
        <f t="shared" si="12"/>
        <v>10.546766787560129</v>
      </c>
      <c r="D833" s="55"/>
      <c r="E833" s="55"/>
    </row>
    <row r="834" spans="1:5" x14ac:dyDescent="0.2">
      <c r="A834" s="408">
        <v>831</v>
      </c>
      <c r="B834" s="406">
        <v>78.716144206116482</v>
      </c>
      <c r="C834" s="406">
        <f t="shared" si="12"/>
        <v>10.556919528782366</v>
      </c>
      <c r="D834" s="55"/>
      <c r="E834" s="55"/>
    </row>
    <row r="835" spans="1:5" x14ac:dyDescent="0.2">
      <c r="A835" s="408">
        <v>832</v>
      </c>
      <c r="B835" s="406">
        <v>78.735168090999366</v>
      </c>
      <c r="C835" s="406">
        <f t="shared" si="12"/>
        <v>10.56706958494587</v>
      </c>
      <c r="D835" s="55"/>
      <c r="E835" s="55"/>
    </row>
    <row r="836" spans="1:5" x14ac:dyDescent="0.2">
      <c r="A836" s="408">
        <v>833</v>
      </c>
      <c r="B836" s="406">
        <v>78.754175434274828</v>
      </c>
      <c r="C836" s="406">
        <f t="shared" si="12"/>
        <v>10.577216959057484</v>
      </c>
      <c r="D836" s="55"/>
      <c r="E836" s="55"/>
    </row>
    <row r="837" spans="1:5" x14ac:dyDescent="0.2">
      <c r="A837" s="408">
        <v>834</v>
      </c>
      <c r="B837" s="406">
        <v>78.773166275634765</v>
      </c>
      <c r="C837" s="406">
        <f t="shared" ref="C837:C900" si="13">A837/B837</f>
        <v>10.587361654116519</v>
      </c>
      <c r="D837" s="55"/>
      <c r="E837" s="55"/>
    </row>
    <row r="838" spans="1:5" x14ac:dyDescent="0.2">
      <c r="A838" s="408">
        <v>835</v>
      </c>
      <c r="B838" s="406">
        <v>78.792140654628412</v>
      </c>
      <c r="C838" s="406">
        <f t="shared" si="13"/>
        <v>10.597503673114767</v>
      </c>
      <c r="D838" s="55"/>
      <c r="E838" s="55"/>
    </row>
    <row r="839" spans="1:5" x14ac:dyDescent="0.2">
      <c r="A839" s="408">
        <v>836</v>
      </c>
      <c r="B839" s="406">
        <v>78.811098610663066</v>
      </c>
      <c r="C839" s="406">
        <f t="shared" si="13"/>
        <v>10.607643019036535</v>
      </c>
      <c r="D839" s="55"/>
      <c r="E839" s="55"/>
    </row>
    <row r="840" spans="1:5" x14ac:dyDescent="0.2">
      <c r="A840" s="408">
        <v>837</v>
      </c>
      <c r="B840" s="406">
        <v>78.830040183004584</v>
      </c>
      <c r="C840" s="406">
        <f t="shared" si="13"/>
        <v>10.617779694858681</v>
      </c>
      <c r="D840" s="55"/>
      <c r="E840" s="55"/>
    </row>
    <row r="841" spans="1:5" x14ac:dyDescent="0.2">
      <c r="A841" s="408">
        <v>838</v>
      </c>
      <c r="B841" s="406">
        <v>78.84896541077822</v>
      </c>
      <c r="C841" s="406">
        <f t="shared" si="13"/>
        <v>10.627913703550636</v>
      </c>
      <c r="D841" s="55"/>
      <c r="E841" s="55"/>
    </row>
    <row r="842" spans="1:5" x14ac:dyDescent="0.2">
      <c r="A842" s="408">
        <v>839</v>
      </c>
      <c r="B842" s="406">
        <v>78.867874332969237</v>
      </c>
      <c r="C842" s="406">
        <f t="shared" si="13"/>
        <v>10.638045048074432</v>
      </c>
      <c r="D842" s="55"/>
      <c r="E842" s="55"/>
    </row>
    <row r="843" spans="1:5" x14ac:dyDescent="0.2">
      <c r="A843" s="408">
        <v>840</v>
      </c>
      <c r="B843" s="406">
        <v>78.886766988423631</v>
      </c>
      <c r="C843" s="406">
        <f t="shared" si="13"/>
        <v>10.648173731384723</v>
      </c>
      <c r="D843" s="55"/>
      <c r="E843" s="55"/>
    </row>
    <row r="844" spans="1:5" x14ac:dyDescent="0.2">
      <c r="A844" s="408">
        <v>841</v>
      </c>
      <c r="B844" s="406">
        <v>78.905643415848644</v>
      </c>
      <c r="C844" s="406">
        <f t="shared" si="13"/>
        <v>10.658299756428834</v>
      </c>
      <c r="D844" s="55"/>
      <c r="E844" s="55"/>
    </row>
    <row r="845" spans="1:5" x14ac:dyDescent="0.2">
      <c r="A845" s="408">
        <v>842</v>
      </c>
      <c r="B845" s="406">
        <v>78.924503653813588</v>
      </c>
      <c r="C845" s="406">
        <f t="shared" si="13"/>
        <v>10.668423126146768</v>
      </c>
      <c r="D845" s="55"/>
      <c r="E845" s="55"/>
    </row>
    <row r="846" spans="1:5" x14ac:dyDescent="0.2">
      <c r="A846" s="408">
        <v>843</v>
      </c>
      <c r="B846" s="406">
        <v>78.943347740750497</v>
      </c>
      <c r="C846" s="406">
        <f t="shared" si="13"/>
        <v>10.678543843471234</v>
      </c>
      <c r="D846" s="55"/>
      <c r="E846" s="55"/>
    </row>
    <row r="847" spans="1:5" x14ac:dyDescent="0.2">
      <c r="A847" s="408">
        <v>844</v>
      </c>
      <c r="B847" s="406">
        <v>78.962175714954569</v>
      </c>
      <c r="C847" s="406">
        <f t="shared" si="13"/>
        <v>10.688661911327699</v>
      </c>
      <c r="D847" s="55"/>
      <c r="E847" s="55"/>
    </row>
    <row r="848" spans="1:5" x14ac:dyDescent="0.2">
      <c r="A848" s="408">
        <v>845</v>
      </c>
      <c r="B848" s="406">
        <v>78.980987614585061</v>
      </c>
      <c r="C848" s="406">
        <f t="shared" si="13"/>
        <v>10.698777332634387</v>
      </c>
      <c r="D848" s="55"/>
      <c r="E848" s="55"/>
    </row>
    <row r="849" spans="1:5" x14ac:dyDescent="0.2">
      <c r="A849" s="408">
        <v>846</v>
      </c>
      <c r="B849" s="406">
        <v>78.999783477665844</v>
      </c>
      <c r="C849" s="406">
        <f t="shared" si="13"/>
        <v>10.708890110302315</v>
      </c>
      <c r="D849" s="55"/>
      <c r="E849" s="55"/>
    </row>
    <row r="850" spans="1:5" x14ac:dyDescent="0.2">
      <c r="A850" s="408">
        <v>847</v>
      </c>
      <c r="B850" s="406">
        <v>79.018563342085983</v>
      </c>
      <c r="C850" s="406">
        <f t="shared" si="13"/>
        <v>10.719000247235327</v>
      </c>
      <c r="D850" s="55"/>
      <c r="E850" s="55"/>
    </row>
    <row r="851" spans="1:5" x14ac:dyDescent="0.2">
      <c r="A851" s="408">
        <v>848</v>
      </c>
      <c r="B851" s="406">
        <v>79.037327245600423</v>
      </c>
      <c r="C851" s="406">
        <f t="shared" si="13"/>
        <v>10.729107746330119</v>
      </c>
      <c r="D851" s="55"/>
      <c r="E851" s="55"/>
    </row>
    <row r="852" spans="1:5" x14ac:dyDescent="0.2">
      <c r="A852" s="408">
        <v>849</v>
      </c>
      <c r="B852" s="406">
        <v>79.05607522583071</v>
      </c>
      <c r="C852" s="406">
        <f t="shared" si="13"/>
        <v>10.739212610476248</v>
      </c>
      <c r="D852" s="55"/>
      <c r="E852" s="55"/>
    </row>
    <row r="853" spans="1:5" x14ac:dyDescent="0.2">
      <c r="A853" s="408">
        <v>850</v>
      </c>
      <c r="B853" s="406">
        <v>79.074807320265393</v>
      </c>
      <c r="C853" s="406">
        <f t="shared" si="13"/>
        <v>10.749314842556194</v>
      </c>
      <c r="D853" s="55"/>
      <c r="E853" s="55"/>
    </row>
    <row r="854" spans="1:5" x14ac:dyDescent="0.2">
      <c r="A854" s="408">
        <v>851</v>
      </c>
      <c r="B854" s="406">
        <v>79.093523566260856</v>
      </c>
      <c r="C854" s="406">
        <f t="shared" si="13"/>
        <v>10.759414445445358</v>
      </c>
      <c r="D854" s="55"/>
      <c r="E854" s="55"/>
    </row>
    <row r="855" spans="1:5" x14ac:dyDescent="0.2">
      <c r="A855" s="408">
        <v>852</v>
      </c>
      <c r="B855" s="406">
        <v>79.112224001041895</v>
      </c>
      <c r="C855" s="406">
        <f t="shared" si="13"/>
        <v>10.769511422012094</v>
      </c>
      <c r="D855" s="55"/>
      <c r="E855" s="55"/>
    </row>
    <row r="856" spans="1:5" x14ac:dyDescent="0.2">
      <c r="A856" s="408">
        <v>853</v>
      </c>
      <c r="B856" s="406">
        <v>79.13090866170225</v>
      </c>
      <c r="C856" s="406">
        <f t="shared" si="13"/>
        <v>10.779605775117741</v>
      </c>
      <c r="D856" s="55"/>
      <c r="E856" s="55"/>
    </row>
    <row r="857" spans="1:5" x14ac:dyDescent="0.2">
      <c r="A857" s="408">
        <v>854</v>
      </c>
      <c r="B857" s="406">
        <v>79.149577585205378</v>
      </c>
      <c r="C857" s="406">
        <f t="shared" si="13"/>
        <v>10.789697507616635</v>
      </c>
      <c r="D857" s="55"/>
      <c r="E857" s="55"/>
    </row>
    <row r="858" spans="1:5" x14ac:dyDescent="0.2">
      <c r="A858" s="408">
        <v>855</v>
      </c>
      <c r="B858" s="406">
        <v>79.168230808384806</v>
      </c>
      <c r="C858" s="406">
        <f t="shared" si="13"/>
        <v>10.799786622356173</v>
      </c>
      <c r="D858" s="55"/>
      <c r="E858" s="55"/>
    </row>
    <row r="859" spans="1:5" x14ac:dyDescent="0.2">
      <c r="A859" s="408">
        <v>856</v>
      </c>
      <c r="B859" s="406">
        <v>79.186868367945024</v>
      </c>
      <c r="C859" s="406">
        <f t="shared" si="13"/>
        <v>10.809873122176786</v>
      </c>
      <c r="D859" s="55"/>
      <c r="E859" s="55"/>
    </row>
    <row r="860" spans="1:5" x14ac:dyDescent="0.2">
      <c r="A860" s="408">
        <v>857</v>
      </c>
      <c r="B860" s="406">
        <v>79.205490300461932</v>
      </c>
      <c r="C860" s="406">
        <f t="shared" si="13"/>
        <v>10.819957009912001</v>
      </c>
      <c r="D860" s="55"/>
      <c r="E860" s="55"/>
    </row>
    <row r="861" spans="1:5" x14ac:dyDescent="0.2">
      <c r="A861" s="408">
        <v>858</v>
      </c>
      <c r="B861" s="406">
        <v>79.224096642383458</v>
      </c>
      <c r="C861" s="406">
        <f t="shared" si="13"/>
        <v>10.830038288388455</v>
      </c>
      <c r="D861" s="55"/>
      <c r="E861" s="55"/>
    </row>
    <row r="862" spans="1:5" x14ac:dyDescent="0.2">
      <c r="A862" s="408">
        <v>859</v>
      </c>
      <c r="B862" s="406">
        <v>79.242687430030131</v>
      </c>
      <c r="C862" s="406">
        <f t="shared" si="13"/>
        <v>10.840116960425927</v>
      </c>
      <c r="D862" s="55"/>
      <c r="E862" s="55"/>
    </row>
    <row r="863" spans="1:5" x14ac:dyDescent="0.2">
      <c r="A863" s="408">
        <v>860</v>
      </c>
      <c r="B863" s="406">
        <v>79.261262699595775</v>
      </c>
      <c r="C863" s="406">
        <f t="shared" si="13"/>
        <v>10.850193028837351</v>
      </c>
      <c r="D863" s="55"/>
      <c r="E863" s="55"/>
    </row>
    <row r="864" spans="1:5" x14ac:dyDescent="0.2">
      <c r="A864" s="408">
        <v>861</v>
      </c>
      <c r="B864" s="406">
        <v>79.279822487147953</v>
      </c>
      <c r="C864" s="406">
        <f t="shared" si="13"/>
        <v>10.860266496428856</v>
      </c>
      <c r="D864" s="55"/>
      <c r="E864" s="55"/>
    </row>
    <row r="865" spans="1:5" x14ac:dyDescent="0.2">
      <c r="A865" s="408">
        <v>862</v>
      </c>
      <c r="B865" s="406">
        <v>79.29836682862873</v>
      </c>
      <c r="C865" s="406">
        <f t="shared" si="13"/>
        <v>10.870337365999776</v>
      </c>
      <c r="D865" s="55"/>
      <c r="E865" s="55"/>
    </row>
    <row r="866" spans="1:5" x14ac:dyDescent="0.2">
      <c r="A866" s="408">
        <v>863</v>
      </c>
      <c r="B866" s="406">
        <v>79.316895759855058</v>
      </c>
      <c r="C866" s="406">
        <f t="shared" si="13"/>
        <v>10.880405640342689</v>
      </c>
      <c r="D866" s="55"/>
      <c r="E866" s="55"/>
    </row>
    <row r="867" spans="1:5" x14ac:dyDescent="0.2">
      <c r="A867" s="408">
        <v>864</v>
      </c>
      <c r="B867" s="406">
        <v>79.335409316519488</v>
      </c>
      <c r="C867" s="406">
        <f t="shared" si="13"/>
        <v>10.890471322243434</v>
      </c>
      <c r="D867" s="55"/>
      <c r="E867" s="55"/>
    </row>
    <row r="868" spans="1:5" x14ac:dyDescent="0.2">
      <c r="A868" s="408">
        <v>865</v>
      </c>
      <c r="B868" s="406">
        <v>79.353907534190711</v>
      </c>
      <c r="C868" s="406">
        <f t="shared" si="13"/>
        <v>10.90053441448114</v>
      </c>
      <c r="D868" s="55"/>
      <c r="E868" s="55"/>
    </row>
    <row r="869" spans="1:5" x14ac:dyDescent="0.2">
      <c r="A869" s="408">
        <v>866</v>
      </c>
      <c r="B869" s="406">
        <v>79.372390448314121</v>
      </c>
      <c r="C869" s="406">
        <f t="shared" si="13"/>
        <v>10.910594919828245</v>
      </c>
      <c r="D869" s="55"/>
      <c r="E869" s="55"/>
    </row>
    <row r="870" spans="1:5" x14ac:dyDescent="0.2">
      <c r="A870" s="408">
        <v>867</v>
      </c>
      <c r="B870" s="406">
        <v>79.390858094212419</v>
      </c>
      <c r="C870" s="406">
        <f t="shared" si="13"/>
        <v>10.920652841050526</v>
      </c>
      <c r="D870" s="55"/>
      <c r="E870" s="55"/>
    </row>
    <row r="871" spans="1:5" x14ac:dyDescent="0.2">
      <c r="A871" s="408">
        <v>868</v>
      </c>
      <c r="B871" s="406">
        <v>79.409310507086175</v>
      </c>
      <c r="C871" s="406">
        <f t="shared" si="13"/>
        <v>10.930708180907112</v>
      </c>
      <c r="D871" s="55"/>
      <c r="E871" s="55"/>
    </row>
    <row r="872" spans="1:5" x14ac:dyDescent="0.2">
      <c r="A872" s="408">
        <v>869</v>
      </c>
      <c r="B872" s="406">
        <v>79.427747722014232</v>
      </c>
      <c r="C872" s="406">
        <f t="shared" si="13"/>
        <v>10.940760942150542</v>
      </c>
      <c r="D872" s="55"/>
      <c r="E872" s="55"/>
    </row>
    <row r="873" spans="1:5" x14ac:dyDescent="0.2">
      <c r="A873" s="408">
        <v>870</v>
      </c>
      <c r="B873" s="406">
        <v>79.44616977395458</v>
      </c>
      <c r="C873" s="406">
        <f t="shared" si="13"/>
        <v>10.950811127526736</v>
      </c>
      <c r="D873" s="55"/>
      <c r="E873" s="55"/>
    </row>
    <row r="874" spans="1:5" x14ac:dyDescent="0.2">
      <c r="A874" s="408">
        <v>871</v>
      </c>
      <c r="B874" s="406">
        <v>79.464576697744633</v>
      </c>
      <c r="C874" s="406">
        <f t="shared" si="13"/>
        <v>10.960858739775063</v>
      </c>
      <c r="D874" s="55"/>
      <c r="E874" s="55"/>
    </row>
    <row r="875" spans="1:5" x14ac:dyDescent="0.2">
      <c r="A875" s="408">
        <v>872</v>
      </c>
      <c r="B875" s="406">
        <v>79.482968528101864</v>
      </c>
      <c r="C875" s="406">
        <f t="shared" si="13"/>
        <v>10.970903781628351</v>
      </c>
      <c r="D875" s="55"/>
      <c r="E875" s="55"/>
    </row>
    <row r="876" spans="1:5" x14ac:dyDescent="0.2">
      <c r="A876" s="408">
        <v>873</v>
      </c>
      <c r="B876" s="406">
        <v>79.501345299624461</v>
      </c>
      <c r="C876" s="406">
        <f t="shared" si="13"/>
        <v>10.980946255812903</v>
      </c>
      <c r="D876" s="55"/>
      <c r="E876" s="55"/>
    </row>
    <row r="877" spans="1:5" x14ac:dyDescent="0.2">
      <c r="A877" s="408">
        <v>874</v>
      </c>
      <c r="B877" s="406">
        <v>79.519707046791737</v>
      </c>
      <c r="C877" s="406">
        <f t="shared" si="13"/>
        <v>10.990986165048529</v>
      </c>
      <c r="D877" s="55"/>
      <c r="E877" s="55"/>
    </row>
    <row r="878" spans="1:5" x14ac:dyDescent="0.2">
      <c r="A878" s="408">
        <v>875</v>
      </c>
      <c r="B878" s="406">
        <v>79.538053803964658</v>
      </c>
      <c r="C878" s="406">
        <f t="shared" si="13"/>
        <v>11.001023512048578</v>
      </c>
      <c r="D878" s="55"/>
      <c r="E878" s="55"/>
    </row>
    <row r="879" spans="1:5" x14ac:dyDescent="0.2">
      <c r="A879" s="408">
        <v>876</v>
      </c>
      <c r="B879" s="406">
        <v>79.556385605386595</v>
      </c>
      <c r="C879" s="406">
        <f t="shared" si="13"/>
        <v>11.011058299519931</v>
      </c>
      <c r="D879" s="55"/>
      <c r="E879" s="55"/>
    </row>
    <row r="880" spans="1:5" x14ac:dyDescent="0.2">
      <c r="A880" s="408">
        <v>877</v>
      </c>
      <c r="B880" s="406">
        <v>79.57470248518355</v>
      </c>
      <c r="C880" s="406">
        <f t="shared" si="13"/>
        <v>11.021090530163068</v>
      </c>
      <c r="D880" s="55"/>
      <c r="E880" s="55"/>
    </row>
    <row r="881" spans="1:5" x14ac:dyDescent="0.2">
      <c r="A881" s="408">
        <v>878</v>
      </c>
      <c r="B881" s="406">
        <v>79.593004477365014</v>
      </c>
      <c r="C881" s="406">
        <f t="shared" si="13"/>
        <v>11.031120206672048</v>
      </c>
      <c r="D881" s="55"/>
      <c r="E881" s="55"/>
    </row>
    <row r="882" spans="1:5" x14ac:dyDescent="0.2">
      <c r="A882" s="408">
        <v>879</v>
      </c>
      <c r="B882" s="406">
        <v>79.6112916158242</v>
      </c>
      <c r="C882" s="406">
        <f t="shared" si="13"/>
        <v>11.041147331734569</v>
      </c>
      <c r="D882" s="55"/>
      <c r="E882" s="55"/>
    </row>
    <row r="883" spans="1:5" x14ac:dyDescent="0.2">
      <c r="A883" s="408">
        <v>880</v>
      </c>
      <c r="B883" s="406">
        <v>79.629563934338805</v>
      </c>
      <c r="C883" s="406">
        <f t="shared" si="13"/>
        <v>11.051171908031961</v>
      </c>
      <c r="D883" s="55"/>
      <c r="E883" s="55"/>
    </row>
    <row r="884" spans="1:5" x14ac:dyDescent="0.2">
      <c r="A884" s="408">
        <v>881</v>
      </c>
      <c r="B884" s="406">
        <v>79.647821466571401</v>
      </c>
      <c r="C884" s="406">
        <f t="shared" si="13"/>
        <v>11.06119393823923</v>
      </c>
      <c r="D884" s="55"/>
      <c r="E884" s="55"/>
    </row>
    <row r="885" spans="1:5" x14ac:dyDescent="0.2">
      <c r="A885" s="408">
        <v>882</v>
      </c>
      <c r="B885" s="406">
        <v>79.666064246069965</v>
      </c>
      <c r="C885" s="406">
        <f t="shared" si="13"/>
        <v>11.071213425025077</v>
      </c>
      <c r="D885" s="55"/>
      <c r="E885" s="55"/>
    </row>
    <row r="886" spans="1:5" x14ac:dyDescent="0.2">
      <c r="A886" s="408">
        <v>883</v>
      </c>
      <c r="B886" s="406">
        <v>79.684292306268503</v>
      </c>
      <c r="C886" s="406">
        <f t="shared" si="13"/>
        <v>11.081230371051904</v>
      </c>
      <c r="D886" s="55"/>
      <c r="E886" s="55"/>
    </row>
    <row r="887" spans="1:5" x14ac:dyDescent="0.2">
      <c r="A887" s="408">
        <v>884</v>
      </c>
      <c r="B887" s="406">
        <v>79.702505680487462</v>
      </c>
      <c r="C887" s="406">
        <f t="shared" si="13"/>
        <v>11.091244778975856</v>
      </c>
      <c r="D887" s="55"/>
      <c r="E887" s="55"/>
    </row>
    <row r="888" spans="1:5" x14ac:dyDescent="0.2">
      <c r="A888" s="408">
        <v>885</v>
      </c>
      <c r="B888" s="406">
        <v>79.720704401934256</v>
      </c>
      <c r="C888" s="406">
        <f t="shared" si="13"/>
        <v>11.101256651446839</v>
      </c>
      <c r="D888" s="55"/>
      <c r="E888" s="55"/>
    </row>
    <row r="889" spans="1:5" x14ac:dyDescent="0.2">
      <c r="A889" s="408">
        <v>886</v>
      </c>
      <c r="B889" s="406">
        <v>79.738888503703791</v>
      </c>
      <c r="C889" s="406">
        <f t="shared" si="13"/>
        <v>11.111265991108544</v>
      </c>
      <c r="D889" s="55"/>
      <c r="E889" s="55"/>
    </row>
    <row r="890" spans="1:5" x14ac:dyDescent="0.2">
      <c r="A890" s="408">
        <v>887</v>
      </c>
      <c r="B890" s="406">
        <v>79.75705801877902</v>
      </c>
      <c r="C890" s="406">
        <f t="shared" si="13"/>
        <v>11.121272800598454</v>
      </c>
      <c r="D890" s="55"/>
      <c r="E890" s="55"/>
    </row>
    <row r="891" spans="1:5" x14ac:dyDescent="0.2">
      <c r="A891" s="408">
        <v>888</v>
      </c>
      <c r="B891" s="406">
        <v>79.775212980031384</v>
      </c>
      <c r="C891" s="406">
        <f t="shared" si="13"/>
        <v>11.131277082547886</v>
      </c>
      <c r="D891" s="55"/>
      <c r="E891" s="55"/>
    </row>
    <row r="892" spans="1:5" x14ac:dyDescent="0.2">
      <c r="A892" s="408">
        <v>889</v>
      </c>
      <c r="B892" s="406">
        <v>79.793353420221266</v>
      </c>
      <c r="C892" s="406">
        <f t="shared" si="13"/>
        <v>11.141278839582011</v>
      </c>
      <c r="D892" s="55"/>
      <c r="E892" s="55"/>
    </row>
    <row r="893" spans="1:5" x14ac:dyDescent="0.2">
      <c r="A893" s="408">
        <v>890</v>
      </c>
      <c r="B893" s="406">
        <v>79.811479371998672</v>
      </c>
      <c r="C893" s="406">
        <f t="shared" si="13"/>
        <v>11.151278074319853</v>
      </c>
      <c r="D893" s="55"/>
      <c r="E893" s="55"/>
    </row>
    <row r="894" spans="1:5" x14ac:dyDescent="0.2">
      <c r="A894" s="408">
        <v>891</v>
      </c>
      <c r="B894" s="406">
        <v>79.829590867903562</v>
      </c>
      <c r="C894" s="406">
        <f t="shared" si="13"/>
        <v>11.161274789374339</v>
      </c>
      <c r="D894" s="55"/>
      <c r="E894" s="55"/>
    </row>
    <row r="895" spans="1:5" x14ac:dyDescent="0.2">
      <c r="A895" s="408">
        <v>892</v>
      </c>
      <c r="B895" s="406">
        <v>79.847687940366384</v>
      </c>
      <c r="C895" s="406">
        <f t="shared" si="13"/>
        <v>11.17126898735231</v>
      </c>
      <c r="D895" s="55"/>
      <c r="E895" s="55"/>
    </row>
    <row r="896" spans="1:5" x14ac:dyDescent="0.2">
      <c r="A896" s="408">
        <v>893</v>
      </c>
      <c r="B896" s="406">
        <v>79.865770621708592</v>
      </c>
      <c r="C896" s="406">
        <f t="shared" si="13"/>
        <v>11.181260670854538</v>
      </c>
      <c r="D896" s="55"/>
      <c r="E896" s="55"/>
    </row>
    <row r="897" spans="1:5" x14ac:dyDescent="0.2">
      <c r="A897" s="408">
        <v>894</v>
      </c>
      <c r="B897" s="406">
        <v>79.883838944143093</v>
      </c>
      <c r="C897" s="406">
        <f t="shared" si="13"/>
        <v>11.191249842475756</v>
      </c>
      <c r="D897" s="55"/>
      <c r="E897" s="55"/>
    </row>
    <row r="898" spans="1:5" x14ac:dyDescent="0.2">
      <c r="A898" s="408">
        <v>895</v>
      </c>
      <c r="B898" s="406">
        <v>79.901892939774811</v>
      </c>
      <c r="C898" s="406">
        <f t="shared" si="13"/>
        <v>11.201236504804669</v>
      </c>
      <c r="D898" s="55"/>
      <c r="E898" s="55"/>
    </row>
    <row r="899" spans="1:5" x14ac:dyDescent="0.2">
      <c r="A899" s="408">
        <v>896</v>
      </c>
      <c r="B899" s="406">
        <v>79.919932640601061</v>
      </c>
      <c r="C899" s="406">
        <f t="shared" si="13"/>
        <v>11.211220660423987</v>
      </c>
      <c r="D899" s="55"/>
      <c r="E899" s="55"/>
    </row>
    <row r="900" spans="1:5" x14ac:dyDescent="0.2">
      <c r="A900" s="408">
        <v>897</v>
      </c>
      <c r="B900" s="406">
        <v>79.937958078512111</v>
      </c>
      <c r="C900" s="406">
        <f t="shared" si="13"/>
        <v>11.22120231191044</v>
      </c>
      <c r="D900" s="55"/>
      <c r="E900" s="55"/>
    </row>
    <row r="901" spans="1:5" x14ac:dyDescent="0.2">
      <c r="A901" s="408">
        <v>898</v>
      </c>
      <c r="B901" s="406">
        <v>79.955969285291602</v>
      </c>
      <c r="C901" s="406">
        <f t="shared" ref="C901:C964" si="14">A901/B901</f>
        <v>11.231181461834804</v>
      </c>
      <c r="D901" s="55"/>
      <c r="E901" s="55"/>
    </row>
    <row r="902" spans="1:5" x14ac:dyDescent="0.2">
      <c r="A902" s="408">
        <v>899</v>
      </c>
      <c r="B902" s="406">
        <v>79.973966292617106</v>
      </c>
      <c r="C902" s="406">
        <f t="shared" si="14"/>
        <v>11.241158112761907</v>
      </c>
      <c r="D902" s="55"/>
      <c r="E902" s="55"/>
    </row>
    <row r="903" spans="1:5" x14ac:dyDescent="0.2">
      <c r="A903" s="408">
        <v>900</v>
      </c>
      <c r="B903" s="406">
        <v>79.991949132060526</v>
      </c>
      <c r="C903" s="406">
        <f t="shared" si="14"/>
        <v>11.251132267250664</v>
      </c>
      <c r="D903" s="55"/>
      <c r="E903" s="55"/>
    </row>
    <row r="904" spans="1:5" x14ac:dyDescent="0.2">
      <c r="A904" s="408">
        <v>901</v>
      </c>
      <c r="B904" s="406">
        <v>80.009917835088544</v>
      </c>
      <c r="C904" s="406">
        <f t="shared" si="14"/>
        <v>11.261103927854107</v>
      </c>
      <c r="D904" s="55"/>
      <c r="E904" s="55"/>
    </row>
    <row r="905" spans="1:5" x14ac:dyDescent="0.2">
      <c r="A905" s="408">
        <v>902</v>
      </c>
      <c r="B905" s="406">
        <v>80.027872433063166</v>
      </c>
      <c r="C905" s="406">
        <f t="shared" si="14"/>
        <v>11.27107309711938</v>
      </c>
      <c r="D905" s="55"/>
      <c r="E905" s="55"/>
    </row>
    <row r="906" spans="1:5" x14ac:dyDescent="0.2">
      <c r="A906" s="408">
        <v>903</v>
      </c>
      <c r="B906" s="406">
        <v>80.04581295724212</v>
      </c>
      <c r="C906" s="406">
        <f t="shared" si="14"/>
        <v>11.281039777587784</v>
      </c>
      <c r="D906" s="55"/>
      <c r="E906" s="55"/>
    </row>
    <row r="907" spans="1:5" x14ac:dyDescent="0.2">
      <c r="A907" s="408">
        <v>904</v>
      </c>
      <c r="B907" s="406">
        <v>80.063739438779393</v>
      </c>
      <c r="C907" s="406">
        <f t="shared" si="14"/>
        <v>11.291003971794774</v>
      </c>
      <c r="D907" s="55"/>
      <c r="E907" s="55"/>
    </row>
    <row r="908" spans="1:5" x14ac:dyDescent="0.2">
      <c r="A908" s="408">
        <v>905</v>
      </c>
      <c r="B908" s="406">
        <v>80.08165190872559</v>
      </c>
      <c r="C908" s="406">
        <f t="shared" si="14"/>
        <v>11.300965682270004</v>
      </c>
      <c r="D908" s="55"/>
      <c r="E908" s="55"/>
    </row>
    <row r="909" spans="1:5" x14ac:dyDescent="0.2">
      <c r="A909" s="408">
        <v>906</v>
      </c>
      <c r="B909" s="406">
        <v>80.099550398028498</v>
      </c>
      <c r="C909" s="406">
        <f t="shared" si="14"/>
        <v>11.310924911537326</v>
      </c>
      <c r="D909" s="55"/>
      <c r="E909" s="55"/>
    </row>
    <row r="910" spans="1:5" x14ac:dyDescent="0.2">
      <c r="A910" s="408">
        <v>907</v>
      </c>
      <c r="B910" s="406">
        <v>80.117434937533375</v>
      </c>
      <c r="C910" s="406">
        <f t="shared" si="14"/>
        <v>11.320881662114836</v>
      </c>
      <c r="D910" s="55"/>
      <c r="E910" s="55"/>
    </row>
    <row r="911" spans="1:5" x14ac:dyDescent="0.2">
      <c r="A911" s="408">
        <v>908</v>
      </c>
      <c r="B911" s="406">
        <v>80.135305557983685</v>
      </c>
      <c r="C911" s="406">
        <f t="shared" si="14"/>
        <v>11.330835936514854</v>
      </c>
      <c r="D911" s="55"/>
      <c r="E911" s="55"/>
    </row>
    <row r="912" spans="1:5" x14ac:dyDescent="0.2">
      <c r="A912" s="408">
        <v>909</v>
      </c>
      <c r="B912" s="406">
        <v>80.153162290021228</v>
      </c>
      <c r="C912" s="406">
        <f t="shared" si="14"/>
        <v>11.340787737243987</v>
      </c>
      <c r="D912" s="55"/>
      <c r="E912" s="55"/>
    </row>
    <row r="913" spans="1:5" x14ac:dyDescent="0.2">
      <c r="A913" s="408">
        <v>910</v>
      </c>
      <c r="B913" s="406">
        <v>80.171005164186738</v>
      </c>
      <c r="C913" s="406">
        <f t="shared" si="14"/>
        <v>11.350737066803136</v>
      </c>
      <c r="D913" s="55"/>
      <c r="E913" s="55"/>
    </row>
    <row r="914" spans="1:5" x14ac:dyDescent="0.2">
      <c r="A914" s="408">
        <v>911</v>
      </c>
      <c r="B914" s="406">
        <v>80.188834210920447</v>
      </c>
      <c r="C914" s="406">
        <f t="shared" si="14"/>
        <v>11.360683927687482</v>
      </c>
      <c r="D914" s="55"/>
      <c r="E914" s="55"/>
    </row>
    <row r="915" spans="1:5" x14ac:dyDescent="0.2">
      <c r="A915" s="408">
        <v>912</v>
      </c>
      <c r="B915" s="406">
        <v>80.206649460562232</v>
      </c>
      <c r="C915" s="406">
        <f t="shared" si="14"/>
        <v>11.370628322386565</v>
      </c>
      <c r="D915" s="55"/>
      <c r="E915" s="55"/>
    </row>
    <row r="916" spans="1:5" x14ac:dyDescent="0.2">
      <c r="A916" s="408">
        <v>913</v>
      </c>
      <c r="B916" s="406">
        <v>80.224450943352352</v>
      </c>
      <c r="C916" s="406">
        <f t="shared" si="14"/>
        <v>11.380570253384253</v>
      </c>
      <c r="D916" s="55"/>
      <c r="E916" s="55"/>
    </row>
    <row r="917" spans="1:5" x14ac:dyDescent="0.2">
      <c r="A917" s="408">
        <v>914</v>
      </c>
      <c r="B917" s="406">
        <v>80.242238689431687</v>
      </c>
      <c r="C917" s="406">
        <f t="shared" si="14"/>
        <v>11.39050972315879</v>
      </c>
      <c r="D917" s="55"/>
      <c r="E917" s="55"/>
    </row>
    <row r="918" spans="1:5" x14ac:dyDescent="0.2">
      <c r="A918" s="408">
        <v>915</v>
      </c>
      <c r="B918" s="406">
        <v>80.260012728842284</v>
      </c>
      <c r="C918" s="406">
        <f t="shared" si="14"/>
        <v>11.4004467341828</v>
      </c>
      <c r="D918" s="55"/>
      <c r="E918" s="55"/>
    </row>
    <row r="919" spans="1:5" x14ac:dyDescent="0.2">
      <c r="A919" s="408">
        <v>916</v>
      </c>
      <c r="B919" s="406">
        <v>80.277773091527649</v>
      </c>
      <c r="C919" s="406">
        <f t="shared" si="14"/>
        <v>11.410381288923331</v>
      </c>
      <c r="D919" s="55"/>
      <c r="E919" s="55"/>
    </row>
    <row r="920" spans="1:5" x14ac:dyDescent="0.2">
      <c r="A920" s="408">
        <v>917</v>
      </c>
      <c r="B920" s="406">
        <v>80.295519807333434</v>
      </c>
      <c r="C920" s="406">
        <f t="shared" si="14"/>
        <v>11.420313389841832</v>
      </c>
      <c r="D920" s="55"/>
      <c r="E920" s="55"/>
    </row>
    <row r="921" spans="1:5" x14ac:dyDescent="0.2">
      <c r="A921" s="408">
        <v>918</v>
      </c>
      <c r="B921" s="406">
        <v>80.313252906007591</v>
      </c>
      <c r="C921" s="406">
        <f t="shared" si="14"/>
        <v>11.43024303939421</v>
      </c>
      <c r="D921" s="55"/>
      <c r="E921" s="55"/>
    </row>
    <row r="922" spans="1:5" x14ac:dyDescent="0.2">
      <c r="A922" s="408">
        <v>919</v>
      </c>
      <c r="B922" s="406">
        <v>80.330972417200883</v>
      </c>
      <c r="C922" s="406">
        <f t="shared" si="14"/>
        <v>11.440170240030842</v>
      </c>
      <c r="D922" s="55"/>
      <c r="E922" s="55"/>
    </row>
    <row r="923" spans="1:5" x14ac:dyDescent="0.2">
      <c r="A923" s="408">
        <v>920</v>
      </c>
      <c r="B923" s="406">
        <v>80.348678370467439</v>
      </c>
      <c r="C923" s="406">
        <f t="shared" si="14"/>
        <v>11.450094994196578</v>
      </c>
      <c r="D923" s="55"/>
      <c r="E923" s="55"/>
    </row>
    <row r="924" spans="1:5" x14ac:dyDescent="0.2">
      <c r="A924" s="408">
        <v>921</v>
      </c>
      <c r="B924" s="406">
        <v>80.366370795264999</v>
      </c>
      <c r="C924" s="406">
        <f t="shared" si="14"/>
        <v>11.460017304330771</v>
      </c>
      <c r="D924" s="55"/>
      <c r="E924" s="55"/>
    </row>
    <row r="925" spans="1:5" x14ac:dyDescent="0.2">
      <c r="A925" s="408">
        <v>922</v>
      </c>
      <c r="B925" s="406">
        <v>80.384049720955417</v>
      </c>
      <c r="C925" s="406">
        <f t="shared" si="14"/>
        <v>11.469937172867303</v>
      </c>
      <c r="D925" s="55"/>
      <c r="E925" s="55"/>
    </row>
    <row r="926" spans="1:5" x14ac:dyDescent="0.2">
      <c r="A926" s="408">
        <v>923</v>
      </c>
      <c r="B926" s="406">
        <v>80.401715176805013</v>
      </c>
      <c r="C926" s="406">
        <f t="shared" si="14"/>
        <v>11.479854602234594</v>
      </c>
      <c r="D926" s="55"/>
      <c r="E926" s="55"/>
    </row>
    <row r="927" spans="1:5" x14ac:dyDescent="0.2">
      <c r="A927" s="408">
        <v>924</v>
      </c>
      <c r="B927" s="406">
        <v>80.419367191985131</v>
      </c>
      <c r="C927" s="406">
        <f t="shared" si="14"/>
        <v>11.489769594855616</v>
      </c>
      <c r="D927" s="55"/>
      <c r="E927" s="55"/>
    </row>
    <row r="928" spans="1:5" x14ac:dyDescent="0.2">
      <c r="A928" s="408">
        <v>925</v>
      </c>
      <c r="B928" s="406">
        <v>80.437005795572404</v>
      </c>
      <c r="C928" s="406">
        <f t="shared" si="14"/>
        <v>11.499682153147923</v>
      </c>
      <c r="D928" s="55"/>
      <c r="E928" s="55"/>
    </row>
    <row r="929" spans="1:5" x14ac:dyDescent="0.2">
      <c r="A929" s="408">
        <v>926</v>
      </c>
      <c r="B929" s="406">
        <v>80.454631016549172</v>
      </c>
      <c r="C929" s="406">
        <f t="shared" si="14"/>
        <v>11.509592279523671</v>
      </c>
      <c r="D929" s="55"/>
      <c r="E929" s="55"/>
    </row>
    <row r="930" spans="1:5" x14ac:dyDescent="0.2">
      <c r="A930" s="408">
        <v>927</v>
      </c>
      <c r="B930" s="406">
        <v>80.472242883804029</v>
      </c>
      <c r="C930" s="406">
        <f t="shared" si="14"/>
        <v>11.519499976389616</v>
      </c>
      <c r="D930" s="55"/>
      <c r="E930" s="55"/>
    </row>
    <row r="931" spans="1:5" x14ac:dyDescent="0.2">
      <c r="A931" s="408">
        <v>928</v>
      </c>
      <c r="B931" s="406">
        <v>80.489841426132017</v>
      </c>
      <c r="C931" s="406">
        <f t="shared" si="14"/>
        <v>11.529405246147167</v>
      </c>
      <c r="D931" s="55"/>
      <c r="E931" s="55"/>
    </row>
    <row r="932" spans="1:5" x14ac:dyDescent="0.2">
      <c r="A932" s="408">
        <v>929</v>
      </c>
      <c r="B932" s="406">
        <v>80.507426672235212</v>
      </c>
      <c r="C932" s="406">
        <f t="shared" si="14"/>
        <v>11.539308091192368</v>
      </c>
      <c r="D932" s="55"/>
      <c r="E932" s="55"/>
    </row>
    <row r="933" spans="1:5" x14ac:dyDescent="0.2">
      <c r="A933" s="408">
        <v>930</v>
      </c>
      <c r="B933" s="406">
        <v>80.524998650723077</v>
      </c>
      <c r="C933" s="406">
        <f t="shared" si="14"/>
        <v>11.549208513915934</v>
      </c>
      <c r="D933" s="55"/>
      <c r="E933" s="55"/>
    </row>
    <row r="934" spans="1:5" x14ac:dyDescent="0.2">
      <c r="A934" s="408">
        <v>931</v>
      </c>
      <c r="B934" s="406">
        <v>80.542557390112705</v>
      </c>
      <c r="C934" s="406">
        <f t="shared" si="14"/>
        <v>11.559106516703284</v>
      </c>
      <c r="D934" s="55"/>
      <c r="E934" s="55"/>
    </row>
    <row r="935" spans="1:5" x14ac:dyDescent="0.2">
      <c r="A935" s="408">
        <v>932</v>
      </c>
      <c r="B935" s="406">
        <v>80.560102918829514</v>
      </c>
      <c r="C935" s="406">
        <f t="shared" si="14"/>
        <v>11.569002101934521</v>
      </c>
      <c r="D935" s="55"/>
      <c r="E935" s="55"/>
    </row>
    <row r="936" spans="1:5" x14ac:dyDescent="0.2">
      <c r="A936" s="408">
        <v>933</v>
      </c>
      <c r="B936" s="406">
        <v>80.577635265207391</v>
      </c>
      <c r="C936" s="406">
        <f t="shared" si="14"/>
        <v>11.578895271984482</v>
      </c>
      <c r="D936" s="55"/>
      <c r="E936" s="55"/>
    </row>
    <row r="937" spans="1:5" x14ac:dyDescent="0.2">
      <c r="A937" s="408">
        <v>934</v>
      </c>
      <c r="B937" s="406">
        <v>80.595154457489116</v>
      </c>
      <c r="C937" s="406">
        <f t="shared" si="14"/>
        <v>11.588786029222756</v>
      </c>
      <c r="D937" s="55"/>
      <c r="E937" s="55"/>
    </row>
    <row r="938" spans="1:5" x14ac:dyDescent="0.2">
      <c r="A938" s="408">
        <v>935</v>
      </c>
      <c r="B938" s="406">
        <v>80.612660523826889</v>
      </c>
      <c r="C938" s="406">
        <f t="shared" si="14"/>
        <v>11.598674376013674</v>
      </c>
      <c r="D938" s="55"/>
      <c r="E938" s="55"/>
    </row>
    <row r="939" spans="1:5" x14ac:dyDescent="0.2">
      <c r="A939" s="408">
        <v>936</v>
      </c>
      <c r="B939" s="406">
        <v>80.630153492282616</v>
      </c>
      <c r="C939" s="406">
        <f t="shared" si="14"/>
        <v>11.608560314716351</v>
      </c>
      <c r="D939" s="55"/>
      <c r="E939" s="55"/>
    </row>
    <row r="940" spans="1:5" x14ac:dyDescent="0.2">
      <c r="A940" s="408">
        <v>937</v>
      </c>
      <c r="B940" s="406">
        <v>80.647633390828261</v>
      </c>
      <c r="C940" s="406">
        <f t="shared" si="14"/>
        <v>11.618443847684702</v>
      </c>
      <c r="D940" s="55"/>
      <c r="E940" s="55"/>
    </row>
    <row r="941" spans="1:5" x14ac:dyDescent="0.2">
      <c r="A941" s="408">
        <v>938</v>
      </c>
      <c r="B941" s="406">
        <v>80.665100247346317</v>
      </c>
      <c r="C941" s="406">
        <f t="shared" si="14"/>
        <v>11.62832497726745</v>
      </c>
      <c r="D941" s="55"/>
      <c r="E941" s="55"/>
    </row>
    <row r="942" spans="1:5" x14ac:dyDescent="0.2">
      <c r="A942" s="408">
        <v>939</v>
      </c>
      <c r="B942" s="406">
        <v>80.682554089630131</v>
      </c>
      <c r="C942" s="406">
        <f t="shared" si="14"/>
        <v>11.63820370580815</v>
      </c>
      <c r="D942" s="55"/>
      <c r="E942" s="55"/>
    </row>
    <row r="943" spans="1:5" x14ac:dyDescent="0.2">
      <c r="A943" s="408">
        <v>940</v>
      </c>
      <c r="B943" s="406">
        <v>80.699994945384304</v>
      </c>
      <c r="C943" s="406">
        <f t="shared" si="14"/>
        <v>11.648080035645206</v>
      </c>
      <c r="D943" s="55"/>
      <c r="E943" s="55"/>
    </row>
    <row r="944" spans="1:5" x14ac:dyDescent="0.2">
      <c r="A944" s="408">
        <v>941</v>
      </c>
      <c r="B944" s="406">
        <v>80.717422842225105</v>
      </c>
      <c r="C944" s="406">
        <f t="shared" si="14"/>
        <v>11.65795396911188</v>
      </c>
      <c r="D944" s="55"/>
      <c r="E944" s="55"/>
    </row>
    <row r="945" spans="1:5" x14ac:dyDescent="0.2">
      <c r="A945" s="408">
        <v>942</v>
      </c>
      <c r="B945" s="406">
        <v>80.734837807680719</v>
      </c>
      <c r="C945" s="406">
        <f t="shared" si="14"/>
        <v>11.667825508536325</v>
      </c>
      <c r="D945" s="55"/>
      <c r="E945" s="55"/>
    </row>
    <row r="946" spans="1:5" x14ac:dyDescent="0.2">
      <c r="A946" s="408">
        <v>943</v>
      </c>
      <c r="B946" s="406">
        <v>80.752239869191811</v>
      </c>
      <c r="C946" s="406">
        <f t="shared" si="14"/>
        <v>11.677694656241586</v>
      </c>
      <c r="D946" s="55"/>
      <c r="E946" s="55"/>
    </row>
    <row r="947" spans="1:5" x14ac:dyDescent="0.2">
      <c r="A947" s="408">
        <v>944</v>
      </c>
      <c r="B947" s="406">
        <v>80.769629054111689</v>
      </c>
      <c r="C947" s="406">
        <f t="shared" si="14"/>
        <v>11.687561414545637</v>
      </c>
      <c r="D947" s="55"/>
      <c r="E947" s="55"/>
    </row>
    <row r="948" spans="1:5" x14ac:dyDescent="0.2">
      <c r="A948" s="408">
        <v>945</v>
      </c>
      <c r="B948" s="406">
        <v>80.787005389706863</v>
      </c>
      <c r="C948" s="406">
        <f t="shared" si="14"/>
        <v>11.697425785761371</v>
      </c>
      <c r="D948" s="55"/>
      <c r="E948" s="55"/>
    </row>
    <row r="949" spans="1:5" x14ac:dyDescent="0.2">
      <c r="A949" s="408">
        <v>946</v>
      </c>
      <c r="B949" s="406">
        <v>80.804368903157297</v>
      </c>
      <c r="C949" s="406">
        <f t="shared" si="14"/>
        <v>11.707287772196642</v>
      </c>
      <c r="D949" s="55"/>
      <c r="E949" s="55"/>
    </row>
    <row r="950" spans="1:5" x14ac:dyDescent="0.2">
      <c r="A950" s="408">
        <v>947</v>
      </c>
      <c r="B950" s="406">
        <v>80.821719621556795</v>
      </c>
      <c r="C950" s="406">
        <f t="shared" si="14"/>
        <v>11.717147376154266</v>
      </c>
      <c r="D950" s="55"/>
      <c r="E950" s="55"/>
    </row>
    <row r="951" spans="1:5" x14ac:dyDescent="0.2">
      <c r="A951" s="408">
        <v>948</v>
      </c>
      <c r="B951" s="406">
        <v>80.839057571913386</v>
      </c>
      <c r="C951" s="406">
        <f t="shared" si="14"/>
        <v>11.727004599932048</v>
      </c>
      <c r="D951" s="55"/>
      <c r="E951" s="55"/>
    </row>
    <row r="952" spans="1:5" x14ac:dyDescent="0.2">
      <c r="A952" s="408">
        <v>949</v>
      </c>
      <c r="B952" s="406">
        <v>80.856382781149705</v>
      </c>
      <c r="C952" s="406">
        <f t="shared" si="14"/>
        <v>11.736859445822789</v>
      </c>
      <c r="D952" s="55"/>
      <c r="E952" s="55"/>
    </row>
    <row r="953" spans="1:5" x14ac:dyDescent="0.2">
      <c r="A953" s="408">
        <v>950</v>
      </c>
      <c r="B953" s="406">
        <v>80.873695276103277</v>
      </c>
      <c r="C953" s="406">
        <f t="shared" si="14"/>
        <v>11.746711916114311</v>
      </c>
      <c r="D953" s="55"/>
      <c r="E953" s="55"/>
    </row>
    <row r="954" spans="1:5" x14ac:dyDescent="0.2">
      <c r="A954" s="408">
        <v>951</v>
      </c>
      <c r="B954" s="406">
        <v>80.890995083526917</v>
      </c>
      <c r="C954" s="406">
        <f t="shared" si="14"/>
        <v>11.756562013089475</v>
      </c>
      <c r="D954" s="55"/>
      <c r="E954" s="55"/>
    </row>
    <row r="955" spans="1:5" x14ac:dyDescent="0.2">
      <c r="A955" s="408">
        <v>952</v>
      </c>
      <c r="B955" s="406">
        <v>80.908282230089156</v>
      </c>
      <c r="C955" s="406">
        <f t="shared" si="14"/>
        <v>11.766409739026182</v>
      </c>
      <c r="D955" s="55"/>
      <c r="E955" s="55"/>
    </row>
    <row r="956" spans="1:5" x14ac:dyDescent="0.2">
      <c r="A956" s="408">
        <v>953</v>
      </c>
      <c r="B956" s="406">
        <v>80.925556742374468</v>
      </c>
      <c r="C956" s="406">
        <f t="shared" si="14"/>
        <v>11.77625509619741</v>
      </c>
      <c r="D956" s="55"/>
      <c r="E956" s="55"/>
    </row>
    <row r="957" spans="1:5" x14ac:dyDescent="0.2">
      <c r="A957" s="408">
        <v>954</v>
      </c>
      <c r="B957" s="406">
        <v>80.94281864688368</v>
      </c>
      <c r="C957" s="406">
        <f t="shared" si="14"/>
        <v>11.786098086871222</v>
      </c>
      <c r="D957" s="55"/>
      <c r="E957" s="55"/>
    </row>
    <row r="958" spans="1:5" x14ac:dyDescent="0.2">
      <c r="A958" s="408">
        <v>955</v>
      </c>
      <c r="B958" s="406">
        <v>80.960067970034373</v>
      </c>
      <c r="C958" s="406">
        <f t="shared" si="14"/>
        <v>11.795938713310774</v>
      </c>
      <c r="D958" s="55"/>
      <c r="E958" s="55"/>
    </row>
    <row r="959" spans="1:5" x14ac:dyDescent="0.2">
      <c r="A959" s="408">
        <v>956</v>
      </c>
      <c r="B959" s="406">
        <v>80.97730473816118</v>
      </c>
      <c r="C959" s="406">
        <f t="shared" si="14"/>
        <v>11.805776977774338</v>
      </c>
      <c r="D959" s="55"/>
      <c r="E959" s="55"/>
    </row>
    <row r="960" spans="1:5" x14ac:dyDescent="0.2">
      <c r="A960" s="408">
        <v>957</v>
      </c>
      <c r="B960" s="406">
        <v>80.994528977516097</v>
      </c>
      <c r="C960" s="406">
        <f t="shared" si="14"/>
        <v>11.815612882515325</v>
      </c>
      <c r="D960" s="55"/>
      <c r="E960" s="55"/>
    </row>
    <row r="961" spans="1:5" x14ac:dyDescent="0.2">
      <c r="A961" s="408">
        <v>958</v>
      </c>
      <c r="B961" s="406">
        <v>81.011740714268882</v>
      </c>
      <c r="C961" s="406">
        <f t="shared" si="14"/>
        <v>11.825446429782296</v>
      </c>
      <c r="D961" s="55"/>
      <c r="E961" s="55"/>
    </row>
    <row r="962" spans="1:5" x14ac:dyDescent="0.2">
      <c r="A962" s="408">
        <v>959</v>
      </c>
      <c r="B962" s="406">
        <v>81.028939974507409</v>
      </c>
      <c r="C962" s="406">
        <f t="shared" si="14"/>
        <v>11.835277621818969</v>
      </c>
      <c r="D962" s="55"/>
      <c r="E962" s="55"/>
    </row>
    <row r="963" spans="1:5" x14ac:dyDescent="0.2">
      <c r="A963" s="408">
        <v>960</v>
      </c>
      <c r="B963" s="406">
        <v>81.046126784237956</v>
      </c>
      <c r="C963" s="406">
        <f t="shared" si="14"/>
        <v>11.845106460864248</v>
      </c>
      <c r="D963" s="55"/>
      <c r="E963" s="55"/>
    </row>
    <row r="964" spans="1:5" x14ac:dyDescent="0.2">
      <c r="A964" s="408">
        <v>961</v>
      </c>
      <c r="B964" s="406">
        <v>81.063301169385596</v>
      </c>
      <c r="C964" s="406">
        <f t="shared" si="14"/>
        <v>11.854932949152232</v>
      </c>
      <c r="D964" s="55"/>
      <c r="E964" s="55"/>
    </row>
    <row r="965" spans="1:5" x14ac:dyDescent="0.2">
      <c r="A965" s="408">
        <v>962</v>
      </c>
      <c r="B965" s="406">
        <v>81.08046315579449</v>
      </c>
      <c r="C965" s="406">
        <f t="shared" ref="C965:C1028" si="15">A965/B965</f>
        <v>11.864757088912235</v>
      </c>
      <c r="D965" s="55"/>
      <c r="E965" s="55"/>
    </row>
    <row r="966" spans="1:5" x14ac:dyDescent="0.2">
      <c r="A966" s="408">
        <v>963</v>
      </c>
      <c r="B966" s="406">
        <v>81.097612769228277</v>
      </c>
      <c r="C966" s="406">
        <f t="shared" si="15"/>
        <v>11.874578882368795</v>
      </c>
      <c r="D966" s="55"/>
      <c r="E966" s="55"/>
    </row>
    <row r="967" spans="1:5" x14ac:dyDescent="0.2">
      <c r="A967" s="408">
        <v>964</v>
      </c>
      <c r="B967" s="406">
        <v>81.114750035370321</v>
      </c>
      <c r="C967" s="406">
        <f t="shared" si="15"/>
        <v>11.8843983317417</v>
      </c>
      <c r="D967" s="55"/>
      <c r="E967" s="55"/>
    </row>
    <row r="968" spans="1:5" x14ac:dyDescent="0.2">
      <c r="A968" s="408">
        <v>965</v>
      </c>
      <c r="B968" s="406">
        <v>81.131874979824175</v>
      </c>
      <c r="C968" s="406">
        <f t="shared" si="15"/>
        <v>11.894215439245988</v>
      </c>
      <c r="D968" s="55"/>
      <c r="E968" s="55"/>
    </row>
    <row r="969" spans="1:5" x14ac:dyDescent="0.2">
      <c r="A969" s="408">
        <v>966</v>
      </c>
      <c r="B969" s="406">
        <v>81.148987628113787</v>
      </c>
      <c r="C969" s="406">
        <f t="shared" si="15"/>
        <v>11.904030207091981</v>
      </c>
      <c r="D969" s="55"/>
      <c r="E969" s="55"/>
    </row>
    <row r="970" spans="1:5" x14ac:dyDescent="0.2">
      <c r="A970" s="408">
        <v>967</v>
      </c>
      <c r="B970" s="406">
        <v>81.166088005683875</v>
      </c>
      <c r="C970" s="406">
        <f t="shared" si="15"/>
        <v>11.91384263748529</v>
      </c>
      <c r="D970" s="55"/>
      <c r="E970" s="55"/>
    </row>
    <row r="971" spans="1:5" x14ac:dyDescent="0.2">
      <c r="A971" s="408">
        <v>968</v>
      </c>
      <c r="B971" s="406">
        <v>81.183176137900304</v>
      </c>
      <c r="C971" s="406">
        <f t="shared" si="15"/>
        <v>11.923652732626827</v>
      </c>
      <c r="D971" s="55"/>
      <c r="E971" s="55"/>
    </row>
    <row r="972" spans="1:5" x14ac:dyDescent="0.2">
      <c r="A972" s="408">
        <v>969</v>
      </c>
      <c r="B972" s="406">
        <v>81.20025205005031</v>
      </c>
      <c r="C972" s="406">
        <f t="shared" si="15"/>
        <v>11.933460494712833</v>
      </c>
      <c r="D972" s="55"/>
      <c r="E972" s="55"/>
    </row>
    <row r="973" spans="1:5" x14ac:dyDescent="0.2">
      <c r="A973" s="408">
        <v>970</v>
      </c>
      <c r="B973" s="406">
        <v>81.217315767342939</v>
      </c>
      <c r="C973" s="406">
        <f t="shared" si="15"/>
        <v>11.943265925934872</v>
      </c>
      <c r="D973" s="55"/>
      <c r="E973" s="55"/>
    </row>
    <row r="974" spans="1:5" x14ac:dyDescent="0.2">
      <c r="A974" s="408">
        <v>971</v>
      </c>
      <c r="B974" s="406">
        <v>81.234367314909235</v>
      </c>
      <c r="C974" s="406">
        <f t="shared" si="15"/>
        <v>11.953069028479883</v>
      </c>
      <c r="D974" s="55"/>
      <c r="E974" s="55"/>
    </row>
    <row r="975" spans="1:5" x14ac:dyDescent="0.2">
      <c r="A975" s="408">
        <v>972</v>
      </c>
      <c r="B975" s="406">
        <v>81.251406717802723</v>
      </c>
      <c r="C975" s="406">
        <f t="shared" si="15"/>
        <v>11.962869804530145</v>
      </c>
      <c r="D975" s="55"/>
      <c r="E975" s="55"/>
    </row>
    <row r="976" spans="1:5" x14ac:dyDescent="0.2">
      <c r="A976" s="408">
        <v>973</v>
      </c>
      <c r="B976" s="406">
        <v>81.268434000999562</v>
      </c>
      <c r="C976" s="406">
        <f t="shared" si="15"/>
        <v>11.972668256263344</v>
      </c>
      <c r="D976" s="55"/>
      <c r="E976" s="55"/>
    </row>
    <row r="977" spans="1:5" x14ac:dyDescent="0.2">
      <c r="A977" s="408">
        <v>974</v>
      </c>
      <c r="B977" s="406">
        <v>81.285449189399031</v>
      </c>
      <c r="C977" s="406">
        <f t="shared" si="15"/>
        <v>11.982464385852539</v>
      </c>
      <c r="D977" s="55"/>
      <c r="E977" s="55"/>
    </row>
    <row r="978" spans="1:5" x14ac:dyDescent="0.2">
      <c r="A978" s="408">
        <v>975</v>
      </c>
      <c r="B978" s="406">
        <v>81.302452307823643</v>
      </c>
      <c r="C978" s="406">
        <f t="shared" si="15"/>
        <v>11.992258195466226</v>
      </c>
      <c r="D978" s="55"/>
      <c r="E978" s="55"/>
    </row>
    <row r="979" spans="1:5" x14ac:dyDescent="0.2">
      <c r="A979" s="408">
        <v>976</v>
      </c>
      <c r="B979" s="406">
        <v>81.319443381019681</v>
      </c>
      <c r="C979" s="406">
        <f t="shared" si="15"/>
        <v>12.002049687268306</v>
      </c>
      <c r="D979" s="55"/>
      <c r="E979" s="55"/>
    </row>
    <row r="980" spans="1:5" x14ac:dyDescent="0.2">
      <c r="A980" s="408">
        <v>977</v>
      </c>
      <c r="B980" s="406">
        <v>81.336422433657361</v>
      </c>
      <c r="C980" s="406">
        <f t="shared" si="15"/>
        <v>12.011838863418133</v>
      </c>
      <c r="D980" s="55"/>
      <c r="E980" s="55"/>
    </row>
    <row r="981" spans="1:5" x14ac:dyDescent="0.2">
      <c r="A981" s="408">
        <v>978</v>
      </c>
      <c r="B981" s="406">
        <v>81.353389490331153</v>
      </c>
      <c r="C981" s="406">
        <f t="shared" si="15"/>
        <v>12.021625726070519</v>
      </c>
      <c r="D981" s="55"/>
      <c r="E981" s="55"/>
    </row>
    <row r="982" spans="1:5" x14ac:dyDescent="0.2">
      <c r="A982" s="408">
        <v>979</v>
      </c>
      <c r="B982" s="406">
        <v>81.370344575560182</v>
      </c>
      <c r="C982" s="406">
        <f t="shared" si="15"/>
        <v>12.031410277375739</v>
      </c>
      <c r="D982" s="55"/>
      <c r="E982" s="55"/>
    </row>
    <row r="983" spans="1:5" x14ac:dyDescent="0.2">
      <c r="A983" s="408">
        <v>980</v>
      </c>
      <c r="B983" s="406">
        <v>81.387287713788439</v>
      </c>
      <c r="C983" s="406">
        <f t="shared" si="15"/>
        <v>12.041192519479559</v>
      </c>
      <c r="D983" s="55"/>
      <c r="E983" s="55"/>
    </row>
    <row r="984" spans="1:5" x14ac:dyDescent="0.2">
      <c r="A984" s="408">
        <v>981</v>
      </c>
      <c r="B984" s="406">
        <v>81.404218929385124</v>
      </c>
      <c r="C984" s="406">
        <f t="shared" si="15"/>
        <v>12.050972454523247</v>
      </c>
      <c r="D984" s="55"/>
      <c r="E984" s="55"/>
    </row>
    <row r="985" spans="1:5" x14ac:dyDescent="0.2">
      <c r="A985" s="408">
        <v>982</v>
      </c>
      <c r="B985" s="406">
        <v>81.421138246644929</v>
      </c>
      <c r="C985" s="406">
        <f t="shared" si="15"/>
        <v>12.060750084643587</v>
      </c>
      <c r="D985" s="55"/>
      <c r="E985" s="55"/>
    </row>
    <row r="986" spans="1:5" x14ac:dyDescent="0.2">
      <c r="A986" s="408">
        <v>983</v>
      </c>
      <c r="B986" s="406">
        <v>81.438045689788453</v>
      </c>
      <c r="C986" s="406">
        <f t="shared" si="15"/>
        <v>12.070525411972881</v>
      </c>
      <c r="D986" s="55"/>
      <c r="E986" s="55"/>
    </row>
    <row r="987" spans="1:5" x14ac:dyDescent="0.2">
      <c r="A987" s="408">
        <v>984</v>
      </c>
      <c r="B987" s="406">
        <v>81.454941282962324</v>
      </c>
      <c r="C987" s="406">
        <f t="shared" si="15"/>
        <v>12.080298438638986</v>
      </c>
      <c r="D987" s="55"/>
      <c r="E987" s="55"/>
    </row>
    <row r="988" spans="1:5" x14ac:dyDescent="0.2">
      <c r="A988" s="408">
        <v>985</v>
      </c>
      <c r="B988" s="406">
        <v>81.471825050239602</v>
      </c>
      <c r="C988" s="406">
        <f t="shared" si="15"/>
        <v>12.090069166765318</v>
      </c>
      <c r="D988" s="55"/>
      <c r="E988" s="55"/>
    </row>
    <row r="989" spans="1:5" x14ac:dyDescent="0.2">
      <c r="A989" s="408">
        <v>986</v>
      </c>
      <c r="B989" s="406">
        <v>81.488697015620104</v>
      </c>
      <c r="C989" s="406">
        <f t="shared" si="15"/>
        <v>12.099837598470856</v>
      </c>
      <c r="D989" s="55"/>
      <c r="E989" s="55"/>
    </row>
    <row r="990" spans="1:5" x14ac:dyDescent="0.2">
      <c r="A990" s="408">
        <v>987</v>
      </c>
      <c r="B990" s="406">
        <v>81.505557203030648</v>
      </c>
      <c r="C990" s="406">
        <f t="shared" si="15"/>
        <v>12.109603735870174</v>
      </c>
      <c r="D990" s="55"/>
      <c r="E990" s="55"/>
    </row>
    <row r="991" spans="1:5" x14ac:dyDescent="0.2">
      <c r="A991" s="408">
        <v>988</v>
      </c>
      <c r="B991" s="406">
        <v>81.522405636325374</v>
      </c>
      <c r="C991" s="406">
        <f t="shared" si="15"/>
        <v>12.119367581073435</v>
      </c>
      <c r="D991" s="55"/>
      <c r="E991" s="55"/>
    </row>
    <row r="992" spans="1:5" x14ac:dyDescent="0.2">
      <c r="A992" s="408">
        <v>989</v>
      </c>
      <c r="B992" s="406">
        <v>81.53924233928592</v>
      </c>
      <c r="C992" s="406">
        <f t="shared" si="15"/>
        <v>12.129129136186442</v>
      </c>
      <c r="D992" s="55"/>
      <c r="E992" s="55"/>
    </row>
    <row r="993" spans="1:5" x14ac:dyDescent="0.2">
      <c r="A993" s="408">
        <v>990</v>
      </c>
      <c r="B993" s="406">
        <v>81.556067335622046</v>
      </c>
      <c r="C993" s="406">
        <f t="shared" si="15"/>
        <v>12.13888840331059</v>
      </c>
      <c r="D993" s="55"/>
      <c r="E993" s="55"/>
    </row>
    <row r="994" spans="1:5" x14ac:dyDescent="0.2">
      <c r="A994" s="408">
        <v>991</v>
      </c>
      <c r="B994" s="406">
        <v>81.572880648971449</v>
      </c>
      <c r="C994" s="406">
        <f t="shared" si="15"/>
        <v>12.148645384542951</v>
      </c>
      <c r="D994" s="55"/>
      <c r="E994" s="55"/>
    </row>
    <row r="995" spans="1:5" x14ac:dyDescent="0.2">
      <c r="A995" s="408">
        <v>992</v>
      </c>
      <c r="B995" s="406">
        <v>81.589682302900485</v>
      </c>
      <c r="C995" s="406">
        <f t="shared" si="15"/>
        <v>12.158400081976232</v>
      </c>
      <c r="D995" s="55"/>
      <c r="E995" s="55"/>
    </row>
    <row r="996" spans="1:5" x14ac:dyDescent="0.2">
      <c r="A996" s="408">
        <v>993</v>
      </c>
      <c r="B996" s="406">
        <v>81.606472320904217</v>
      </c>
      <c r="C996" s="406">
        <f t="shared" si="15"/>
        <v>12.168152497698816</v>
      </c>
      <c r="D996" s="55"/>
      <c r="E996" s="55"/>
    </row>
    <row r="997" spans="1:5" x14ac:dyDescent="0.2">
      <c r="A997" s="408">
        <v>994</v>
      </c>
      <c r="B997" s="406">
        <v>81.62325072640671</v>
      </c>
      <c r="C997" s="406">
        <f t="shared" si="15"/>
        <v>12.17790263379478</v>
      </c>
      <c r="D997" s="55"/>
      <c r="E997" s="55"/>
    </row>
    <row r="998" spans="1:5" x14ac:dyDescent="0.2">
      <c r="A998" s="408">
        <v>995</v>
      </c>
      <c r="B998" s="406">
        <v>81.640017542761441</v>
      </c>
      <c r="C998" s="406">
        <f t="shared" si="15"/>
        <v>12.187650492343886</v>
      </c>
      <c r="D998" s="55"/>
      <c r="E998" s="55"/>
    </row>
    <row r="999" spans="1:5" x14ac:dyDescent="0.2">
      <c r="A999" s="408">
        <v>996</v>
      </c>
      <c r="B999" s="406">
        <v>81.656772793251506</v>
      </c>
      <c r="C999" s="406">
        <f t="shared" si="15"/>
        <v>12.19739607542161</v>
      </c>
      <c r="D999" s="55"/>
      <c r="E999" s="55"/>
    </row>
    <row r="1000" spans="1:5" x14ac:dyDescent="0.2">
      <c r="A1000" s="408">
        <v>997</v>
      </c>
      <c r="B1000" s="406">
        <v>81.673516501089864</v>
      </c>
      <c r="C1000" s="406">
        <f t="shared" si="15"/>
        <v>12.207139385099158</v>
      </c>
      <c r="D1000" s="55"/>
      <c r="E1000" s="55"/>
    </row>
    <row r="1001" spans="1:5" x14ac:dyDescent="0.2">
      <c r="A1001" s="408">
        <v>998</v>
      </c>
      <c r="B1001" s="406">
        <v>81.690248689419676</v>
      </c>
      <c r="C1001" s="406">
        <f t="shared" si="15"/>
        <v>12.216880423443472</v>
      </c>
      <c r="D1001" s="55"/>
      <c r="E1001" s="55"/>
    </row>
    <row r="1002" spans="1:5" x14ac:dyDescent="0.2">
      <c r="A1002" s="408">
        <v>999</v>
      </c>
      <c r="B1002" s="406">
        <v>81.706969381314607</v>
      </c>
      <c r="C1002" s="406">
        <f t="shared" si="15"/>
        <v>12.226619192517244</v>
      </c>
      <c r="D1002" s="55"/>
      <c r="E1002" s="55"/>
    </row>
    <row r="1003" spans="1:5" x14ac:dyDescent="0.2">
      <c r="A1003" s="408">
        <v>1000</v>
      </c>
      <c r="B1003" s="406">
        <v>81.723678599778992</v>
      </c>
      <c r="C1003" s="406">
        <f t="shared" si="15"/>
        <v>12.23635569437894</v>
      </c>
      <c r="D1003" s="55"/>
      <c r="E1003" s="55"/>
    </row>
    <row r="1004" spans="1:5" x14ac:dyDescent="0.2">
      <c r="A1004" s="408">
        <v>1001</v>
      </c>
      <c r="B1004" s="406">
        <v>81.740376367748254</v>
      </c>
      <c r="C1004" s="406">
        <f t="shared" si="15"/>
        <v>12.246089931082796</v>
      </c>
      <c r="D1004" s="55"/>
      <c r="E1004" s="55"/>
    </row>
    <row r="1005" spans="1:5" x14ac:dyDescent="0.2">
      <c r="A1005" s="408">
        <v>1002</v>
      </c>
      <c r="B1005" s="406">
        <v>81.757062708089109</v>
      </c>
      <c r="C1005" s="406">
        <f t="shared" si="15"/>
        <v>12.255821904678839</v>
      </c>
      <c r="D1005" s="55"/>
      <c r="E1005" s="55"/>
    </row>
    <row r="1006" spans="1:5" x14ac:dyDescent="0.2">
      <c r="A1006" s="408">
        <v>1003</v>
      </c>
      <c r="B1006" s="406">
        <v>81.773737643599802</v>
      </c>
      <c r="C1006" s="406">
        <f t="shared" si="15"/>
        <v>12.265551617212912</v>
      </c>
      <c r="D1006" s="55"/>
      <c r="E1006" s="55"/>
    </row>
    <row r="1007" spans="1:5" x14ac:dyDescent="0.2">
      <c r="A1007" s="408">
        <v>1004</v>
      </c>
      <c r="B1007" s="406">
        <v>81.790401197010411</v>
      </c>
      <c r="C1007" s="406">
        <f t="shared" si="15"/>
        <v>12.275279070726677</v>
      </c>
      <c r="D1007" s="55"/>
      <c r="E1007" s="55"/>
    </row>
    <row r="1008" spans="1:5" x14ac:dyDescent="0.2">
      <c r="A1008" s="408">
        <v>1005</v>
      </c>
      <c r="B1008" s="406">
        <v>81.807053390983199</v>
      </c>
      <c r="C1008" s="406">
        <f t="shared" si="15"/>
        <v>12.285004267257614</v>
      </c>
      <c r="D1008" s="55"/>
      <c r="E1008" s="55"/>
    </row>
    <row r="1009" spans="1:5" x14ac:dyDescent="0.2">
      <c r="A1009" s="408">
        <v>1006</v>
      </c>
      <c r="B1009" s="406">
        <v>81.823694248112787</v>
      </c>
      <c r="C1009" s="406">
        <f t="shared" si="15"/>
        <v>12.294727208839056</v>
      </c>
      <c r="D1009" s="55"/>
      <c r="E1009" s="55"/>
    </row>
    <row r="1010" spans="1:5" x14ac:dyDescent="0.2">
      <c r="A1010" s="408">
        <v>1007</v>
      </c>
      <c r="B1010" s="406">
        <v>81.840323790926419</v>
      </c>
      <c r="C1010" s="406">
        <f t="shared" si="15"/>
        <v>12.304447897500198</v>
      </c>
      <c r="D1010" s="55"/>
      <c r="E1010" s="55"/>
    </row>
    <row r="1011" spans="1:5" x14ac:dyDescent="0.2">
      <c r="A1011" s="408">
        <v>1008</v>
      </c>
      <c r="B1011" s="406">
        <v>81.856942041884324</v>
      </c>
      <c r="C1011" s="406">
        <f t="shared" si="15"/>
        <v>12.314166335266098</v>
      </c>
      <c r="D1011" s="55"/>
      <c r="E1011" s="55"/>
    </row>
    <row r="1012" spans="1:5" x14ac:dyDescent="0.2">
      <c r="A1012" s="408">
        <v>1009</v>
      </c>
      <c r="B1012" s="406">
        <v>81.87354902337978</v>
      </c>
      <c r="C1012" s="406">
        <f t="shared" si="15"/>
        <v>12.323882524157714</v>
      </c>
      <c r="D1012" s="55"/>
      <c r="E1012" s="55"/>
    </row>
    <row r="1013" spans="1:5" x14ac:dyDescent="0.2">
      <c r="A1013" s="408">
        <v>1010</v>
      </c>
      <c r="B1013" s="406">
        <v>81.890144757739677</v>
      </c>
      <c r="C1013" s="406">
        <f t="shared" si="15"/>
        <v>12.333596466191885</v>
      </c>
      <c r="D1013" s="55"/>
      <c r="E1013" s="55"/>
    </row>
    <row r="1014" spans="1:5" x14ac:dyDescent="0.2">
      <c r="A1014" s="408">
        <v>1011</v>
      </c>
      <c r="B1014" s="406">
        <v>81.906729267224563</v>
      </c>
      <c r="C1014" s="406">
        <f t="shared" si="15"/>
        <v>12.34330816338136</v>
      </c>
      <c r="D1014" s="55"/>
      <c r="E1014" s="55"/>
    </row>
    <row r="1015" spans="1:5" x14ac:dyDescent="0.2">
      <c r="A1015" s="408">
        <v>1012</v>
      </c>
      <c r="B1015" s="406">
        <v>81.92330257402898</v>
      </c>
      <c r="C1015" s="406">
        <f t="shared" si="15"/>
        <v>12.353017617734816</v>
      </c>
      <c r="D1015" s="55"/>
      <c r="E1015" s="55"/>
    </row>
    <row r="1016" spans="1:5" x14ac:dyDescent="0.2">
      <c r="A1016" s="408">
        <v>1013</v>
      </c>
      <c r="B1016" s="406">
        <v>81.939864700281603</v>
      </c>
      <c r="C1016" s="406">
        <f t="shared" si="15"/>
        <v>12.362724831256875</v>
      </c>
      <c r="D1016" s="55"/>
      <c r="E1016" s="55"/>
    </row>
    <row r="1017" spans="1:5" x14ac:dyDescent="0.2">
      <c r="A1017" s="408">
        <v>1014</v>
      </c>
      <c r="B1017" s="406">
        <v>81.95641566804575</v>
      </c>
      <c r="C1017" s="406">
        <f t="shared" si="15"/>
        <v>12.372429805948087</v>
      </c>
      <c r="D1017" s="55"/>
      <c r="E1017" s="55"/>
    </row>
    <row r="1018" spans="1:5" x14ac:dyDescent="0.2">
      <c r="A1018" s="408">
        <v>1015</v>
      </c>
      <c r="B1018" s="406">
        <v>81.972955499319397</v>
      </c>
      <c r="C1018" s="406">
        <f t="shared" si="15"/>
        <v>12.382132543804978</v>
      </c>
      <c r="D1018" s="55"/>
      <c r="E1018" s="55"/>
    </row>
    <row r="1019" spans="1:5" x14ac:dyDescent="0.2">
      <c r="A1019" s="408">
        <v>1016</v>
      </c>
      <c r="B1019" s="406">
        <v>81.989484216035592</v>
      </c>
      <c r="C1019" s="406">
        <f t="shared" si="15"/>
        <v>12.391833046820041</v>
      </c>
      <c r="D1019" s="55"/>
      <c r="E1019" s="55"/>
    </row>
    <row r="1020" spans="1:5" x14ac:dyDescent="0.2">
      <c r="A1020" s="408">
        <v>1017</v>
      </c>
      <c r="B1020" s="406">
        <v>82.006001840062623</v>
      </c>
      <c r="C1020" s="406">
        <f t="shared" si="15"/>
        <v>12.401531316981755</v>
      </c>
      <c r="D1020" s="55"/>
      <c r="E1020" s="55"/>
    </row>
    <row r="1021" spans="1:5" x14ac:dyDescent="0.2">
      <c r="A1021" s="408">
        <v>1018</v>
      </c>
      <c r="B1021" s="406">
        <v>82.022508393204319</v>
      </c>
      <c r="C1021" s="406">
        <f t="shared" si="15"/>
        <v>12.411227356274594</v>
      </c>
      <c r="D1021" s="55"/>
      <c r="E1021" s="55"/>
    </row>
    <row r="1022" spans="1:5" x14ac:dyDescent="0.2">
      <c r="A1022" s="408">
        <v>1019</v>
      </c>
      <c r="B1022" s="406">
        <v>82.03900389720026</v>
      </c>
      <c r="C1022" s="406">
        <f t="shared" si="15"/>
        <v>12.420921166679053</v>
      </c>
      <c r="D1022" s="55"/>
      <c r="E1022" s="55"/>
    </row>
    <row r="1023" spans="1:5" x14ac:dyDescent="0.2">
      <c r="A1023" s="408">
        <v>1020</v>
      </c>
      <c r="B1023" s="406">
        <v>82.055488373726035</v>
      </c>
      <c r="C1023" s="406">
        <f t="shared" si="15"/>
        <v>12.430612750171644</v>
      </c>
      <c r="D1023" s="55"/>
      <c r="E1023" s="55"/>
    </row>
    <row r="1024" spans="1:5" x14ac:dyDescent="0.2">
      <c r="A1024" s="408">
        <v>1021</v>
      </c>
      <c r="B1024" s="406">
        <v>82.071961844393627</v>
      </c>
      <c r="C1024" s="406">
        <f t="shared" si="15"/>
        <v>12.440302108724905</v>
      </c>
      <c r="D1024" s="55"/>
      <c r="E1024" s="55"/>
    </row>
    <row r="1025" spans="1:5" x14ac:dyDescent="0.2">
      <c r="A1025" s="408">
        <v>1022</v>
      </c>
      <c r="B1025" s="406">
        <v>82.088424330751408</v>
      </c>
      <c r="C1025" s="406">
        <f t="shared" si="15"/>
        <v>12.449989244307437</v>
      </c>
      <c r="D1025" s="55"/>
      <c r="E1025" s="55"/>
    </row>
    <row r="1026" spans="1:5" x14ac:dyDescent="0.2">
      <c r="A1026" s="408">
        <v>1023</v>
      </c>
      <c r="B1026" s="406">
        <v>82.104875854284572</v>
      </c>
      <c r="C1026" s="406">
        <f t="shared" si="15"/>
        <v>12.459674158883898</v>
      </c>
      <c r="D1026" s="55"/>
      <c r="E1026" s="55"/>
    </row>
    <row r="1027" spans="1:5" x14ac:dyDescent="0.2">
      <c r="A1027" s="408">
        <v>1024</v>
      </c>
      <c r="B1027" s="406">
        <v>82.121316436415384</v>
      </c>
      <c r="C1027" s="406">
        <f t="shared" si="15"/>
        <v>12.469356854415008</v>
      </c>
      <c r="D1027" s="55"/>
      <c r="E1027" s="55"/>
    </row>
    <row r="1028" spans="1:5" x14ac:dyDescent="0.2">
      <c r="A1028" s="408">
        <v>1025</v>
      </c>
      <c r="B1028" s="406">
        <v>82.137746098503385</v>
      </c>
      <c r="C1028" s="406">
        <f t="shared" si="15"/>
        <v>12.479037332857571</v>
      </c>
      <c r="D1028" s="55"/>
      <c r="E1028" s="55"/>
    </row>
    <row r="1029" spans="1:5" x14ac:dyDescent="0.2">
      <c r="A1029" s="408">
        <v>1026</v>
      </c>
      <c r="B1029" s="406">
        <v>82.154164861845473</v>
      </c>
      <c r="C1029" s="406">
        <f t="shared" ref="C1029:C1074" si="16">A1029/B1029</f>
        <v>12.488715596164511</v>
      </c>
      <c r="D1029" s="55"/>
      <c r="E1029" s="55"/>
    </row>
    <row r="1030" spans="1:5" x14ac:dyDescent="0.2">
      <c r="A1030" s="408">
        <v>1027</v>
      </c>
      <c r="B1030" s="406">
        <v>82.170572747676516</v>
      </c>
      <c r="C1030" s="406">
        <f t="shared" si="16"/>
        <v>12.49839164628483</v>
      </c>
      <c r="D1030" s="55"/>
      <c r="E1030" s="55"/>
    </row>
    <row r="1031" spans="1:5" x14ac:dyDescent="0.2">
      <c r="A1031" s="408">
        <v>1028</v>
      </c>
      <c r="B1031" s="406">
        <v>82.186969777169267</v>
      </c>
      <c r="C1031" s="406">
        <f t="shared" si="16"/>
        <v>12.508065485163662</v>
      </c>
      <c r="D1031" s="55"/>
      <c r="E1031" s="55"/>
    </row>
    <row r="1032" spans="1:5" x14ac:dyDescent="0.2">
      <c r="A1032" s="408">
        <v>1029</v>
      </c>
      <c r="B1032" s="406">
        <v>82.20335597143476</v>
      </c>
      <c r="C1032" s="406">
        <f t="shared" si="16"/>
        <v>12.517737114742276</v>
      </c>
      <c r="D1032" s="55"/>
      <c r="E1032" s="55"/>
    </row>
    <row r="1033" spans="1:5" x14ac:dyDescent="0.2">
      <c r="A1033" s="408">
        <v>1030</v>
      </c>
      <c r="B1033" s="406">
        <v>82.219731351522498</v>
      </c>
      <c r="C1033" s="406">
        <f t="shared" si="16"/>
        <v>12.527406536958079</v>
      </c>
      <c r="D1033" s="55"/>
      <c r="E1033" s="55"/>
    </row>
    <row r="1034" spans="1:5" x14ac:dyDescent="0.2">
      <c r="A1034" s="408">
        <v>1031</v>
      </c>
      <c r="B1034" s="406">
        <v>82.236095938420675</v>
      </c>
      <c r="C1034" s="406">
        <f t="shared" si="16"/>
        <v>12.53707375374464</v>
      </c>
      <c r="D1034" s="55"/>
      <c r="E1034" s="55"/>
    </row>
    <row r="1035" spans="1:5" x14ac:dyDescent="0.2">
      <c r="A1035" s="408">
        <v>1032</v>
      </c>
      <c r="B1035" s="406">
        <v>82.252449753056453</v>
      </c>
      <c r="C1035" s="406">
        <f t="shared" si="16"/>
        <v>12.546738767031695</v>
      </c>
      <c r="D1035" s="55"/>
      <c r="E1035" s="55"/>
    </row>
    <row r="1036" spans="1:5" x14ac:dyDescent="0.2">
      <c r="A1036" s="408">
        <v>1033</v>
      </c>
      <c r="B1036" s="406">
        <v>82.268792816296241</v>
      </c>
      <c r="C1036" s="406">
        <f t="shared" si="16"/>
        <v>12.556401578745152</v>
      </c>
      <c r="D1036" s="55"/>
      <c r="E1036" s="55"/>
    </row>
    <row r="1037" spans="1:5" x14ac:dyDescent="0.2">
      <c r="A1037" s="408">
        <v>1034</v>
      </c>
      <c r="B1037" s="406">
        <v>82.285125148945852</v>
      </c>
      <c r="C1037" s="406">
        <f t="shared" si="16"/>
        <v>12.566062190807113</v>
      </c>
      <c r="D1037" s="55"/>
      <c r="E1037" s="55"/>
    </row>
    <row r="1038" spans="1:5" x14ac:dyDescent="0.2">
      <c r="A1038" s="408">
        <v>1035</v>
      </c>
      <c r="B1038" s="406">
        <v>82.30144677175069</v>
      </c>
      <c r="C1038" s="406">
        <f t="shared" si="16"/>
        <v>12.575720605135892</v>
      </c>
      <c r="D1038" s="55"/>
      <c r="E1038" s="55"/>
    </row>
    <row r="1039" spans="1:5" x14ac:dyDescent="0.2">
      <c r="A1039" s="408">
        <v>1036</v>
      </c>
      <c r="B1039" s="406">
        <v>82.317757705396176</v>
      </c>
      <c r="C1039" s="406">
        <f t="shared" si="16"/>
        <v>12.585376823646001</v>
      </c>
      <c r="D1039" s="55"/>
      <c r="E1039" s="55"/>
    </row>
    <row r="1040" spans="1:5" x14ac:dyDescent="0.2">
      <c r="A1040" s="408">
        <v>1037</v>
      </c>
      <c r="B1040" s="406">
        <v>82.3340579705078</v>
      </c>
      <c r="C1040" s="406">
        <f t="shared" si="16"/>
        <v>12.595030848248184</v>
      </c>
      <c r="D1040" s="55"/>
      <c r="E1040" s="55"/>
    </row>
    <row r="1041" spans="1:5" x14ac:dyDescent="0.2">
      <c r="A1041" s="408">
        <v>1038</v>
      </c>
      <c r="B1041" s="406">
        <v>82.35034758765137</v>
      </c>
      <c r="C1041" s="406">
        <f t="shared" si="16"/>
        <v>12.604682680849432</v>
      </c>
      <c r="D1041" s="55"/>
      <c r="E1041" s="55"/>
    </row>
    <row r="1042" spans="1:5" x14ac:dyDescent="0.2">
      <c r="A1042" s="408">
        <v>1039</v>
      </c>
      <c r="B1042" s="406">
        <v>82.366626577333406</v>
      </c>
      <c r="C1042" s="406">
        <f t="shared" si="16"/>
        <v>12.614332323352963</v>
      </c>
      <c r="D1042" s="55"/>
      <c r="E1042" s="55"/>
    </row>
    <row r="1043" spans="1:5" x14ac:dyDescent="0.2">
      <c r="A1043" s="408">
        <v>1040</v>
      </c>
      <c r="B1043" s="406">
        <v>82.382894960001082</v>
      </c>
      <c r="C1043" s="406">
        <f t="shared" si="16"/>
        <v>12.623979777658281</v>
      </c>
      <c r="D1043" s="55"/>
      <c r="E1043" s="55"/>
    </row>
    <row r="1044" spans="1:5" x14ac:dyDescent="0.2">
      <c r="A1044" s="408">
        <v>1041</v>
      </c>
      <c r="B1044" s="406">
        <v>82.399152756042767</v>
      </c>
      <c r="C1044" s="406">
        <f t="shared" si="16"/>
        <v>12.633625045661139</v>
      </c>
      <c r="D1044" s="55"/>
      <c r="E1044" s="55"/>
    </row>
    <row r="1045" spans="1:5" x14ac:dyDescent="0.2">
      <c r="A1045" s="408">
        <v>1042</v>
      </c>
      <c r="B1045" s="406">
        <v>82.415399985788</v>
      </c>
      <c r="C1045" s="406">
        <f t="shared" si="16"/>
        <v>12.643268129253588</v>
      </c>
      <c r="D1045" s="55"/>
      <c r="E1045" s="55"/>
    </row>
    <row r="1046" spans="1:5" x14ac:dyDescent="0.2">
      <c r="A1046" s="408">
        <v>1043</v>
      </c>
      <c r="B1046" s="406">
        <v>82.431636669507924</v>
      </c>
      <c r="C1046" s="406">
        <f t="shared" si="16"/>
        <v>12.652909030323954</v>
      </c>
      <c r="D1046" s="55"/>
      <c r="E1046" s="55"/>
    </row>
    <row r="1047" spans="1:5" x14ac:dyDescent="0.2">
      <c r="A1047" s="408">
        <v>1044</v>
      </c>
      <c r="B1047" s="406">
        <v>82.44786282741525</v>
      </c>
      <c r="C1047" s="406">
        <f t="shared" si="16"/>
        <v>12.662547750756895</v>
      </c>
      <c r="D1047" s="55"/>
      <c r="E1047" s="55"/>
    </row>
    <row r="1048" spans="1:5" x14ac:dyDescent="0.2">
      <c r="A1048" s="408">
        <v>1045</v>
      </c>
      <c r="B1048" s="406">
        <v>82.464078479664792</v>
      </c>
      <c r="C1048" s="406">
        <f t="shared" si="16"/>
        <v>12.672184292433359</v>
      </c>
      <c r="D1048" s="55"/>
      <c r="E1048" s="55"/>
    </row>
    <row r="1049" spans="1:5" x14ac:dyDescent="0.2">
      <c r="A1049" s="408">
        <v>1046</v>
      </c>
      <c r="B1049" s="406">
        <v>82.480283646353428</v>
      </c>
      <c r="C1049" s="406">
        <f t="shared" si="16"/>
        <v>12.681818657230638</v>
      </c>
      <c r="D1049" s="55"/>
      <c r="E1049" s="55"/>
    </row>
    <row r="1050" spans="1:5" x14ac:dyDescent="0.2">
      <c r="A1050" s="408">
        <v>1047</v>
      </c>
      <c r="B1050" s="406">
        <v>82.496478347520451</v>
      </c>
      <c r="C1050" s="406">
        <f t="shared" si="16"/>
        <v>12.691450847022358</v>
      </c>
      <c r="D1050" s="55"/>
      <c r="E1050" s="55"/>
    </row>
    <row r="1051" spans="1:5" x14ac:dyDescent="0.2">
      <c r="A1051" s="408">
        <v>1048</v>
      </c>
      <c r="B1051" s="406">
        <v>82.51266260314776</v>
      </c>
      <c r="C1051" s="406">
        <f t="shared" si="16"/>
        <v>12.701080863678493</v>
      </c>
      <c r="D1051" s="55"/>
      <c r="E1051" s="55"/>
    </row>
    <row r="1052" spans="1:5" x14ac:dyDescent="0.2">
      <c r="A1052" s="408">
        <v>1049</v>
      </c>
      <c r="B1052" s="406">
        <v>82.528836433160166</v>
      </c>
      <c r="C1052" s="406">
        <f t="shared" si="16"/>
        <v>12.710708709065367</v>
      </c>
      <c r="D1052" s="55"/>
      <c r="E1052" s="55"/>
    </row>
    <row r="1053" spans="1:5" x14ac:dyDescent="0.2">
      <c r="A1053" s="408">
        <v>1050</v>
      </c>
      <c r="B1053" s="406">
        <v>82.544999857425324</v>
      </c>
      <c r="C1053" s="406">
        <f t="shared" si="16"/>
        <v>12.720334385045703</v>
      </c>
      <c r="D1053" s="55"/>
      <c r="E1053" s="55"/>
    </row>
    <row r="1054" spans="1:5" x14ac:dyDescent="0.2">
      <c r="A1054" s="408">
        <v>1051</v>
      </c>
      <c r="B1054" s="406">
        <v>82.56115289575439</v>
      </c>
      <c r="C1054" s="406">
        <f t="shared" si="16"/>
        <v>12.729957893478574</v>
      </c>
      <c r="D1054" s="55"/>
      <c r="E1054" s="55"/>
    </row>
    <row r="1055" spans="1:5" x14ac:dyDescent="0.2">
      <c r="A1055" s="408">
        <v>1052</v>
      </c>
      <c r="B1055" s="406">
        <v>82.577295567901828</v>
      </c>
      <c r="C1055" s="406">
        <f t="shared" si="16"/>
        <v>12.739579236219468</v>
      </c>
      <c r="D1055" s="55"/>
      <c r="E1055" s="55"/>
    </row>
    <row r="1056" spans="1:5" x14ac:dyDescent="0.2">
      <c r="A1056" s="408">
        <v>1053</v>
      </c>
      <c r="B1056" s="406">
        <v>82.593427893565845</v>
      </c>
      <c r="C1056" s="406">
        <f t="shared" si="16"/>
        <v>12.74919841512027</v>
      </c>
      <c r="D1056" s="55"/>
      <c r="E1056" s="55"/>
    </row>
    <row r="1057" spans="1:5" x14ac:dyDescent="0.2">
      <c r="A1057" s="408">
        <v>1054</v>
      </c>
      <c r="B1057" s="406">
        <v>82.6095498923886</v>
      </c>
      <c r="C1057" s="406">
        <f t="shared" si="16"/>
        <v>12.758815432029275</v>
      </c>
      <c r="D1057" s="55"/>
      <c r="E1057" s="55"/>
    </row>
    <row r="1058" spans="1:5" x14ac:dyDescent="0.2">
      <c r="A1058" s="408">
        <v>1055</v>
      </c>
      <c r="B1058" s="406">
        <v>82.625661583956287</v>
      </c>
      <c r="C1058" s="406">
        <f t="shared" si="16"/>
        <v>12.768430288791214</v>
      </c>
      <c r="D1058" s="55"/>
      <c r="E1058" s="55"/>
    </row>
    <row r="1059" spans="1:5" x14ac:dyDescent="0.2">
      <c r="A1059" s="408">
        <v>1056</v>
      </c>
      <c r="B1059" s="406">
        <v>82.641762987799467</v>
      </c>
      <c r="C1059" s="406">
        <f t="shared" si="16"/>
        <v>12.778042987247247</v>
      </c>
      <c r="D1059" s="55"/>
      <c r="E1059" s="55"/>
    </row>
    <row r="1060" spans="1:5" x14ac:dyDescent="0.2">
      <c r="A1060" s="408">
        <v>1057</v>
      </c>
      <c r="B1060" s="406">
        <v>82.657854123393292</v>
      </c>
      <c r="C1060" s="406">
        <f t="shared" si="16"/>
        <v>12.787653529234975</v>
      </c>
      <c r="D1060" s="55"/>
      <c r="E1060" s="55"/>
    </row>
    <row r="1061" spans="1:5" x14ac:dyDescent="0.2">
      <c r="A1061" s="408">
        <v>1058</v>
      </c>
      <c r="B1061" s="406">
        <v>82.673935010157606</v>
      </c>
      <c r="C1061" s="406">
        <f t="shared" si="16"/>
        <v>12.797261916588468</v>
      </c>
      <c r="D1061" s="55"/>
      <c r="E1061" s="55"/>
    </row>
    <row r="1062" spans="1:5" x14ac:dyDescent="0.2">
      <c r="A1062" s="408">
        <v>1059</v>
      </c>
      <c r="B1062" s="406">
        <v>82.690005667457228</v>
      </c>
      <c r="C1062" s="406">
        <f t="shared" si="16"/>
        <v>12.806868151138257</v>
      </c>
      <c r="D1062" s="55"/>
      <c r="E1062" s="55"/>
    </row>
    <row r="1063" spans="1:5" x14ac:dyDescent="0.2">
      <c r="A1063" s="408">
        <v>1060</v>
      </c>
      <c r="B1063" s="406">
        <v>82.706066114602152</v>
      </c>
      <c r="C1063" s="406">
        <f t="shared" si="16"/>
        <v>12.816472234711354</v>
      </c>
      <c r="D1063" s="55"/>
      <c r="E1063" s="55"/>
    </row>
    <row r="1064" spans="1:5" x14ac:dyDescent="0.2">
      <c r="A1064" s="408">
        <v>1061</v>
      </c>
      <c r="B1064" s="406">
        <v>82.722116370847729</v>
      </c>
      <c r="C1064" s="406">
        <f t="shared" si="16"/>
        <v>12.826074169131259</v>
      </c>
      <c r="D1064" s="55"/>
      <c r="E1064" s="55"/>
    </row>
    <row r="1065" spans="1:5" x14ac:dyDescent="0.2">
      <c r="A1065" s="408">
        <v>1062</v>
      </c>
      <c r="B1065" s="406">
        <v>82.738156455394929</v>
      </c>
      <c r="C1065" s="406">
        <f t="shared" si="16"/>
        <v>12.835673956217965</v>
      </c>
      <c r="D1065" s="55"/>
      <c r="E1065" s="55"/>
    </row>
    <row r="1066" spans="1:5" x14ac:dyDescent="0.2">
      <c r="A1066" s="408">
        <v>1063</v>
      </c>
      <c r="B1066" s="406">
        <v>82.754186387390448</v>
      </c>
      <c r="C1066" s="406">
        <f t="shared" si="16"/>
        <v>12.84527159778799</v>
      </c>
      <c r="D1066" s="55"/>
      <c r="E1066" s="55"/>
    </row>
    <row r="1067" spans="1:5" x14ac:dyDescent="0.2">
      <c r="A1067" s="408">
        <v>1064</v>
      </c>
      <c r="B1067" s="406">
        <v>82.770206185927051</v>
      </c>
      <c r="C1067" s="406">
        <f t="shared" si="16"/>
        <v>12.854867095654352</v>
      </c>
      <c r="D1067" s="55"/>
      <c r="E1067" s="55"/>
    </row>
    <row r="1068" spans="1:5" x14ac:dyDescent="0.2">
      <c r="A1068" s="408">
        <v>1065</v>
      </c>
      <c r="B1068" s="406">
        <v>82.786215870043605</v>
      </c>
      <c r="C1068" s="406">
        <f t="shared" si="16"/>
        <v>12.86446045162662</v>
      </c>
      <c r="D1068" s="55"/>
      <c r="E1068" s="55"/>
    </row>
    <row r="1069" spans="1:5" x14ac:dyDescent="0.2">
      <c r="A1069" s="408">
        <v>1066</v>
      </c>
      <c r="B1069" s="406">
        <v>82.802215458725428</v>
      </c>
      <c r="C1069" s="406">
        <f t="shared" si="16"/>
        <v>12.874051667510889</v>
      </c>
      <c r="D1069" s="55"/>
      <c r="E1069" s="55"/>
    </row>
    <row r="1070" spans="1:5" x14ac:dyDescent="0.2">
      <c r="A1070" s="408">
        <v>1067</v>
      </c>
      <c r="B1070" s="406">
        <v>82.818204970904446</v>
      </c>
      <c r="C1070" s="406">
        <f t="shared" si="16"/>
        <v>12.883640745109807</v>
      </c>
      <c r="D1070" s="55"/>
      <c r="E1070" s="55"/>
    </row>
    <row r="1071" spans="1:5" x14ac:dyDescent="0.2">
      <c r="A1071" s="408">
        <v>1068</v>
      </c>
      <c r="B1071" s="406">
        <v>82.834184425459355</v>
      </c>
      <c r="C1071" s="406">
        <f t="shared" si="16"/>
        <v>12.893227686222582</v>
      </c>
      <c r="D1071" s="55"/>
      <c r="E1071" s="55"/>
    </row>
    <row r="1072" spans="1:5" x14ac:dyDescent="0.2">
      <c r="A1072" s="408">
        <v>1069</v>
      </c>
      <c r="B1072" s="406">
        <v>82.850153841215814</v>
      </c>
      <c r="C1072" s="406">
        <f t="shared" si="16"/>
        <v>12.902812492645005</v>
      </c>
      <c r="D1072" s="55"/>
      <c r="E1072" s="55"/>
    </row>
    <row r="1073" spans="1:5" x14ac:dyDescent="0.2">
      <c r="A1073" s="408">
        <v>1070</v>
      </c>
      <c r="B1073" s="406">
        <v>82.866113236946731</v>
      </c>
      <c r="C1073" s="406">
        <f t="shared" si="16"/>
        <v>12.912395166169436</v>
      </c>
      <c r="D1073" s="55"/>
      <c r="E1073" s="55"/>
    </row>
    <row r="1074" spans="1:5" x14ac:dyDescent="0.2">
      <c r="A1074" s="408">
        <v>1071</v>
      </c>
      <c r="B1074" s="406">
        <v>82.882062631372392</v>
      </c>
      <c r="C1074" s="406">
        <f t="shared" si="16"/>
        <v>12.921975708584824</v>
      </c>
      <c r="D1074" s="55"/>
      <c r="E1074" s="55"/>
    </row>
    <row r="1075" spans="1:5" x14ac:dyDescent="0.2">
      <c r="A1075" s="422">
        <v>0</v>
      </c>
      <c r="B1075" s="442">
        <v>0</v>
      </c>
      <c r="C1075" s="443">
        <v>0</v>
      </c>
    </row>
  </sheetData>
  <mergeCells count="4">
    <mergeCell ref="F5:H5"/>
    <mergeCell ref="I3:K3"/>
    <mergeCell ref="F3:H3"/>
    <mergeCell ref="F4:H4"/>
  </mergeCells>
  <phoneticPr fontId="0" type="noConversion"/>
  <pageMargins left="0.78740157499999996" right="0.78740157499999996" top="0.984251969" bottom="0.984251969" header="0.4921259845" footer="0.4921259845"/>
  <pageSetup paperSize="9" scale="6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93"/>
  <sheetViews>
    <sheetView zoomScaleNormal="100" workbookViewId="0">
      <pane xSplit="7" ySplit="5" topLeftCell="H6" activePane="bottomRight" state="frozen"/>
      <selection pane="topRight"/>
      <selection pane="bottomLeft"/>
      <selection pane="bottomRight" activeCell="H3" sqref="H3:S3"/>
    </sheetView>
  </sheetViews>
  <sheetFormatPr defaultColWidth="11.28515625" defaultRowHeight="18" customHeight="1" x14ac:dyDescent="0.2"/>
  <cols>
    <col min="1" max="1" width="7.140625" style="7" customWidth="1"/>
    <col min="2" max="2" width="8.7109375" style="7" bestFit="1" customWidth="1"/>
    <col min="3" max="3" width="7.140625" style="7" customWidth="1"/>
    <col min="4" max="4" width="31.7109375" style="1" bestFit="1" customWidth="1"/>
    <col min="5" max="5" width="5.5703125" style="7" customWidth="1"/>
    <col min="6" max="6" width="36.7109375" style="1" bestFit="1" customWidth="1"/>
    <col min="7" max="7" width="7.7109375" style="64" customWidth="1"/>
    <col min="8" max="37" width="6.5703125" style="1" customWidth="1"/>
    <col min="38" max="38" width="24.140625" style="1" bestFit="1" customWidth="1"/>
    <col min="39" max="16384" width="11.28515625" style="1"/>
  </cols>
  <sheetData>
    <row r="1" spans="1:38" ht="18" customHeight="1" x14ac:dyDescent="0.3">
      <c r="A1" s="22" t="s">
        <v>609</v>
      </c>
      <c r="B1" s="8"/>
      <c r="C1" s="8"/>
      <c r="D1" s="8"/>
      <c r="E1" s="195"/>
      <c r="H1" s="64"/>
      <c r="I1" s="64"/>
      <c r="J1" s="64"/>
      <c r="K1" s="64"/>
      <c r="AD1" s="27"/>
      <c r="AG1" s="27"/>
      <c r="AH1" s="27"/>
      <c r="AI1" s="27"/>
      <c r="AJ1" s="27"/>
    </row>
    <row r="2" spans="1:38" ht="18" customHeight="1" thickBot="1" x14ac:dyDescent="0.35">
      <c r="A2" s="508" t="s">
        <v>282</v>
      </c>
      <c r="B2" s="8"/>
      <c r="C2" s="8"/>
      <c r="D2" s="8"/>
      <c r="E2" s="196"/>
      <c r="F2" s="334" t="s">
        <v>411</v>
      </c>
      <c r="H2" s="300" t="s">
        <v>607</v>
      </c>
      <c r="AD2" s="27"/>
      <c r="AG2" s="27"/>
      <c r="AH2" s="27"/>
      <c r="AI2" s="27"/>
      <c r="AJ2" s="27"/>
    </row>
    <row r="3" spans="1:38" ht="18" customHeight="1" thickBot="1" x14ac:dyDescent="0.3">
      <c r="A3" s="509"/>
      <c r="B3" s="8"/>
      <c r="C3" s="8"/>
      <c r="D3" s="8"/>
      <c r="E3" s="12"/>
      <c r="F3" s="3" t="s">
        <v>358</v>
      </c>
      <c r="H3" s="654" t="s">
        <v>631</v>
      </c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6"/>
      <c r="AD3" s="27"/>
      <c r="AG3" s="27"/>
      <c r="AH3" s="27"/>
      <c r="AI3" s="27"/>
      <c r="AJ3" s="27"/>
    </row>
    <row r="4" spans="1:38" ht="23.25" customHeight="1" thickBot="1" x14ac:dyDescent="0.3">
      <c r="A4" s="510" t="s">
        <v>466</v>
      </c>
      <c r="B4" s="8"/>
      <c r="C4" s="8"/>
      <c r="D4" s="8"/>
      <c r="E4" s="2"/>
      <c r="F4" s="194" t="s">
        <v>372</v>
      </c>
      <c r="H4" s="654" t="s">
        <v>291</v>
      </c>
      <c r="I4" s="655"/>
      <c r="J4" s="656"/>
      <c r="K4" s="654" t="s">
        <v>435</v>
      </c>
      <c r="L4" s="655"/>
      <c r="M4" s="656"/>
      <c r="N4" s="654" t="s">
        <v>293</v>
      </c>
      <c r="O4" s="655"/>
      <c r="P4" s="656"/>
      <c r="Q4" s="654" t="s">
        <v>442</v>
      </c>
      <c r="R4" s="655"/>
      <c r="S4" s="656"/>
      <c r="T4" s="654" t="s">
        <v>285</v>
      </c>
      <c r="U4" s="655"/>
      <c r="V4" s="656"/>
      <c r="W4" s="654" t="s">
        <v>286</v>
      </c>
      <c r="X4" s="655"/>
      <c r="Y4" s="656"/>
      <c r="Z4" s="654" t="s">
        <v>287</v>
      </c>
      <c r="AA4" s="655"/>
      <c r="AB4" s="656"/>
      <c r="AC4" s="654" t="s">
        <v>288</v>
      </c>
      <c r="AD4" s="655"/>
      <c r="AE4" s="656"/>
      <c r="AF4" s="654" t="s">
        <v>289</v>
      </c>
      <c r="AG4" s="655"/>
      <c r="AH4" s="656"/>
      <c r="AI4" s="654" t="s">
        <v>290</v>
      </c>
      <c r="AJ4" s="655"/>
      <c r="AK4" s="656"/>
      <c r="AL4" s="7"/>
    </row>
    <row r="5" spans="1:38" ht="23.25" thickBot="1" x14ac:dyDescent="0.25">
      <c r="A5" s="98" t="s">
        <v>571</v>
      </c>
      <c r="B5" s="98" t="s">
        <v>572</v>
      </c>
      <c r="C5" s="98" t="s">
        <v>309</v>
      </c>
      <c r="D5" s="428" t="s">
        <v>587</v>
      </c>
      <c r="E5" s="4" t="s">
        <v>0</v>
      </c>
      <c r="F5" s="72" t="s">
        <v>1</v>
      </c>
      <c r="G5" s="220" t="s">
        <v>2</v>
      </c>
      <c r="H5" s="82" t="s">
        <v>226</v>
      </c>
      <c r="I5" s="83" t="s">
        <v>227</v>
      </c>
      <c r="J5" s="84" t="s">
        <v>228</v>
      </c>
      <c r="K5" s="82" t="s">
        <v>226</v>
      </c>
      <c r="L5" s="83" t="s">
        <v>227</v>
      </c>
      <c r="M5" s="84" t="s">
        <v>228</v>
      </c>
      <c r="N5" s="82" t="s">
        <v>226</v>
      </c>
      <c r="O5" s="83" t="s">
        <v>227</v>
      </c>
      <c r="P5" s="84" t="s">
        <v>228</v>
      </c>
      <c r="Q5" s="82" t="s">
        <v>226</v>
      </c>
      <c r="R5" s="83" t="s">
        <v>227</v>
      </c>
      <c r="S5" s="84" t="s">
        <v>228</v>
      </c>
      <c r="T5" s="82" t="s">
        <v>263</v>
      </c>
      <c r="U5" s="83" t="s">
        <v>266</v>
      </c>
      <c r="V5" s="84" t="s">
        <v>264</v>
      </c>
      <c r="W5" s="82" t="s">
        <v>263</v>
      </c>
      <c r="X5" s="83" t="s">
        <v>266</v>
      </c>
      <c r="Y5" s="84" t="s">
        <v>264</v>
      </c>
      <c r="Z5" s="82" t="s">
        <v>263</v>
      </c>
      <c r="AA5" s="83" t="s">
        <v>266</v>
      </c>
      <c r="AB5" s="84" t="s">
        <v>264</v>
      </c>
      <c r="AC5" s="82" t="s">
        <v>258</v>
      </c>
      <c r="AD5" s="83" t="s">
        <v>259</v>
      </c>
      <c r="AE5" s="84" t="s">
        <v>265</v>
      </c>
      <c r="AF5" s="92" t="s">
        <v>258</v>
      </c>
      <c r="AG5" s="93" t="s">
        <v>259</v>
      </c>
      <c r="AH5" s="94" t="s">
        <v>265</v>
      </c>
      <c r="AI5" s="92" t="s">
        <v>258</v>
      </c>
      <c r="AJ5" s="93" t="s">
        <v>259</v>
      </c>
      <c r="AK5" s="94" t="s">
        <v>265</v>
      </c>
      <c r="AL5" s="39"/>
    </row>
    <row r="6" spans="1:38" ht="20.100000000000001" customHeight="1" x14ac:dyDescent="0.2">
      <c r="A6" s="81">
        <v>1</v>
      </c>
      <c r="B6" s="81">
        <v>667000241</v>
      </c>
      <c r="C6" s="459">
        <v>2323</v>
      </c>
      <c r="D6" s="456" t="s">
        <v>475</v>
      </c>
      <c r="E6" s="239">
        <v>3141</v>
      </c>
      <c r="F6" s="139" t="s">
        <v>475</v>
      </c>
      <c r="G6" s="560">
        <v>1500</v>
      </c>
      <c r="H6" s="57"/>
      <c r="I6" s="20">
        <v>363</v>
      </c>
      <c r="J6" s="139"/>
      <c r="K6" s="57"/>
      <c r="L6" s="20">
        <v>458</v>
      </c>
      <c r="M6" s="139"/>
      <c r="N6" s="180"/>
      <c r="O6" s="11"/>
      <c r="P6" s="173"/>
      <c r="Q6" s="57">
        <f t="shared" ref="Q6:Q27" si="0">H6+K6+N6</f>
        <v>0</v>
      </c>
      <c r="R6" s="20">
        <f t="shared" ref="R6:R27" si="1">I6+L6+O6</f>
        <v>821</v>
      </c>
      <c r="S6" s="139">
        <f t="shared" ref="S6:S27" si="2">J6+M6+P6</f>
        <v>0</v>
      </c>
      <c r="T6" s="86">
        <f>VLOOKUP(H6,SJMS_normativy!$A$3:$B$334,2,0)</f>
        <v>0</v>
      </c>
      <c r="U6" s="17">
        <f>IF(I6=0,0,VLOOKUP(SUM(I6+J6),SJZS_normativy!$A$4:$C$1075,2,0))</f>
        <v>66.77413617307964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116.55837441314354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  <c r="AL6" s="31" t="s">
        <v>623</v>
      </c>
    </row>
    <row r="7" spans="1:38" ht="20.100000000000001" customHeight="1" x14ac:dyDescent="0.2">
      <c r="A7" s="81">
        <v>3</v>
      </c>
      <c r="B7" s="81">
        <v>600080269</v>
      </c>
      <c r="C7" s="81">
        <v>2448</v>
      </c>
      <c r="D7" s="13" t="s">
        <v>469</v>
      </c>
      <c r="E7" s="71">
        <v>3141</v>
      </c>
      <c r="F7" s="181" t="s">
        <v>470</v>
      </c>
      <c r="G7" s="223">
        <v>356</v>
      </c>
      <c r="H7" s="13">
        <v>89</v>
      </c>
      <c r="I7" s="172"/>
      <c r="J7" s="173"/>
      <c r="K7" s="171"/>
      <c r="L7" s="172"/>
      <c r="M7" s="173"/>
      <c r="N7" s="171"/>
      <c r="O7" s="172"/>
      <c r="P7" s="173"/>
      <c r="Q7" s="57">
        <f t="shared" si="0"/>
        <v>89</v>
      </c>
      <c r="R7" s="20">
        <f t="shared" si="1"/>
        <v>0</v>
      </c>
      <c r="S7" s="139">
        <f t="shared" si="2"/>
        <v>0</v>
      </c>
      <c r="T7" s="86">
        <f>VLOOKUP(H7,SJMS_normativy!$A$3:$B$334,2,0)</f>
        <v>39.031681079999998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  <c r="AL7" s="31"/>
    </row>
    <row r="8" spans="1:38" ht="20.100000000000001" customHeight="1" x14ac:dyDescent="0.2">
      <c r="A8" s="81">
        <v>3</v>
      </c>
      <c r="B8" s="81">
        <v>600080269</v>
      </c>
      <c r="C8" s="81">
        <v>2448</v>
      </c>
      <c r="D8" s="13" t="s">
        <v>469</v>
      </c>
      <c r="E8" s="71">
        <v>3141</v>
      </c>
      <c r="F8" s="181" t="s">
        <v>471</v>
      </c>
      <c r="G8" s="223">
        <v>356</v>
      </c>
      <c r="H8" s="13">
        <v>47</v>
      </c>
      <c r="I8" s="172"/>
      <c r="J8" s="173"/>
      <c r="K8" s="171"/>
      <c r="L8" s="172"/>
      <c r="M8" s="173"/>
      <c r="N8" s="171"/>
      <c r="O8" s="172"/>
      <c r="P8" s="173"/>
      <c r="Q8" s="57">
        <f t="shared" si="0"/>
        <v>47</v>
      </c>
      <c r="R8" s="20">
        <f t="shared" si="1"/>
        <v>0</v>
      </c>
      <c r="S8" s="139">
        <f t="shared" si="2"/>
        <v>0</v>
      </c>
      <c r="T8" s="86">
        <f>VLOOKUP(H8,SJMS_normativy!$A$3:$B$334,2,0)</f>
        <v>31.799560800000002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  <c r="AL8" s="31"/>
    </row>
    <row r="9" spans="1:38" ht="20.100000000000001" customHeight="1" x14ac:dyDescent="0.2">
      <c r="A9" s="81">
        <v>3</v>
      </c>
      <c r="B9" s="81">
        <v>600080269</v>
      </c>
      <c r="C9" s="81">
        <v>2448</v>
      </c>
      <c r="D9" s="13" t="s">
        <v>469</v>
      </c>
      <c r="E9" s="71">
        <v>3141</v>
      </c>
      <c r="F9" s="181" t="s">
        <v>472</v>
      </c>
      <c r="G9" s="223">
        <v>356</v>
      </c>
      <c r="H9" s="13">
        <v>66</v>
      </c>
      <c r="I9" s="172"/>
      <c r="J9" s="173"/>
      <c r="K9" s="13">
        <v>22</v>
      </c>
      <c r="L9" s="172"/>
      <c r="M9" s="173"/>
      <c r="N9" s="13"/>
      <c r="O9" s="172"/>
      <c r="P9" s="173"/>
      <c r="Q9" s="57">
        <f t="shared" si="0"/>
        <v>88</v>
      </c>
      <c r="R9" s="20">
        <f t="shared" si="1"/>
        <v>0</v>
      </c>
      <c r="S9" s="139">
        <f t="shared" si="2"/>
        <v>0</v>
      </c>
      <c r="T9" s="86">
        <f>VLOOKUP(H9,SJMS_normativy!$A$3:$B$334,2,0)</f>
        <v>35.484435239999996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43.184913000000002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  <c r="AL9" s="31"/>
    </row>
    <row r="10" spans="1:38" ht="20.100000000000001" customHeight="1" x14ac:dyDescent="0.2">
      <c r="A10" s="81">
        <v>3</v>
      </c>
      <c r="B10" s="81">
        <v>600080269</v>
      </c>
      <c r="C10" s="81">
        <v>2448</v>
      </c>
      <c r="D10" s="13" t="s">
        <v>469</v>
      </c>
      <c r="E10" s="71">
        <v>3141</v>
      </c>
      <c r="F10" s="181" t="s">
        <v>473</v>
      </c>
      <c r="G10" s="629">
        <v>440</v>
      </c>
      <c r="H10" s="13"/>
      <c r="I10" s="172"/>
      <c r="J10" s="173"/>
      <c r="K10" s="13"/>
      <c r="L10" s="11"/>
      <c r="M10" s="173"/>
      <c r="N10" s="634">
        <v>22</v>
      </c>
      <c r="O10" s="577">
        <v>132</v>
      </c>
      <c r="P10" s="173"/>
      <c r="Q10" s="57">
        <f t="shared" si="0"/>
        <v>22</v>
      </c>
      <c r="R10" s="20">
        <f t="shared" si="1"/>
        <v>132</v>
      </c>
      <c r="S10" s="139">
        <f t="shared" si="2"/>
        <v>0</v>
      </c>
      <c r="T10" s="86">
        <f>VLOOKUP(H10,SJMS_normativy!$A$3:$B$334,2,0)</f>
        <v>0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64.777369499999992</v>
      </c>
      <c r="AA10" s="17">
        <f>IF(O10=0,0,VLOOKUP(SUM(O10+P10),SJZS_normativy!$A$4:$C$1075,2,0))/0.4</f>
        <v>134.94341914218708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  <c r="AL10" s="31" t="s">
        <v>624</v>
      </c>
    </row>
    <row r="11" spans="1:38" ht="20.100000000000001" customHeight="1" x14ac:dyDescent="0.2">
      <c r="A11" s="81">
        <v>3</v>
      </c>
      <c r="B11" s="81">
        <v>600080269</v>
      </c>
      <c r="C11" s="81">
        <v>2448</v>
      </c>
      <c r="D11" s="5" t="s">
        <v>469</v>
      </c>
      <c r="E11" s="71">
        <v>3141</v>
      </c>
      <c r="F11" s="181" t="s">
        <v>474</v>
      </c>
      <c r="G11" s="630">
        <v>440</v>
      </c>
      <c r="H11" s="171"/>
      <c r="I11" s="11"/>
      <c r="J11" s="173"/>
      <c r="K11" s="171"/>
      <c r="L11" s="11"/>
      <c r="M11" s="173"/>
      <c r="N11" s="171"/>
      <c r="O11" s="577">
        <v>286</v>
      </c>
      <c r="P11" s="173"/>
      <c r="Q11" s="57">
        <f t="shared" si="0"/>
        <v>0</v>
      </c>
      <c r="R11" s="20">
        <f t="shared" si="1"/>
        <v>286</v>
      </c>
      <c r="S11" s="139">
        <f t="shared" si="2"/>
        <v>0</v>
      </c>
      <c r="T11" s="86">
        <f>VLOOKUP(H11,SJMS_normativy!$A$3:$B$334,2,0)</f>
        <v>0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159.09933069069879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  <c r="AL11" s="31" t="s">
        <v>624</v>
      </c>
    </row>
    <row r="12" spans="1:38" ht="20.100000000000001" customHeight="1" x14ac:dyDescent="0.2">
      <c r="A12" s="81">
        <v>4</v>
      </c>
      <c r="B12" s="81">
        <v>600080234</v>
      </c>
      <c r="C12" s="81">
        <v>2450</v>
      </c>
      <c r="D12" s="5" t="s">
        <v>319</v>
      </c>
      <c r="E12" s="71">
        <v>3141</v>
      </c>
      <c r="F12" s="59" t="s">
        <v>319</v>
      </c>
      <c r="G12" s="221">
        <v>70</v>
      </c>
      <c r="H12" s="13">
        <v>18</v>
      </c>
      <c r="I12" s="11">
        <v>23</v>
      </c>
      <c r="J12" s="59"/>
      <c r="K12" s="171"/>
      <c r="L12" s="172"/>
      <c r="M12" s="173"/>
      <c r="N12" s="171"/>
      <c r="O12" s="172"/>
      <c r="P12" s="173"/>
      <c r="Q12" s="57">
        <f t="shared" si="0"/>
        <v>18</v>
      </c>
      <c r="R12" s="20">
        <f t="shared" si="1"/>
        <v>23</v>
      </c>
      <c r="S12" s="139">
        <f t="shared" si="2"/>
        <v>0</v>
      </c>
      <c r="T12" s="86">
        <f>VLOOKUP(H12,SJMS_normativy!$A$3:$B$334,2,0)</f>
        <v>24.859087080000002</v>
      </c>
      <c r="U12" s="17">
        <f>IF(I12=0,0,VLOOKUP(SUM(I12+J12),SJZS_normativy!$A$4:$C$1075,2,0))</f>
        <v>36.857394517766494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  <c r="AL12" s="31"/>
    </row>
    <row r="13" spans="1:38" ht="20.100000000000001" customHeight="1" x14ac:dyDescent="0.2">
      <c r="A13" s="81">
        <v>5</v>
      </c>
      <c r="B13" s="81">
        <v>650037901</v>
      </c>
      <c r="C13" s="81">
        <v>2451</v>
      </c>
      <c r="D13" s="5" t="s">
        <v>320</v>
      </c>
      <c r="E13" s="71">
        <v>3141</v>
      </c>
      <c r="F13" s="181" t="s">
        <v>47</v>
      </c>
      <c r="G13" s="221">
        <v>95</v>
      </c>
      <c r="H13" s="13">
        <v>21</v>
      </c>
      <c r="I13" s="11">
        <v>43</v>
      </c>
      <c r="J13" s="59"/>
      <c r="K13" s="171"/>
      <c r="L13" s="172"/>
      <c r="M13" s="173"/>
      <c r="N13" s="171"/>
      <c r="O13" s="172"/>
      <c r="P13" s="173"/>
      <c r="Q13" s="57">
        <f t="shared" si="0"/>
        <v>21</v>
      </c>
      <c r="R13" s="20">
        <f t="shared" si="1"/>
        <v>43</v>
      </c>
      <c r="S13" s="139">
        <f t="shared" si="2"/>
        <v>0</v>
      </c>
      <c r="T13" s="86">
        <f>VLOOKUP(H13,SJMS_normativy!$A$3:$B$334,2,0)</f>
        <v>25.650819240000004</v>
      </c>
      <c r="U13" s="17">
        <f>IF(I13=0,0,VLOOKUP(SUM(I13+J13),SJZS_normativy!$A$4:$C$1075,2,0))</f>
        <v>40.666961056027915</v>
      </c>
      <c r="V13" s="87">
        <f>IF(J13=0,0,VLOOKUP(SUM(I13+J13),SJZS_normativy!$A$4:$C$1075,2,0))</f>
        <v>0</v>
      </c>
      <c r="W13" s="86">
        <f>VLOOKUP(K13,SJMS_normativy!$A$3:$B$334,2,0)/0.6</f>
        <v>0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  <c r="AL13" s="31"/>
    </row>
    <row r="14" spans="1:38" ht="20.100000000000001" customHeight="1" x14ac:dyDescent="0.2">
      <c r="A14" s="81">
        <v>6</v>
      </c>
      <c r="B14" s="81">
        <v>600079686</v>
      </c>
      <c r="C14" s="81">
        <v>2453</v>
      </c>
      <c r="D14" s="5" t="s">
        <v>321</v>
      </c>
      <c r="E14" s="71">
        <v>3141</v>
      </c>
      <c r="F14" s="59" t="s">
        <v>457</v>
      </c>
      <c r="G14" s="221">
        <v>148</v>
      </c>
      <c r="H14" s="171"/>
      <c r="I14" s="172"/>
      <c r="J14" s="173"/>
      <c r="K14" s="13"/>
      <c r="L14" s="11"/>
      <c r="M14" s="173"/>
      <c r="N14" s="13">
        <v>48</v>
      </c>
      <c r="O14" s="11">
        <v>71</v>
      </c>
      <c r="P14" s="59"/>
      <c r="Q14" s="57">
        <f t="shared" si="0"/>
        <v>48</v>
      </c>
      <c r="R14" s="20">
        <f t="shared" si="1"/>
        <v>71</v>
      </c>
      <c r="S14" s="139">
        <f t="shared" si="2"/>
        <v>0</v>
      </c>
      <c r="T14" s="86">
        <f>VLOOKUP(H14,SJMS_normativy!$A$3:$B$334,2,0)</f>
        <v>0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80.026303199999987</v>
      </c>
      <c r="AA14" s="17">
        <f>IF(O14=0,0,VLOOKUP(SUM(O14+P14),SJZS_normativy!$A$4:$C$1075,2,0))/0.4</f>
        <v>116.39058436913717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  <c r="AL14" s="1" t="s">
        <v>626</v>
      </c>
    </row>
    <row r="15" spans="1:38" ht="20.100000000000001" customHeight="1" x14ac:dyDescent="0.2">
      <c r="A15" s="81">
        <v>7</v>
      </c>
      <c r="B15" s="81">
        <v>650034180</v>
      </c>
      <c r="C15" s="81">
        <v>2320</v>
      </c>
      <c r="D15" s="5" t="s">
        <v>322</v>
      </c>
      <c r="E15" s="71">
        <v>3141</v>
      </c>
      <c r="F15" s="59" t="s">
        <v>322</v>
      </c>
      <c r="G15" s="222">
        <v>125</v>
      </c>
      <c r="H15" s="13"/>
      <c r="I15" s="11">
        <v>46</v>
      </c>
      <c r="J15" s="173"/>
      <c r="K15" s="171"/>
      <c r="L15" s="172"/>
      <c r="M15" s="173"/>
      <c r="N15" s="171"/>
      <c r="O15" s="172"/>
      <c r="P15" s="173"/>
      <c r="Q15" s="57">
        <f t="shared" si="0"/>
        <v>0</v>
      </c>
      <c r="R15" s="20">
        <f t="shared" si="1"/>
        <v>46</v>
      </c>
      <c r="S15" s="139">
        <f t="shared" si="2"/>
        <v>0</v>
      </c>
      <c r="T15" s="86">
        <f>VLOOKUP(H15,SJMS_normativy!$A$3:$B$334,2,0)</f>
        <v>0</v>
      </c>
      <c r="U15" s="17">
        <f>IF(I15=0,0,VLOOKUP(SUM(I15+J15),SJZS_normativy!$A$4:$C$1075,2,0))</f>
        <v>41.454955726899577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  <c r="AL15" s="31"/>
    </row>
    <row r="16" spans="1:38" ht="20.100000000000001" customHeight="1" x14ac:dyDescent="0.2">
      <c r="A16" s="81">
        <v>7</v>
      </c>
      <c r="B16" s="81">
        <v>650034180</v>
      </c>
      <c r="C16" s="81">
        <v>2320</v>
      </c>
      <c r="D16" s="5" t="s">
        <v>322</v>
      </c>
      <c r="E16" s="71">
        <v>3141</v>
      </c>
      <c r="F16" s="181" t="s">
        <v>48</v>
      </c>
      <c r="G16" s="222">
        <v>125</v>
      </c>
      <c r="H16" s="13">
        <v>37</v>
      </c>
      <c r="I16" s="11"/>
      <c r="J16" s="173"/>
      <c r="K16" s="171"/>
      <c r="L16" s="172"/>
      <c r="M16" s="173"/>
      <c r="N16" s="171"/>
      <c r="O16" s="172"/>
      <c r="P16" s="173"/>
      <c r="Q16" s="57">
        <f t="shared" si="0"/>
        <v>37</v>
      </c>
      <c r="R16" s="20">
        <f t="shared" si="1"/>
        <v>0</v>
      </c>
      <c r="S16" s="139">
        <f t="shared" si="2"/>
        <v>0</v>
      </c>
      <c r="T16" s="86">
        <f>VLOOKUP(H16,SJMS_normativy!$A$3:$B$334,2,0)</f>
        <v>29.585946600000003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  <c r="AL16" s="31"/>
    </row>
    <row r="17" spans="1:38" ht="20.100000000000001" customHeight="1" x14ac:dyDescent="0.2">
      <c r="A17" s="81">
        <v>8</v>
      </c>
      <c r="B17" s="81">
        <v>600080145</v>
      </c>
      <c r="C17" s="81">
        <v>2455</v>
      </c>
      <c r="D17" s="5" t="s">
        <v>323</v>
      </c>
      <c r="E17" s="71">
        <v>3141</v>
      </c>
      <c r="F17" s="59" t="s">
        <v>323</v>
      </c>
      <c r="G17" s="221">
        <v>90</v>
      </c>
      <c r="H17" s="13">
        <v>18</v>
      </c>
      <c r="I17" s="11">
        <v>36</v>
      </c>
      <c r="J17" s="173"/>
      <c r="K17" s="171"/>
      <c r="L17" s="172"/>
      <c r="M17" s="173"/>
      <c r="N17" s="171"/>
      <c r="O17" s="172"/>
      <c r="P17" s="173"/>
      <c r="Q17" s="57">
        <f t="shared" si="0"/>
        <v>18</v>
      </c>
      <c r="R17" s="20">
        <f t="shared" si="1"/>
        <v>36</v>
      </c>
      <c r="S17" s="139">
        <f t="shared" si="2"/>
        <v>0</v>
      </c>
      <c r="T17" s="86">
        <f>VLOOKUP(H17,SJMS_normativy!$A$3:$B$334,2,0)</f>
        <v>24.859087080000002</v>
      </c>
      <c r="U17" s="17">
        <f>IF(I17=0,0,VLOOKUP(SUM(I17+J17),SJZS_normativy!$A$4:$C$1075,2,0))</f>
        <v>38.595653619490932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  <c r="AL17" s="31"/>
    </row>
    <row r="18" spans="1:38" ht="20.100000000000001" customHeight="1" x14ac:dyDescent="0.2">
      <c r="A18" s="504">
        <v>9</v>
      </c>
      <c r="B18" s="414">
        <v>600079732</v>
      </c>
      <c r="C18" s="81">
        <v>2456</v>
      </c>
      <c r="D18" s="5" t="s">
        <v>380</v>
      </c>
      <c r="E18" s="71">
        <v>3141</v>
      </c>
      <c r="F18" s="59" t="s">
        <v>44</v>
      </c>
      <c r="G18" s="222">
        <v>638</v>
      </c>
      <c r="H18" s="13"/>
      <c r="I18" s="11">
        <v>264</v>
      </c>
      <c r="J18" s="59"/>
      <c r="K18" s="171"/>
      <c r="L18" s="172"/>
      <c r="M18" s="173"/>
      <c r="N18" s="171"/>
      <c r="O18" s="172"/>
      <c r="P18" s="173"/>
      <c r="Q18" s="57">
        <f t="shared" si="0"/>
        <v>0</v>
      </c>
      <c r="R18" s="20">
        <f t="shared" si="1"/>
        <v>264</v>
      </c>
      <c r="S18" s="139">
        <f t="shared" si="2"/>
        <v>0</v>
      </c>
      <c r="T18" s="86">
        <f>VLOOKUP(H18,SJMS_normativy!$A$3:$B$334,2,0)</f>
        <v>0</v>
      </c>
      <c r="U18" s="17">
        <f>IF(I18=0,0,VLOOKUP(SUM(I18+J18),SJZS_normativy!$A$4:$C$1075,2,0))</f>
        <v>62.60763810051639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  <c r="AL18" s="31"/>
    </row>
    <row r="19" spans="1:38" ht="20.100000000000001" customHeight="1" x14ac:dyDescent="0.2">
      <c r="A19" s="504">
        <v>9</v>
      </c>
      <c r="B19" s="414">
        <v>600079732</v>
      </c>
      <c r="C19" s="81">
        <v>2456</v>
      </c>
      <c r="D19" s="5" t="s">
        <v>380</v>
      </c>
      <c r="E19" s="71">
        <v>3141</v>
      </c>
      <c r="F19" s="181" t="s">
        <v>45</v>
      </c>
      <c r="G19" s="222">
        <v>638</v>
      </c>
      <c r="H19" s="13">
        <v>94</v>
      </c>
      <c r="I19" s="11"/>
      <c r="J19" s="59"/>
      <c r="K19" s="171"/>
      <c r="L19" s="172"/>
      <c r="M19" s="173"/>
      <c r="N19" s="171"/>
      <c r="O19" s="172"/>
      <c r="P19" s="173"/>
      <c r="Q19" s="57">
        <f t="shared" si="0"/>
        <v>94</v>
      </c>
      <c r="R19" s="20">
        <f t="shared" si="1"/>
        <v>0</v>
      </c>
      <c r="S19" s="139">
        <f t="shared" si="2"/>
        <v>0</v>
      </c>
      <c r="T19" s="86">
        <f>VLOOKUP(H19,SJMS_normativy!$A$3:$B$334,2,0)</f>
        <v>39.670445879999995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  <c r="AL19" s="31"/>
    </row>
    <row r="20" spans="1:38" ht="20.100000000000001" customHeight="1" x14ac:dyDescent="0.2">
      <c r="A20" s="504">
        <v>9</v>
      </c>
      <c r="B20" s="414">
        <v>600079732</v>
      </c>
      <c r="C20" s="81">
        <v>2456</v>
      </c>
      <c r="D20" s="5" t="s">
        <v>380</v>
      </c>
      <c r="E20" s="71">
        <v>3141</v>
      </c>
      <c r="F20" s="181" t="s">
        <v>90</v>
      </c>
      <c r="G20" s="222">
        <v>638</v>
      </c>
      <c r="H20" s="13">
        <v>17</v>
      </c>
      <c r="I20" s="11"/>
      <c r="J20" s="59"/>
      <c r="K20" s="171"/>
      <c r="L20" s="172"/>
      <c r="M20" s="173"/>
      <c r="N20" s="171"/>
      <c r="O20" s="172"/>
      <c r="P20" s="173"/>
      <c r="Q20" s="57">
        <f t="shared" si="0"/>
        <v>17</v>
      </c>
      <c r="R20" s="20">
        <f t="shared" si="1"/>
        <v>0</v>
      </c>
      <c r="S20" s="139">
        <f t="shared" si="2"/>
        <v>0</v>
      </c>
      <c r="T20" s="86">
        <f>VLOOKUP(H20,SJMS_normativy!$A$3:$B$334,2,0)</f>
        <v>24.5913942</v>
      </c>
      <c r="U20" s="17">
        <f>IF(I20=0,0,VLOOKUP(SUM(I20+J20),SJZS_normativy!$A$4:$C$1075,2,0))</f>
        <v>0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  <c r="AL20" s="31"/>
    </row>
    <row r="21" spans="1:38" ht="20.100000000000001" customHeight="1" x14ac:dyDescent="0.2">
      <c r="A21" s="81">
        <v>10</v>
      </c>
      <c r="B21" s="81">
        <v>600079813</v>
      </c>
      <c r="C21" s="81">
        <v>2462</v>
      </c>
      <c r="D21" s="5" t="s">
        <v>324</v>
      </c>
      <c r="E21" s="71">
        <v>3141</v>
      </c>
      <c r="F21" s="59" t="s">
        <v>324</v>
      </c>
      <c r="G21" s="14">
        <v>73</v>
      </c>
      <c r="H21" s="13">
        <v>16</v>
      </c>
      <c r="I21" s="11">
        <v>29</v>
      </c>
      <c r="J21" s="59"/>
      <c r="K21" s="171"/>
      <c r="L21" s="172"/>
      <c r="M21" s="173"/>
      <c r="N21" s="171"/>
      <c r="O21" s="172"/>
      <c r="P21" s="173"/>
      <c r="Q21" s="57">
        <f t="shared" si="0"/>
        <v>16</v>
      </c>
      <c r="R21" s="20">
        <f t="shared" si="1"/>
        <v>29</v>
      </c>
      <c r="S21" s="139">
        <f t="shared" si="2"/>
        <v>0</v>
      </c>
      <c r="T21" s="86">
        <f>VLOOKUP(H21,SJMS_normativy!$A$3:$B$334,2,0)</f>
        <v>24.321810240000005</v>
      </c>
      <c r="U21" s="17">
        <f>IF(I21=0,0,VLOOKUP(SUM(I21+J21),SJZS_normativy!$A$4:$C$1075,2,0))</f>
        <v>36.857394517766494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  <c r="AL21" s="31"/>
    </row>
    <row r="22" spans="1:38" ht="20.100000000000001" customHeight="1" x14ac:dyDescent="0.2">
      <c r="A22" s="81">
        <v>11</v>
      </c>
      <c r="B22" s="81">
        <v>600080081</v>
      </c>
      <c r="C22" s="81">
        <v>2464</v>
      </c>
      <c r="D22" s="5" t="s">
        <v>325</v>
      </c>
      <c r="E22" s="71">
        <v>3141</v>
      </c>
      <c r="F22" s="59" t="s">
        <v>325</v>
      </c>
      <c r="G22" s="221">
        <v>40</v>
      </c>
      <c r="H22" s="13">
        <v>17</v>
      </c>
      <c r="I22" s="11">
        <v>10</v>
      </c>
      <c r="J22" s="173"/>
      <c r="K22" s="171"/>
      <c r="L22" s="172"/>
      <c r="M22" s="173"/>
      <c r="N22" s="171"/>
      <c r="O22" s="172"/>
      <c r="P22" s="173"/>
      <c r="Q22" s="57">
        <f t="shared" si="0"/>
        <v>17</v>
      </c>
      <c r="R22" s="20">
        <f t="shared" si="1"/>
        <v>10</v>
      </c>
      <c r="S22" s="139">
        <f t="shared" si="2"/>
        <v>0</v>
      </c>
      <c r="T22" s="86">
        <f>VLOOKUP(H22,SJMS_normativy!$A$3:$B$334,2,0)</f>
        <v>24.5913942</v>
      </c>
      <c r="U22" s="17">
        <f>IF(I22=0,0,VLOOKUP(SUM(I22+J22),SJZS_normativy!$A$4:$C$1075,2,0))</f>
        <v>36.857394517766494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  <c r="AL22" s="31"/>
    </row>
    <row r="23" spans="1:38" ht="20.100000000000001" customHeight="1" x14ac:dyDescent="0.2">
      <c r="A23" s="81">
        <v>12</v>
      </c>
      <c r="B23" s="81">
        <v>600079708</v>
      </c>
      <c r="C23" s="81">
        <v>2467</v>
      </c>
      <c r="D23" s="5" t="s">
        <v>326</v>
      </c>
      <c r="E23" s="71">
        <v>3141</v>
      </c>
      <c r="F23" s="181" t="s">
        <v>49</v>
      </c>
      <c r="G23" s="221">
        <v>50</v>
      </c>
      <c r="H23" s="13">
        <v>20</v>
      </c>
      <c r="I23" s="11">
        <v>9</v>
      </c>
      <c r="J23" s="59"/>
      <c r="K23" s="171"/>
      <c r="L23" s="172"/>
      <c r="M23" s="173"/>
      <c r="N23" s="171"/>
      <c r="O23" s="172"/>
      <c r="P23" s="173"/>
      <c r="Q23" s="57">
        <f t="shared" si="0"/>
        <v>20</v>
      </c>
      <c r="R23" s="20">
        <f t="shared" si="1"/>
        <v>9</v>
      </c>
      <c r="S23" s="139">
        <f t="shared" si="2"/>
        <v>0</v>
      </c>
      <c r="T23" s="86">
        <f>VLOOKUP(H23,SJMS_normativy!$A$3:$B$334,2,0)</f>
        <v>25.388799599999999</v>
      </c>
      <c r="U23" s="17">
        <f>IF(I23=0,0,VLOOKUP(SUM(I23+J23),SJZS_normativy!$A$4:$C$1075,2,0))</f>
        <v>36.857394517766494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  <c r="AL23" s="31"/>
    </row>
    <row r="24" spans="1:38" ht="20.100000000000001" customHeight="1" x14ac:dyDescent="0.2">
      <c r="A24" s="81">
        <v>13</v>
      </c>
      <c r="B24" s="81">
        <v>600079058</v>
      </c>
      <c r="C24" s="81">
        <v>2408</v>
      </c>
      <c r="D24" s="5" t="s">
        <v>50</v>
      </c>
      <c r="E24" s="71">
        <v>3141</v>
      </c>
      <c r="F24" s="59" t="s">
        <v>50</v>
      </c>
      <c r="G24" s="221">
        <v>70</v>
      </c>
      <c r="H24" s="13">
        <v>20</v>
      </c>
      <c r="I24" s="11">
        <v>10</v>
      </c>
      <c r="J24" s="59"/>
      <c r="K24" s="171"/>
      <c r="L24" s="172"/>
      <c r="M24" s="173"/>
      <c r="N24" s="171"/>
      <c r="O24" s="172"/>
      <c r="P24" s="173"/>
      <c r="Q24" s="57">
        <f t="shared" si="0"/>
        <v>20</v>
      </c>
      <c r="R24" s="20">
        <f t="shared" si="1"/>
        <v>10</v>
      </c>
      <c r="S24" s="139">
        <f t="shared" si="2"/>
        <v>0</v>
      </c>
      <c r="T24" s="86">
        <f>VLOOKUP(H24,SJMS_normativy!$A$3:$B$334,2,0)</f>
        <v>25.388799599999999</v>
      </c>
      <c r="U24" s="17">
        <f>IF(I24=0,0,VLOOKUP(SUM(I24+J24),SJZS_normativy!$A$4:$C$1075,2,0))</f>
        <v>36.857394517766494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  <c r="AL24" s="1" t="s">
        <v>625</v>
      </c>
    </row>
    <row r="25" spans="1:38" ht="20.100000000000001" customHeight="1" x14ac:dyDescent="0.2">
      <c r="A25" s="81">
        <v>15</v>
      </c>
      <c r="B25" s="81">
        <v>600079384</v>
      </c>
      <c r="C25" s="81">
        <v>2438</v>
      </c>
      <c r="D25" s="5" t="s">
        <v>46</v>
      </c>
      <c r="E25" s="71">
        <v>3141</v>
      </c>
      <c r="F25" s="59" t="s">
        <v>46</v>
      </c>
      <c r="G25" s="221">
        <v>416</v>
      </c>
      <c r="H25" s="13">
        <v>104</v>
      </c>
      <c r="I25" s="11">
        <v>156</v>
      </c>
      <c r="J25" s="173"/>
      <c r="K25" s="171"/>
      <c r="L25" s="172"/>
      <c r="M25" s="173"/>
      <c r="N25" s="171"/>
      <c r="O25" s="172"/>
      <c r="P25" s="173"/>
      <c r="Q25" s="57">
        <f t="shared" si="0"/>
        <v>104</v>
      </c>
      <c r="R25" s="20">
        <f t="shared" si="1"/>
        <v>156</v>
      </c>
      <c r="S25" s="139">
        <f t="shared" si="2"/>
        <v>0</v>
      </c>
      <c r="T25" s="86">
        <f>VLOOKUP(H25,SJMS_normativy!$A$3:$B$334,2,0)</f>
        <v>40.806144480000007</v>
      </c>
      <c r="U25" s="17">
        <f>IF(I25=0,0,VLOOKUP(SUM(I25+J25),SJZS_normativy!$A$4:$C$1075,2,0))</f>
        <v>56.016290682537139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  <c r="AL25" s="31"/>
    </row>
    <row r="26" spans="1:38" ht="20.100000000000001" customHeight="1" x14ac:dyDescent="0.2">
      <c r="A26" s="504">
        <v>19</v>
      </c>
      <c r="B26" s="414">
        <v>600080064</v>
      </c>
      <c r="C26" s="81">
        <v>2497</v>
      </c>
      <c r="D26" s="5" t="s">
        <v>327</v>
      </c>
      <c r="E26" s="71">
        <v>3141</v>
      </c>
      <c r="F26" s="181" t="s">
        <v>482</v>
      </c>
      <c r="G26" s="221">
        <v>275</v>
      </c>
      <c r="H26" s="13"/>
      <c r="I26" s="11"/>
      <c r="J26" s="59"/>
      <c r="K26" s="13"/>
      <c r="L26" s="11"/>
      <c r="M26" s="59"/>
      <c r="N26" s="13"/>
      <c r="O26" s="11">
        <v>195</v>
      </c>
      <c r="P26" s="173"/>
      <c r="Q26" s="57">
        <f t="shared" si="0"/>
        <v>0</v>
      </c>
      <c r="R26" s="20">
        <f t="shared" si="1"/>
        <v>195</v>
      </c>
      <c r="S26" s="139">
        <f t="shared" si="2"/>
        <v>0</v>
      </c>
      <c r="T26" s="86">
        <f>VLOOKUP(H26,SJMS_normativy!$A$3:$B$334,2,0)</f>
        <v>0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0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146.94065137884715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  <c r="AL26" s="31"/>
    </row>
    <row r="27" spans="1:38" ht="20.100000000000001" customHeight="1" thickBot="1" x14ac:dyDescent="0.25">
      <c r="A27" s="570">
        <v>19</v>
      </c>
      <c r="B27" s="571">
        <v>600080064</v>
      </c>
      <c r="C27" s="506">
        <v>2497</v>
      </c>
      <c r="D27" s="245" t="s">
        <v>327</v>
      </c>
      <c r="E27" s="227">
        <v>3141</v>
      </c>
      <c r="F27" s="357" t="s">
        <v>483</v>
      </c>
      <c r="G27" s="221">
        <v>370</v>
      </c>
      <c r="H27" s="13">
        <v>98</v>
      </c>
      <c r="I27" s="11"/>
      <c r="J27" s="59"/>
      <c r="K27" s="13"/>
      <c r="L27" s="11">
        <v>195</v>
      </c>
      <c r="M27" s="59"/>
      <c r="N27" s="13"/>
      <c r="O27" s="11"/>
      <c r="P27" s="173"/>
      <c r="Q27" s="57">
        <f t="shared" si="0"/>
        <v>98</v>
      </c>
      <c r="R27" s="20">
        <f t="shared" si="1"/>
        <v>195</v>
      </c>
      <c r="S27" s="139">
        <f t="shared" si="2"/>
        <v>0</v>
      </c>
      <c r="T27" s="86">
        <f>VLOOKUP(H27,SJMS_normativy!$A$3:$B$334,2,0)</f>
        <v>40.147418280000004</v>
      </c>
      <c r="U27" s="17">
        <f>IF(I27=0,0,VLOOKUP(SUM(I27+J27),SJZS_normativy!$A$4:$C$1075,2,0))</f>
        <v>0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97.960434252564767</v>
      </c>
      <c r="Y27" s="87">
        <f>IF(M27=0,0,VLOOKUP(SUM(L27+M27),SJZS_normativy!$A$4:$C$1075,2,0))/0.6</f>
        <v>0</v>
      </c>
      <c r="Z27" s="86">
        <f>VLOOKUP(N27,SJMS_normativy!$A$3:$B$334,2,0)/0.4</f>
        <v>0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  <c r="AL27" s="31"/>
    </row>
    <row r="28" spans="1:38" ht="20.100000000000001" customHeight="1" thickBot="1" x14ac:dyDescent="0.25">
      <c r="A28" s="386"/>
      <c r="B28" s="386"/>
      <c r="C28" s="386"/>
      <c r="D28" s="241" t="s">
        <v>43</v>
      </c>
      <c r="E28" s="225"/>
      <c r="F28" s="226"/>
      <c r="G28" s="165"/>
      <c r="H28" s="132">
        <f t="shared" ref="H28:S28" si="3">SUM(H6:H27)</f>
        <v>682</v>
      </c>
      <c r="I28" s="108">
        <f t="shared" si="3"/>
        <v>989</v>
      </c>
      <c r="J28" s="129">
        <f t="shared" si="3"/>
        <v>0</v>
      </c>
      <c r="K28" s="132">
        <f t="shared" si="3"/>
        <v>22</v>
      </c>
      <c r="L28" s="108">
        <f t="shared" si="3"/>
        <v>653</v>
      </c>
      <c r="M28" s="142">
        <f t="shared" si="3"/>
        <v>0</v>
      </c>
      <c r="N28" s="132">
        <f t="shared" si="3"/>
        <v>70</v>
      </c>
      <c r="O28" s="108">
        <f t="shared" si="3"/>
        <v>684</v>
      </c>
      <c r="P28" s="142">
        <f t="shared" si="3"/>
        <v>0</v>
      </c>
      <c r="Q28" s="132">
        <f t="shared" si="3"/>
        <v>774</v>
      </c>
      <c r="R28" s="108">
        <f t="shared" si="3"/>
        <v>2326</v>
      </c>
      <c r="S28" s="142">
        <f t="shared" si="3"/>
        <v>0</v>
      </c>
      <c r="T28" s="133" t="s">
        <v>308</v>
      </c>
      <c r="U28" s="134" t="s">
        <v>308</v>
      </c>
      <c r="V28" s="135" t="s">
        <v>308</v>
      </c>
      <c r="W28" s="133" t="s">
        <v>308</v>
      </c>
      <c r="X28" s="134" t="s">
        <v>308</v>
      </c>
      <c r="Y28" s="135" t="s">
        <v>308</v>
      </c>
      <c r="Z28" s="133" t="s">
        <v>308</v>
      </c>
      <c r="AA28" s="134" t="s">
        <v>308</v>
      </c>
      <c r="AB28" s="135" t="s">
        <v>308</v>
      </c>
      <c r="AC28" s="133" t="s">
        <v>308</v>
      </c>
      <c r="AD28" s="134" t="s">
        <v>308</v>
      </c>
      <c r="AE28" s="135" t="s">
        <v>308</v>
      </c>
      <c r="AF28" s="136" t="s">
        <v>308</v>
      </c>
      <c r="AG28" s="137" t="s">
        <v>308</v>
      </c>
      <c r="AH28" s="138" t="s">
        <v>308</v>
      </c>
      <c r="AI28" s="136" t="s">
        <v>308</v>
      </c>
      <c r="AJ28" s="137" t="s">
        <v>308</v>
      </c>
      <c r="AK28" s="138" t="s">
        <v>308</v>
      </c>
      <c r="AL28" s="31"/>
    </row>
    <row r="29" spans="1:38" ht="20.100000000000001" customHeight="1" x14ac:dyDescent="0.2">
      <c r="Q29" s="30">
        <f>H28+K28+N28</f>
        <v>774</v>
      </c>
      <c r="R29" s="30">
        <f>I28+L28+O28</f>
        <v>2326</v>
      </c>
      <c r="S29" s="30">
        <f>J28+M28+P28</f>
        <v>0</v>
      </c>
    </row>
    <row r="30" spans="1:38" ht="20.100000000000001" customHeight="1" x14ac:dyDescent="0.2"/>
    <row r="31" spans="1:38" ht="20.100000000000001" customHeight="1" x14ac:dyDescent="0.2">
      <c r="N31" s="30">
        <f>H28+N28</f>
        <v>752</v>
      </c>
      <c r="O31" s="30">
        <f t="shared" ref="O31:P31" si="4">I28+O28</f>
        <v>1673</v>
      </c>
      <c r="P31" s="30">
        <f t="shared" si="4"/>
        <v>0</v>
      </c>
    </row>
    <row r="32" spans="1:3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</sheetData>
  <sortState xmlns:xlrd2="http://schemas.microsoft.com/office/spreadsheetml/2017/richdata2" ref="A6:AL27">
    <sortCondition ref="A6:A27"/>
  </sortState>
  <mergeCells count="11">
    <mergeCell ref="H3:S3"/>
    <mergeCell ref="Q4:S4"/>
    <mergeCell ref="H4:J4"/>
    <mergeCell ref="T4:V4"/>
    <mergeCell ref="K4:M4"/>
    <mergeCell ref="N4:P4"/>
    <mergeCell ref="W4:Y4"/>
    <mergeCell ref="Z4:AB4"/>
    <mergeCell ref="AC4:AE4"/>
    <mergeCell ref="AF4:AH4"/>
    <mergeCell ref="AI4:AK4"/>
  </mergeCells>
  <phoneticPr fontId="0" type="noConversion"/>
  <pageMargins left="0.39370078740157483" right="0.59055118110236227" top="0.98425196850393704" bottom="0.98425196850393704" header="0.51181102362204722" footer="0.51181102362204722"/>
  <pageSetup paperSize="8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2"/>
  <sheetViews>
    <sheetView workbookViewId="0">
      <pane xSplit="4" ySplit="5" topLeftCell="E6" activePane="bottomRight" state="frozen"/>
      <selection pane="topRight"/>
      <selection pane="bottomLeft"/>
      <selection pane="bottomRight" activeCell="E7" sqref="E7:R27"/>
    </sheetView>
  </sheetViews>
  <sheetFormatPr defaultColWidth="11.28515625" defaultRowHeight="18" customHeight="1" x14ac:dyDescent="0.2"/>
  <cols>
    <col min="1" max="1" width="7.140625" style="1" customWidth="1"/>
    <col min="2" max="2" width="33.140625" style="1" customWidth="1"/>
    <col min="3" max="3" width="5.7109375" style="7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6384" width="11.28515625" style="1"/>
  </cols>
  <sheetData>
    <row r="1" spans="1:18" ht="24.95" customHeight="1" x14ac:dyDescent="0.3">
      <c r="A1" s="22" t="s">
        <v>609</v>
      </c>
      <c r="B1" s="22"/>
      <c r="C1" s="195"/>
    </row>
    <row r="2" spans="1:18" ht="24.95" customHeight="1" x14ac:dyDescent="0.3">
      <c r="A2" s="69" t="s">
        <v>282</v>
      </c>
      <c r="B2" s="69"/>
      <c r="C2" s="196"/>
    </row>
    <row r="3" spans="1:18" ht="27" customHeight="1" thickBot="1" x14ac:dyDescent="0.3">
      <c r="B3" s="257"/>
      <c r="C3" s="270"/>
      <c r="D3" s="3" t="s">
        <v>358</v>
      </c>
    </row>
    <row r="4" spans="1:18" ht="27" customHeight="1" thickBot="1" x14ac:dyDescent="0.3">
      <c r="A4" s="23" t="s">
        <v>466</v>
      </c>
      <c r="C4" s="270"/>
      <c r="D4" s="194" t="s">
        <v>372</v>
      </c>
      <c r="E4" s="65"/>
      <c r="F4" s="658" t="s">
        <v>291</v>
      </c>
      <c r="G4" s="657"/>
      <c r="H4" s="659"/>
      <c r="I4" s="658" t="s">
        <v>292</v>
      </c>
      <c r="J4" s="657"/>
      <c r="K4" s="659"/>
      <c r="L4" s="658" t="s">
        <v>293</v>
      </c>
      <c r="M4" s="657"/>
      <c r="N4" s="659"/>
      <c r="O4" s="658" t="s">
        <v>269</v>
      </c>
      <c r="P4" s="657"/>
      <c r="Q4" s="657"/>
      <c r="R4" s="659"/>
    </row>
    <row r="5" spans="1:18" ht="49.5" customHeight="1" thickBot="1" x14ac:dyDescent="0.25">
      <c r="A5" s="572" t="s">
        <v>309</v>
      </c>
      <c r="B5" s="547" t="s">
        <v>587</v>
      </c>
      <c r="C5" s="36" t="s">
        <v>0</v>
      </c>
      <c r="D5" s="304" t="s">
        <v>1</v>
      </c>
      <c r="E5" s="78" t="s">
        <v>284</v>
      </c>
      <c r="F5" s="103" t="s">
        <v>294</v>
      </c>
      <c r="G5" s="74" t="s">
        <v>295</v>
      </c>
      <c r="H5" s="104" t="s">
        <v>296</v>
      </c>
      <c r="I5" s="103" t="s">
        <v>297</v>
      </c>
      <c r="J5" s="74" t="s">
        <v>298</v>
      </c>
      <c r="K5" s="104" t="s">
        <v>299</v>
      </c>
      <c r="L5" s="103" t="s">
        <v>300</v>
      </c>
      <c r="M5" s="74" t="s">
        <v>301</v>
      </c>
      <c r="N5" s="104" t="s">
        <v>302</v>
      </c>
      <c r="O5" s="103" t="s">
        <v>261</v>
      </c>
      <c r="P5" s="74" t="s">
        <v>268</v>
      </c>
      <c r="Q5" s="104" t="s">
        <v>267</v>
      </c>
      <c r="R5" s="149" t="s">
        <v>260</v>
      </c>
    </row>
    <row r="6" spans="1:18" ht="20.100000000000001" customHeight="1" x14ac:dyDescent="0.2">
      <c r="A6" s="562">
        <f>FR_stat!C6</f>
        <v>2323</v>
      </c>
      <c r="B6" s="564" t="str">
        <f>FR_stat!D6</f>
        <v>ŠJ Frýdlant, Školní 692</v>
      </c>
      <c r="C6" s="550">
        <f>FR_stat!E6</f>
        <v>3141</v>
      </c>
      <c r="D6" s="563" t="str">
        <f>FR_stat!F6</f>
        <v>ŠJ Frýdlant, Školní 692</v>
      </c>
      <c r="E6" s="100">
        <f>SJMS_normativy!$F$5</f>
        <v>25931</v>
      </c>
      <c r="F6" s="101">
        <f>IF(FR_stat!H6=0,0,(12*1.348*(1/FR_stat!T6*FR_rozp!$E6)+FR_stat!AC6))</f>
        <v>0</v>
      </c>
      <c r="G6" s="29">
        <f>IF(FR_stat!I6=0,0,(12*1.348*(1/FR_stat!U6*FR_rozp!$E6)+FR_stat!AD6))</f>
        <v>6333.7713569929729</v>
      </c>
      <c r="H6" s="102">
        <f>IF(FR_stat!J6=0,0,(12*1.348*(1/FR_stat!V6*FR_rozp!$E6)+FR_stat!AE6))</f>
        <v>0</v>
      </c>
      <c r="I6" s="101">
        <f>IF(FR_stat!K6=0,0,(12*1.348*(1/FR_stat!W6*FR_rozp!$E6)+FR_stat!AF6))</f>
        <v>0</v>
      </c>
      <c r="J6" s="29">
        <f>IF(FR_stat!L6=0,0,(12*1.348*(1/FR_stat!X6*FR_rozp!$E6)+FR_stat!AG6))</f>
        <v>3632.710586964914</v>
      </c>
      <c r="K6" s="102">
        <f>IF(FR_stat!M6=0,0,(12*1.348*(1/FR_stat!Y6*FR_rozp!$E6)+FR_stat!AH6))</f>
        <v>0</v>
      </c>
      <c r="L6" s="101">
        <f>IF(FR_stat!N6=0,0,(12*1.348*(1/FR_stat!Z6*FR_rozp!$E6)+FR_stat!AI6))</f>
        <v>0</v>
      </c>
      <c r="M6" s="29">
        <f>IF(FR_stat!O6=0,0,(12*1.348*(1/FR_stat!AA6*FR_rozp!$E6)+FR_stat!AJ6))</f>
        <v>0</v>
      </c>
      <c r="N6" s="102">
        <f>IF(FR_stat!P6=0,0,(12*1.348*(1/FR_stat!AB6*FR_rozp!$E6)+FR_stat!AK6))</f>
        <v>0</v>
      </c>
      <c r="O6" s="101">
        <f>F6*FR_stat!H6+I6*FR_stat!K6+L6*FR_stat!N6</f>
        <v>0</v>
      </c>
      <c r="P6" s="29">
        <f>G6*FR_stat!I6+J6*FR_stat!L6+M6*FR_stat!O6</f>
        <v>3962940.4514183793</v>
      </c>
      <c r="Q6" s="102">
        <f>H6*FR_stat!J6+K6*FR_stat!M6+N6*FR_stat!P6</f>
        <v>0</v>
      </c>
      <c r="R6" s="167">
        <f>SUM(O6:Q6)</f>
        <v>3962940.4514183793</v>
      </c>
    </row>
    <row r="7" spans="1:18" ht="20.100000000000001" customHeight="1" x14ac:dyDescent="0.2">
      <c r="A7" s="13">
        <f>FR_stat!C7</f>
        <v>2448</v>
      </c>
      <c r="B7" s="5" t="str">
        <f>FR_stat!D7</f>
        <v>ZŠ, ZUŠ a MŠ Frýdlant, Purkyňova 510</v>
      </c>
      <c r="C7" s="71">
        <f>FR_stat!E7</f>
        <v>3141</v>
      </c>
      <c r="D7" s="394" t="str">
        <f>FR_stat!F7</f>
        <v xml:space="preserve">MŠ Frýdlant, Bělíkova 891 </v>
      </c>
      <c r="E7" s="100">
        <f>SJMS_normativy!$F$5</f>
        <v>25931</v>
      </c>
      <c r="F7" s="101">
        <f>IF(FR_stat!H7=0,0,(12*1.348*(1/FR_stat!T7*FR_rozp!$E7)+FR_stat!AC7))</f>
        <v>10798.651038172504</v>
      </c>
      <c r="G7" s="29">
        <f>IF(FR_stat!I7=0,0,(12*1.348*(1/FR_stat!U7*FR_rozp!$E7)+FR_stat!AD7))</f>
        <v>0</v>
      </c>
      <c r="H7" s="102">
        <f>IF(FR_stat!J7=0,0,(12*1.348*(1/FR_stat!V7*FR_rozp!$E7)+FR_stat!AE7))</f>
        <v>0</v>
      </c>
      <c r="I7" s="101">
        <f>IF(FR_stat!K7=0,0,(12*1.348*(1/FR_stat!W7*FR_rozp!$E7)+FR_stat!AF7))</f>
        <v>0</v>
      </c>
      <c r="J7" s="29">
        <f>IF(FR_stat!L7=0,0,(12*1.348*(1/FR_stat!X7*FR_rozp!$E7)+FR_stat!AG7))</f>
        <v>0</v>
      </c>
      <c r="K7" s="102">
        <f>IF(FR_stat!M7=0,0,(12*1.348*(1/FR_stat!Y7*FR_rozp!$E7)+FR_stat!AH7))</f>
        <v>0</v>
      </c>
      <c r="L7" s="101">
        <f>IF(FR_stat!N7=0,0,(12*1.348*(1/FR_stat!Z7*FR_rozp!$E7)+FR_stat!AI7))</f>
        <v>0</v>
      </c>
      <c r="M7" s="29">
        <f>IF(FR_stat!O7=0,0,(12*1.348*(1/FR_stat!AA7*FR_rozp!$E7)+FR_stat!AJ7))</f>
        <v>0</v>
      </c>
      <c r="N7" s="102">
        <f>IF(FR_stat!P7=0,0,(12*1.348*(1/FR_stat!AB7*FR_rozp!$E7)+FR_stat!AK7))</f>
        <v>0</v>
      </c>
      <c r="O7" s="101">
        <f>F7*FR_stat!H7+I7*FR_stat!K7+L7*FR_stat!N7</f>
        <v>961079.94239735289</v>
      </c>
      <c r="P7" s="29">
        <f>G7*FR_stat!I7+J7*FR_stat!L7+M7*FR_stat!O7</f>
        <v>0</v>
      </c>
      <c r="Q7" s="102">
        <f>H7*FR_stat!J7+K7*FR_stat!M7+N7*FR_stat!P7</f>
        <v>0</v>
      </c>
      <c r="R7" s="167">
        <f t="shared" ref="R7:R27" si="0">SUM(O7:Q7)</f>
        <v>961079.94239735289</v>
      </c>
    </row>
    <row r="8" spans="1:18" ht="20.100000000000001" customHeight="1" x14ac:dyDescent="0.2">
      <c r="A8" s="13">
        <f>FR_stat!C8</f>
        <v>2448</v>
      </c>
      <c r="B8" s="5" t="str">
        <f>FR_stat!D8</f>
        <v>ZŠ, ZUŠ a MŠ Frýdlant, Purkyňova 510</v>
      </c>
      <c r="C8" s="71">
        <f>FR_stat!E8</f>
        <v>3141</v>
      </c>
      <c r="D8" s="394" t="str">
        <f>FR_stat!F8</f>
        <v xml:space="preserve">MŠ Frýdlant, Jiráskova 1137 </v>
      </c>
      <c r="E8" s="100">
        <f>SJMS_normativy!$F$5</f>
        <v>25931</v>
      </c>
      <c r="F8" s="101">
        <f>IF(FR_stat!H8=0,0,(12*1.348*(1/FR_stat!T8*FR_rozp!$E8)+FR_stat!AC8))</f>
        <v>13242.743691026075</v>
      </c>
      <c r="G8" s="29">
        <f>IF(FR_stat!I8=0,0,(12*1.348*(1/FR_stat!U8*FR_rozp!$E8)+FR_stat!AD8))</f>
        <v>0</v>
      </c>
      <c r="H8" s="102">
        <f>IF(FR_stat!J8=0,0,(12*1.348*(1/FR_stat!V8*FR_rozp!$E8)+FR_stat!AE8))</f>
        <v>0</v>
      </c>
      <c r="I8" s="101">
        <f>IF(FR_stat!K8=0,0,(12*1.348*(1/FR_stat!W8*FR_rozp!$E8)+FR_stat!AF8))</f>
        <v>0</v>
      </c>
      <c r="J8" s="29">
        <f>IF(FR_stat!L8=0,0,(12*1.348*(1/FR_stat!X8*FR_rozp!$E8)+FR_stat!AG8))</f>
        <v>0</v>
      </c>
      <c r="K8" s="102">
        <f>IF(FR_stat!M8=0,0,(12*1.348*(1/FR_stat!Y8*FR_rozp!$E8)+FR_stat!AH8))</f>
        <v>0</v>
      </c>
      <c r="L8" s="101">
        <f>IF(FR_stat!N8=0,0,(12*1.348*(1/FR_stat!Z8*FR_rozp!$E8)+FR_stat!AI8))</f>
        <v>0</v>
      </c>
      <c r="M8" s="29">
        <f>IF(FR_stat!O8=0,0,(12*1.348*(1/FR_stat!AA8*FR_rozp!$E8)+FR_stat!AJ8))</f>
        <v>0</v>
      </c>
      <c r="N8" s="102">
        <f>IF(FR_stat!P8=0,0,(12*1.348*(1/FR_stat!AB8*FR_rozp!$E8)+FR_stat!AK8))</f>
        <v>0</v>
      </c>
      <c r="O8" s="101">
        <f>F8*FR_stat!H8+I8*FR_stat!K8+L8*FR_stat!N8</f>
        <v>622408.95347822551</v>
      </c>
      <c r="P8" s="29">
        <f>G8*FR_stat!I8+J8*FR_stat!L8+M8*FR_stat!O8</f>
        <v>0</v>
      </c>
      <c r="Q8" s="102">
        <f>H8*FR_stat!J8+K8*FR_stat!M8+N8*FR_stat!P8</f>
        <v>0</v>
      </c>
      <c r="R8" s="167">
        <f t="shared" si="0"/>
        <v>622408.95347822551</v>
      </c>
    </row>
    <row r="9" spans="1:18" ht="20.100000000000001" customHeight="1" x14ac:dyDescent="0.2">
      <c r="A9" s="13">
        <f>FR_stat!C9</f>
        <v>2448</v>
      </c>
      <c r="B9" s="5" t="str">
        <f>FR_stat!D9</f>
        <v>ZŠ, ZUŠ a MŠ Frýdlant, Purkyňova 510</v>
      </c>
      <c r="C9" s="71">
        <f>FR_stat!E9</f>
        <v>3141</v>
      </c>
      <c r="D9" s="394" t="str">
        <f>FR_stat!F9</f>
        <v xml:space="preserve">MŠ Frýdlant, Sídlištní 1228 </v>
      </c>
      <c r="E9" s="100">
        <f>SJMS_normativy!$F$5</f>
        <v>25931</v>
      </c>
      <c r="F9" s="101">
        <f>IF(FR_stat!H9=0,0,(12*1.348*(1/FR_stat!T9*FR_rozp!$E9)+FR_stat!AC9))</f>
        <v>11872.953416983286</v>
      </c>
      <c r="G9" s="29">
        <f>IF(FR_stat!I9=0,0,(12*1.348*(1/FR_stat!U9*FR_rozp!$E9)+FR_stat!AD9))</f>
        <v>0</v>
      </c>
      <c r="H9" s="102">
        <f>IF(FR_stat!J9=0,0,(12*1.348*(1/FR_stat!V9*FR_rozp!$E9)+FR_stat!AE9))</f>
        <v>0</v>
      </c>
      <c r="I9" s="101">
        <f>IF(FR_stat!K9=0,0,(12*1.348*(1/FR_stat!W9*FR_rozp!$E9)+FR_stat!AF9))</f>
        <v>9747.1110580215827</v>
      </c>
      <c r="J9" s="29">
        <f>IF(FR_stat!L9=0,0,(12*1.348*(1/FR_stat!X9*FR_rozp!$E9)+FR_stat!AG9))</f>
        <v>0</v>
      </c>
      <c r="K9" s="102">
        <f>IF(FR_stat!M9=0,0,(12*1.348*(1/FR_stat!Y9*FR_rozp!$E9)+FR_stat!AH9))</f>
        <v>0</v>
      </c>
      <c r="L9" s="101">
        <f>IF(FR_stat!N9=0,0,(12*1.348*(1/FR_stat!Z9*FR_rozp!$E9)+FR_stat!AI9))</f>
        <v>0</v>
      </c>
      <c r="M9" s="29">
        <f>IF(FR_stat!O9=0,0,(12*1.348*(1/FR_stat!AA9*FR_rozp!$E9)+FR_stat!AJ9))</f>
        <v>0</v>
      </c>
      <c r="N9" s="102">
        <f>IF(FR_stat!P9=0,0,(12*1.348*(1/FR_stat!AB9*FR_rozp!$E9)+FR_stat!AK9))</f>
        <v>0</v>
      </c>
      <c r="O9" s="101">
        <f>F9*FR_stat!H9+I9*FR_stat!K9+L9*FR_stat!N9</f>
        <v>998051.36879737175</v>
      </c>
      <c r="P9" s="29">
        <f>G9*FR_stat!I9+J9*FR_stat!L9+M9*FR_stat!O9</f>
        <v>0</v>
      </c>
      <c r="Q9" s="102">
        <f>H9*FR_stat!J9+K9*FR_stat!M9+N9*FR_stat!P9</f>
        <v>0</v>
      </c>
      <c r="R9" s="167">
        <f t="shared" si="0"/>
        <v>998051.36879737175</v>
      </c>
    </row>
    <row r="10" spans="1:18" ht="20.100000000000001" customHeight="1" x14ac:dyDescent="0.2">
      <c r="A10" s="13">
        <f>FR_stat!C10</f>
        <v>2448</v>
      </c>
      <c r="B10" s="5" t="str">
        <f>FR_stat!D10</f>
        <v>ZŠ, ZUŠ a MŠ Frýdlant, Purkyňova 510</v>
      </c>
      <c r="C10" s="71">
        <f>FR_stat!E10</f>
        <v>3141</v>
      </c>
      <c r="D10" s="394" t="str">
        <f>FR_stat!F10</f>
        <v>ZŠ Frýdlant, Bělíkova 977 - výdejna</v>
      </c>
      <c r="E10" s="100">
        <f>SJMS_normativy!$F$5</f>
        <v>25931</v>
      </c>
      <c r="F10" s="101">
        <f>IF(FR_stat!H10=0,0,(12*1.348*(1/FR_stat!T10*FR_rozp!$E10)+FR_stat!AC10))</f>
        <v>0</v>
      </c>
      <c r="G10" s="29">
        <f>IF(FR_stat!I10=0,0,(12*1.348*(1/FR_stat!U10*FR_rozp!$E10)+FR_stat!AD10))</f>
        <v>0</v>
      </c>
      <c r="H10" s="102">
        <f>IF(FR_stat!J10=0,0,(12*1.348*(1/FR_stat!V10*FR_rozp!$E10)+FR_stat!AE10))</f>
        <v>0</v>
      </c>
      <c r="I10" s="101">
        <f>IF(FR_stat!K10=0,0,(12*1.348*(1/FR_stat!W10*FR_rozp!$E10)+FR_stat!AF10))</f>
        <v>0</v>
      </c>
      <c r="J10" s="29">
        <f>IF(FR_stat!L10=0,0,(12*1.348*(1/FR_stat!X10*FR_rozp!$E10)+FR_stat!AG10))</f>
        <v>0</v>
      </c>
      <c r="K10" s="102">
        <f>IF(FR_stat!M10=0,0,(12*1.348*(1/FR_stat!Y10*FR_rozp!$E10)+FR_stat!AH10))</f>
        <v>0</v>
      </c>
      <c r="L10" s="101">
        <f>IF(FR_stat!N10=0,0,(12*1.348*(1/FR_stat!Z10*FR_rozp!$E10)+FR_stat!AI10))</f>
        <v>6509.4073720143906</v>
      </c>
      <c r="M10" s="29">
        <f>IF(FR_stat!O10=0,0,(12*1.348*(1/FR_stat!AA10*FR_rozp!$E10)+FR_stat!AJ10))</f>
        <v>3142.4128345527092</v>
      </c>
      <c r="N10" s="102">
        <f>IF(FR_stat!P10=0,0,(12*1.348*(1/FR_stat!AB10*FR_rozp!$E10)+FR_stat!AK10))</f>
        <v>0</v>
      </c>
      <c r="O10" s="101">
        <f>F10*FR_stat!H10+I10*FR_stat!K10+L10*FR_stat!N10</f>
        <v>143206.9621843166</v>
      </c>
      <c r="P10" s="29">
        <f>G10*FR_stat!I10+J10*FR_stat!L10+M10*FR_stat!O10</f>
        <v>414798.49416095763</v>
      </c>
      <c r="Q10" s="102">
        <f>H10*FR_stat!J10+K10*FR_stat!M10+N10*FR_stat!P10</f>
        <v>0</v>
      </c>
      <c r="R10" s="167">
        <f t="shared" si="0"/>
        <v>558005.45634527423</v>
      </c>
    </row>
    <row r="11" spans="1:18" ht="20.100000000000001" customHeight="1" x14ac:dyDescent="0.2">
      <c r="A11" s="13">
        <f>FR_stat!C11</f>
        <v>2448</v>
      </c>
      <c r="B11" s="5" t="str">
        <f>FR_stat!D11</f>
        <v>ZŠ, ZUŠ a MŠ Frýdlant, Purkyňova 510</v>
      </c>
      <c r="C11" s="71">
        <f>FR_stat!E11</f>
        <v>3141</v>
      </c>
      <c r="D11" s="394" t="str">
        <f>FR_stat!F11</f>
        <v>ZŠ Frýdlant, Purkyňova 510 - výdejna</v>
      </c>
      <c r="E11" s="100">
        <f>SJMS_normativy!$F$5</f>
        <v>25931</v>
      </c>
      <c r="F11" s="101">
        <f>IF(FR_stat!H11=0,0,(12*1.348*(1/FR_stat!T11*FR_rozp!$E11)+FR_stat!AC11))</f>
        <v>0</v>
      </c>
      <c r="G11" s="29">
        <f>IF(FR_stat!I11=0,0,(12*1.348*(1/FR_stat!U11*FR_rozp!$E11)+FR_stat!AD11))</f>
        <v>0</v>
      </c>
      <c r="H11" s="102">
        <f>IF(FR_stat!J11=0,0,(12*1.348*(1/FR_stat!V11*FR_rozp!$E11)+FR_stat!AE11))</f>
        <v>0</v>
      </c>
      <c r="I11" s="101">
        <f>IF(FR_stat!K11=0,0,(12*1.348*(1/FR_stat!W11*FR_rozp!$E11)+FR_stat!AF11))</f>
        <v>0</v>
      </c>
      <c r="J11" s="29">
        <f>IF(FR_stat!L11=0,0,(12*1.348*(1/FR_stat!X11*FR_rozp!$E11)+FR_stat!AG11))</f>
        <v>0</v>
      </c>
      <c r="K11" s="102">
        <f>IF(FR_stat!M11=0,0,(12*1.348*(1/FR_stat!Y11*FR_rozp!$E11)+FR_stat!AH11))</f>
        <v>0</v>
      </c>
      <c r="L11" s="101">
        <f>IF(FR_stat!N11=0,0,(12*1.348*(1/FR_stat!Z11*FR_rozp!$E11)+FR_stat!AI11))</f>
        <v>0</v>
      </c>
      <c r="M11" s="29">
        <f>IF(FR_stat!O11=0,0,(12*1.348*(1/FR_stat!AA11*FR_rozp!$E11)+FR_stat!AJ11))</f>
        <v>2670.4652458247101</v>
      </c>
      <c r="N11" s="102">
        <f>IF(FR_stat!P11=0,0,(12*1.348*(1/FR_stat!AB11*FR_rozp!$E11)+FR_stat!AK11))</f>
        <v>0</v>
      </c>
      <c r="O11" s="101">
        <f>F11*FR_stat!H11+I11*FR_stat!K11+L11*FR_stat!N11</f>
        <v>0</v>
      </c>
      <c r="P11" s="29">
        <f>G11*FR_stat!I11+J11*FR_stat!L11+M11*FR_stat!O11</f>
        <v>763753.06030586711</v>
      </c>
      <c r="Q11" s="102">
        <f>H11*FR_stat!J11+K11*FR_stat!M11+N11*FR_stat!P11</f>
        <v>0</v>
      </c>
      <c r="R11" s="167">
        <f t="shared" si="0"/>
        <v>763753.06030586711</v>
      </c>
    </row>
    <row r="12" spans="1:18" ht="20.100000000000001" customHeight="1" x14ac:dyDescent="0.2">
      <c r="A12" s="13">
        <f>FR_stat!C12</f>
        <v>2450</v>
      </c>
      <c r="B12" s="5" t="str">
        <f>FR_stat!D12</f>
        <v>ZŠ a MŠ Bílý Potok 220</v>
      </c>
      <c r="C12" s="71">
        <f>FR_stat!E12</f>
        <v>3141</v>
      </c>
      <c r="D12" s="59" t="str">
        <f>FR_stat!F12</f>
        <v>ZŠ a MŠ Bílý Potok 220</v>
      </c>
      <c r="E12" s="100">
        <f>SJMS_normativy!$F$5</f>
        <v>25931</v>
      </c>
      <c r="F12" s="101">
        <f>IF(FR_stat!H12=0,0,(12*1.348*(1/FR_stat!T12*FR_rozp!$E12)+FR_stat!AC12))</f>
        <v>16925.502017597017</v>
      </c>
      <c r="G12" s="29">
        <f>IF(FR_stat!I12=0,0,(12*1.348*(1/FR_stat!U12*FR_rozp!$E12)+FR_stat!AD12))</f>
        <v>11432.616060579281</v>
      </c>
      <c r="H12" s="102">
        <f>IF(FR_stat!J12=0,0,(12*1.348*(1/FR_stat!V12*FR_rozp!$E12)+FR_stat!AE12))</f>
        <v>0</v>
      </c>
      <c r="I12" s="101">
        <f>IF(FR_stat!K12=0,0,(12*1.348*(1/FR_stat!W12*FR_rozp!$E12)+FR_stat!AF12))</f>
        <v>0</v>
      </c>
      <c r="J12" s="29">
        <f>IF(FR_stat!L12=0,0,(12*1.348*(1/FR_stat!X12*FR_rozp!$E12)+FR_stat!AG12))</f>
        <v>0</v>
      </c>
      <c r="K12" s="102">
        <f>IF(FR_stat!M12=0,0,(12*1.348*(1/FR_stat!Y12*FR_rozp!$E12)+FR_stat!AH12))</f>
        <v>0</v>
      </c>
      <c r="L12" s="101">
        <f>IF(FR_stat!N12=0,0,(12*1.348*(1/FR_stat!Z12*FR_rozp!$E12)+FR_stat!AI12))</f>
        <v>0</v>
      </c>
      <c r="M12" s="29">
        <f>IF(FR_stat!O12=0,0,(12*1.348*(1/FR_stat!AA12*FR_rozp!$E12)+FR_stat!AJ12))</f>
        <v>0</v>
      </c>
      <c r="N12" s="102">
        <f>IF(FR_stat!P12=0,0,(12*1.348*(1/FR_stat!AB12*FR_rozp!$E12)+FR_stat!AK12))</f>
        <v>0</v>
      </c>
      <c r="O12" s="101">
        <f>F12*FR_stat!H12+I12*FR_stat!K12+L12*FR_stat!N12</f>
        <v>304659.03631674632</v>
      </c>
      <c r="P12" s="29">
        <f>G12*FR_stat!I12+J12*FR_stat!L12+M12*FR_stat!O12</f>
        <v>262950.16939332348</v>
      </c>
      <c r="Q12" s="102">
        <f>H12*FR_stat!J12+K12*FR_stat!M12+N12*FR_stat!P12</f>
        <v>0</v>
      </c>
      <c r="R12" s="167">
        <f t="shared" si="0"/>
        <v>567609.20571006974</v>
      </c>
    </row>
    <row r="13" spans="1:18" ht="20.100000000000001" customHeight="1" x14ac:dyDescent="0.2">
      <c r="A13" s="13">
        <f>FR_stat!C13</f>
        <v>2451</v>
      </c>
      <c r="B13" s="5" t="str">
        <f>FR_stat!D13</f>
        <v>ZŠ a MŠ Bulovka 156</v>
      </c>
      <c r="C13" s="71">
        <f>FR_stat!E13</f>
        <v>3141</v>
      </c>
      <c r="D13" s="394" t="str">
        <f>FR_stat!F13</f>
        <v xml:space="preserve">MŠ Bulovka 10 </v>
      </c>
      <c r="E13" s="100">
        <f>SJMS_normativy!$F$5</f>
        <v>25931</v>
      </c>
      <c r="F13" s="101">
        <f>IF(FR_stat!H13=0,0,(12*1.348*(1/FR_stat!T13*FR_rozp!$E13)+FR_stat!AC13))</f>
        <v>16404.688468752393</v>
      </c>
      <c r="G13" s="29">
        <f>IF(FR_stat!I13=0,0,(12*1.348*(1/FR_stat!U13*FR_rozp!$E13)+FR_stat!AD13))</f>
        <v>10366.511955346245</v>
      </c>
      <c r="H13" s="102">
        <f>IF(FR_stat!J13=0,0,(12*1.348*(1/FR_stat!V13*FR_rozp!$E13)+FR_stat!AE13))</f>
        <v>0</v>
      </c>
      <c r="I13" s="101">
        <f>IF(FR_stat!K13=0,0,(12*1.348*(1/FR_stat!W13*FR_rozp!$E13)+FR_stat!AF13))</f>
        <v>0</v>
      </c>
      <c r="J13" s="29">
        <f>IF(FR_stat!L13=0,0,(12*1.348*(1/FR_stat!X13*FR_rozp!$E13)+FR_stat!AG13))</f>
        <v>0</v>
      </c>
      <c r="K13" s="102">
        <f>IF(FR_stat!M13=0,0,(12*1.348*(1/FR_stat!Y13*FR_rozp!$E13)+FR_stat!AH13))</f>
        <v>0</v>
      </c>
      <c r="L13" s="101">
        <f>IF(FR_stat!N13=0,0,(12*1.348*(1/FR_stat!Z13*FR_rozp!$E13)+FR_stat!AI13))</f>
        <v>0</v>
      </c>
      <c r="M13" s="29">
        <f>IF(FR_stat!O13=0,0,(12*1.348*(1/FR_stat!AA13*FR_rozp!$E13)+FR_stat!AJ13))</f>
        <v>0</v>
      </c>
      <c r="N13" s="102">
        <f>IF(FR_stat!P13=0,0,(12*1.348*(1/FR_stat!AB13*FR_rozp!$E13)+FR_stat!AK13))</f>
        <v>0</v>
      </c>
      <c r="O13" s="101">
        <f>F13*FR_stat!H13+I13*FR_stat!K13+L13*FR_stat!N13</f>
        <v>344498.45784380025</v>
      </c>
      <c r="P13" s="29">
        <f>G13*FR_stat!I13+J13*FR_stat!L13+M13*FR_stat!O13</f>
        <v>445760.01407988853</v>
      </c>
      <c r="Q13" s="102">
        <f>H13*FR_stat!J13+K13*FR_stat!M13+N13*FR_stat!P13</f>
        <v>0</v>
      </c>
      <c r="R13" s="167">
        <f t="shared" si="0"/>
        <v>790258.47192368878</v>
      </c>
    </row>
    <row r="14" spans="1:18" ht="20.100000000000001" customHeight="1" x14ac:dyDescent="0.2">
      <c r="A14" s="13">
        <f>FR_stat!C14</f>
        <v>2453</v>
      </c>
      <c r="B14" s="5" t="str">
        <f>FR_stat!D14</f>
        <v>ZŠ a MŠ Dětřichov 234</v>
      </c>
      <c r="C14" s="71">
        <f>FR_stat!E14</f>
        <v>3141</v>
      </c>
      <c r="D14" s="59" t="str">
        <f>FR_stat!F14</f>
        <v>ZŠ Dětřichov 234 - výdejna</v>
      </c>
      <c r="E14" s="100">
        <f>SJMS_normativy!$F$5</f>
        <v>25931</v>
      </c>
      <c r="F14" s="101">
        <f>IF(FR_stat!H14=0,0,(12*1.348*(1/FR_stat!T14*FR_rozp!$E14)+FR_stat!AC14))</f>
        <v>0</v>
      </c>
      <c r="G14" s="29">
        <f>IF(FR_stat!I14=0,0,(12*1.348*(1/FR_stat!U14*FR_rozp!$E14)+FR_stat!AD14))</f>
        <v>0</v>
      </c>
      <c r="H14" s="102">
        <f>IF(FR_stat!J14=0,0,(12*1.348*(1/FR_stat!V14*FR_rozp!$E14)+FR_stat!AE14))</f>
        <v>0</v>
      </c>
      <c r="I14" s="101">
        <f>IF(FR_stat!K14=0,0,(12*1.348*(1/FR_stat!W14*FR_rozp!$E14)+FR_stat!AF14))</f>
        <v>0</v>
      </c>
      <c r="J14" s="29">
        <f>IF(FR_stat!L14=0,0,(12*1.348*(1/FR_stat!X14*FR_rozp!$E14)+FR_stat!AG14))</f>
        <v>0</v>
      </c>
      <c r="K14" s="102">
        <f>IF(FR_stat!M14=0,0,(12*1.348*(1/FR_stat!Y14*FR_rozp!$E14)+FR_stat!AH14))</f>
        <v>0</v>
      </c>
      <c r="L14" s="101">
        <f>IF(FR_stat!N14=0,0,(12*1.348*(1/FR_stat!Z14*FR_rozp!$E14)+FR_stat!AI14))</f>
        <v>5275.5248390481702</v>
      </c>
      <c r="M14" s="29">
        <f>IF(FR_stat!O14=0,0,(12*1.348*(1/FR_stat!AA14*FR_rozp!$E14)+FR_stat!AJ14))</f>
        <v>3637.8985307408298</v>
      </c>
      <c r="N14" s="102">
        <f>IF(FR_stat!P14=0,0,(12*1.348*(1/FR_stat!AB14*FR_rozp!$E14)+FR_stat!AK14))</f>
        <v>0</v>
      </c>
      <c r="O14" s="101">
        <f>F14*FR_stat!H14+I14*FR_stat!K14+L14*FR_stat!N14</f>
        <v>253225.19227431217</v>
      </c>
      <c r="P14" s="29">
        <f>G14*FR_stat!I14+J14*FR_stat!L14+M14*FR_stat!O14</f>
        <v>258290.79568259892</v>
      </c>
      <c r="Q14" s="102">
        <f>H14*FR_stat!J14+K14*FR_stat!M14+N14*FR_stat!P14</f>
        <v>0</v>
      </c>
      <c r="R14" s="167">
        <f t="shared" si="0"/>
        <v>511515.98795691109</v>
      </c>
    </row>
    <row r="15" spans="1:18" ht="20.100000000000001" customHeight="1" x14ac:dyDescent="0.2">
      <c r="A15" s="13">
        <f>FR_stat!C15</f>
        <v>2320</v>
      </c>
      <c r="B15" s="5" t="str">
        <f>FR_stat!D15</f>
        <v>ZŠ a MŠ Dolní Řasnice 270</v>
      </c>
      <c r="C15" s="71">
        <f>FR_stat!E15</f>
        <v>3141</v>
      </c>
      <c r="D15" s="59" t="str">
        <f>FR_stat!F15</f>
        <v>ZŠ a MŠ Dolní Řasnice 270</v>
      </c>
      <c r="E15" s="100">
        <f>SJMS_normativy!$F$5</f>
        <v>25931</v>
      </c>
      <c r="F15" s="101">
        <f>IF(FR_stat!H15=0,0,(12*1.348*(1/FR_stat!T15*FR_rozp!$E15)+FR_stat!AC15))</f>
        <v>0</v>
      </c>
      <c r="G15" s="29">
        <f>IF(FR_stat!I15=0,0,(12*1.348*(1/FR_stat!U15*FR_rozp!$E15)+FR_stat!AD15))</f>
        <v>10170.44901640597</v>
      </c>
      <c r="H15" s="102">
        <f>IF(FR_stat!J15=0,0,(12*1.348*(1/FR_stat!V15*FR_rozp!$E15)+FR_stat!AE15))</f>
        <v>0</v>
      </c>
      <c r="I15" s="101">
        <f>IF(FR_stat!K15=0,0,(12*1.348*(1/FR_stat!W15*FR_rozp!$E15)+FR_stat!AF15))</f>
        <v>0</v>
      </c>
      <c r="J15" s="29">
        <f>IF(FR_stat!L15=0,0,(12*1.348*(1/FR_stat!X15*FR_rozp!$E15)+FR_stat!AG15))</f>
        <v>0</v>
      </c>
      <c r="K15" s="102">
        <f>IF(FR_stat!M15=0,0,(12*1.348*(1/FR_stat!Y15*FR_rozp!$E15)+FR_stat!AH15))</f>
        <v>0</v>
      </c>
      <c r="L15" s="101">
        <f>IF(FR_stat!N15=0,0,(12*1.348*(1/FR_stat!Z15*FR_rozp!$E15)+FR_stat!AI15))</f>
        <v>0</v>
      </c>
      <c r="M15" s="29">
        <f>IF(FR_stat!O15=0,0,(12*1.348*(1/FR_stat!AA15*FR_rozp!$E15)+FR_stat!AJ15))</f>
        <v>0</v>
      </c>
      <c r="N15" s="102">
        <f>IF(FR_stat!P15=0,0,(12*1.348*(1/FR_stat!AB15*FR_rozp!$E15)+FR_stat!AK15))</f>
        <v>0</v>
      </c>
      <c r="O15" s="101">
        <f>F15*FR_stat!H15+I15*FR_stat!K15+L15*FR_stat!N15</f>
        <v>0</v>
      </c>
      <c r="P15" s="29">
        <f>G15*FR_stat!I15+J15*FR_stat!L15+M15*FR_stat!O15</f>
        <v>467840.65475467459</v>
      </c>
      <c r="Q15" s="102">
        <f>H15*FR_stat!J15+K15*FR_stat!M15+N15*FR_stat!P15</f>
        <v>0</v>
      </c>
      <c r="R15" s="167">
        <f t="shared" si="0"/>
        <v>467840.65475467459</v>
      </c>
    </row>
    <row r="16" spans="1:18" ht="20.100000000000001" customHeight="1" x14ac:dyDescent="0.2">
      <c r="A16" s="13">
        <f>FR_stat!C16</f>
        <v>2320</v>
      </c>
      <c r="B16" s="5" t="str">
        <f>FR_stat!D16</f>
        <v>ZŠ a MŠ Dolní Řasnice 270</v>
      </c>
      <c r="C16" s="71">
        <f>FR_stat!E16</f>
        <v>3141</v>
      </c>
      <c r="D16" s="394" t="str">
        <f>FR_stat!F16</f>
        <v xml:space="preserve">MŠ Dolní Řasnice 334 </v>
      </c>
      <c r="E16" s="100">
        <f>SJMS_normativy!$F$5</f>
        <v>25931</v>
      </c>
      <c r="F16" s="101">
        <f>IF(FR_stat!H16=0,0,(12*1.348*(1/FR_stat!T16*FR_rozp!$E16)+FR_stat!AC16))</f>
        <v>14229.672314192578</v>
      </c>
      <c r="G16" s="29">
        <f>IF(FR_stat!I16=0,0,(12*1.348*(1/FR_stat!U16*FR_rozp!$E16)+FR_stat!AD16))</f>
        <v>0</v>
      </c>
      <c r="H16" s="102">
        <f>IF(FR_stat!J16=0,0,(12*1.348*(1/FR_stat!V16*FR_rozp!$E16)+FR_stat!AE16))</f>
        <v>0</v>
      </c>
      <c r="I16" s="101">
        <f>IF(FR_stat!K16=0,0,(12*1.348*(1/FR_stat!W16*FR_rozp!$E16)+FR_stat!AF16))</f>
        <v>0</v>
      </c>
      <c r="J16" s="29">
        <f>IF(FR_stat!L16=0,0,(12*1.348*(1/FR_stat!X16*FR_rozp!$E16)+FR_stat!AG16))</f>
        <v>0</v>
      </c>
      <c r="K16" s="102">
        <f>IF(FR_stat!M16=0,0,(12*1.348*(1/FR_stat!Y16*FR_rozp!$E16)+FR_stat!AH16))</f>
        <v>0</v>
      </c>
      <c r="L16" s="101">
        <f>IF(FR_stat!N16=0,0,(12*1.348*(1/FR_stat!Z16*FR_rozp!$E16)+FR_stat!AI16))</f>
        <v>0</v>
      </c>
      <c r="M16" s="29">
        <f>IF(FR_stat!O16=0,0,(12*1.348*(1/FR_stat!AA16*FR_rozp!$E16)+FR_stat!AJ16))</f>
        <v>0</v>
      </c>
      <c r="N16" s="102">
        <f>IF(FR_stat!P16=0,0,(12*1.348*(1/FR_stat!AB16*FR_rozp!$E16)+FR_stat!AK16))</f>
        <v>0</v>
      </c>
      <c r="O16" s="101">
        <f>F16*FR_stat!H16+I16*FR_stat!K16+L16*FR_stat!N16</f>
        <v>526497.87562512537</v>
      </c>
      <c r="P16" s="29">
        <f>G16*FR_stat!I16+J16*FR_stat!L16+M16*FR_stat!O16</f>
        <v>0</v>
      </c>
      <c r="Q16" s="102">
        <f>H16*FR_stat!J16+K16*FR_stat!M16+N16*FR_stat!P16</f>
        <v>0</v>
      </c>
      <c r="R16" s="167">
        <f t="shared" si="0"/>
        <v>526497.87562512537</v>
      </c>
    </row>
    <row r="17" spans="1:18" ht="20.100000000000001" customHeight="1" x14ac:dyDescent="0.2">
      <c r="A17" s="13">
        <f>FR_stat!C17</f>
        <v>2455</v>
      </c>
      <c r="B17" s="5" t="str">
        <f>FR_stat!D17</f>
        <v>ZŠ a MŠ Habartice 213</v>
      </c>
      <c r="C17" s="71">
        <f>FR_stat!E17</f>
        <v>3141</v>
      </c>
      <c r="D17" s="59" t="str">
        <f>FR_stat!F17</f>
        <v>ZŠ a MŠ Habartice 213</v>
      </c>
      <c r="E17" s="100">
        <f>SJMS_normativy!$F$5</f>
        <v>25931</v>
      </c>
      <c r="F17" s="101">
        <f>IF(FR_stat!H17=0,0,(12*1.348*(1/FR_stat!T17*FR_rozp!$E17)+FR_stat!AC17))</f>
        <v>16925.502017597017</v>
      </c>
      <c r="G17" s="29">
        <f>IF(FR_stat!I17=0,0,(12*1.348*(1/FR_stat!U17*FR_rozp!$E17)+FR_stat!AD17))</f>
        <v>10920.059396930939</v>
      </c>
      <c r="H17" s="102">
        <f>IF(FR_stat!J17=0,0,(12*1.348*(1/FR_stat!V17*FR_rozp!$E17)+FR_stat!AE17))</f>
        <v>0</v>
      </c>
      <c r="I17" s="101">
        <f>IF(FR_stat!K17=0,0,(12*1.348*(1/FR_stat!W17*FR_rozp!$E17)+FR_stat!AF17))</f>
        <v>0</v>
      </c>
      <c r="J17" s="29">
        <f>IF(FR_stat!L17=0,0,(12*1.348*(1/FR_stat!X17*FR_rozp!$E17)+FR_stat!AG17))</f>
        <v>0</v>
      </c>
      <c r="K17" s="102">
        <f>IF(FR_stat!M17=0,0,(12*1.348*(1/FR_stat!Y17*FR_rozp!$E17)+FR_stat!AH17))</f>
        <v>0</v>
      </c>
      <c r="L17" s="101">
        <f>IF(FR_stat!N17=0,0,(12*1.348*(1/FR_stat!Z17*FR_rozp!$E17)+FR_stat!AI17))</f>
        <v>0</v>
      </c>
      <c r="M17" s="29">
        <f>IF(FR_stat!O17=0,0,(12*1.348*(1/FR_stat!AA17*FR_rozp!$E17)+FR_stat!AJ17))</f>
        <v>0</v>
      </c>
      <c r="N17" s="102">
        <f>IF(FR_stat!P17=0,0,(12*1.348*(1/FR_stat!AB17*FR_rozp!$E17)+FR_stat!AK17))</f>
        <v>0</v>
      </c>
      <c r="O17" s="101">
        <f>F17*FR_stat!H17+I17*FR_stat!K17+L17*FR_stat!N17</f>
        <v>304659.03631674632</v>
      </c>
      <c r="P17" s="29">
        <f>G17*FR_stat!I17+J17*FR_stat!L17+M17*FR_stat!O17</f>
        <v>393122.13828951382</v>
      </c>
      <c r="Q17" s="102">
        <f>H17*FR_stat!J17+K17*FR_stat!M17+N17*FR_stat!P17</f>
        <v>0</v>
      </c>
      <c r="R17" s="167">
        <f t="shared" si="0"/>
        <v>697781.17460626015</v>
      </c>
    </row>
    <row r="18" spans="1:18" ht="20.100000000000001" customHeight="1" x14ac:dyDescent="0.2">
      <c r="A18" s="13">
        <f>FR_stat!C18</f>
        <v>2456</v>
      </c>
      <c r="B18" s="5" t="str">
        <f>FR_stat!D18</f>
        <v>ZŠ a MŠ Hejnice, Lázeňská 406</v>
      </c>
      <c r="C18" s="71">
        <f>FR_stat!E18</f>
        <v>3141</v>
      </c>
      <c r="D18" s="59" t="str">
        <f>FR_stat!F18</f>
        <v>ZŠ Hejnice, Lázeňská 406</v>
      </c>
      <c r="E18" s="100">
        <f>SJMS_normativy!$F$5</f>
        <v>25931</v>
      </c>
      <c r="F18" s="101">
        <f>IF(FR_stat!H18=0,0,(12*1.348*(1/FR_stat!T18*FR_rozp!$E18)+FR_stat!AC18))</f>
        <v>0</v>
      </c>
      <c r="G18" s="29">
        <f>IF(FR_stat!I18=0,0,(12*1.348*(1/FR_stat!U18*FR_rozp!$E18)+FR_stat!AD18))</f>
        <v>6751.8192029949832</v>
      </c>
      <c r="H18" s="102">
        <f>IF(FR_stat!J18=0,0,(12*1.348*(1/FR_stat!V18*FR_rozp!$E18)+FR_stat!AE18))</f>
        <v>0</v>
      </c>
      <c r="I18" s="101">
        <f>IF(FR_stat!K18=0,0,(12*1.348*(1/FR_stat!W18*FR_rozp!$E18)+FR_stat!AF18))</f>
        <v>0</v>
      </c>
      <c r="J18" s="29">
        <f>IF(FR_stat!L18=0,0,(12*1.348*(1/FR_stat!X18*FR_rozp!$E18)+FR_stat!AG18))</f>
        <v>0</v>
      </c>
      <c r="K18" s="102">
        <f>IF(FR_stat!M18=0,0,(12*1.348*(1/FR_stat!Y18*FR_rozp!$E18)+FR_stat!AH18))</f>
        <v>0</v>
      </c>
      <c r="L18" s="101">
        <f>IF(FR_stat!N18=0,0,(12*1.348*(1/FR_stat!Z18*FR_rozp!$E18)+FR_stat!AI18))</f>
        <v>0</v>
      </c>
      <c r="M18" s="29">
        <f>IF(FR_stat!O18=0,0,(12*1.348*(1/FR_stat!AA18*FR_rozp!$E18)+FR_stat!AJ18))</f>
        <v>0</v>
      </c>
      <c r="N18" s="102">
        <f>IF(FR_stat!P18=0,0,(12*1.348*(1/FR_stat!AB18*FR_rozp!$E18)+FR_stat!AK18))</f>
        <v>0</v>
      </c>
      <c r="O18" s="101">
        <f>F18*FR_stat!H18+I18*FR_stat!K18+L18*FR_stat!N18</f>
        <v>0</v>
      </c>
      <c r="P18" s="29">
        <f>G18*FR_stat!I18+J18*FR_stat!L18+M18*FR_stat!O18</f>
        <v>1782480.2695906756</v>
      </c>
      <c r="Q18" s="102">
        <f>H18*FR_stat!J18+K18*FR_stat!M18+N18*FR_stat!P18</f>
        <v>0</v>
      </c>
      <c r="R18" s="167">
        <f t="shared" si="0"/>
        <v>1782480.2695906756</v>
      </c>
    </row>
    <row r="19" spans="1:18" ht="20.100000000000001" customHeight="1" x14ac:dyDescent="0.2">
      <c r="A19" s="13">
        <f>FR_stat!C19</f>
        <v>2456</v>
      </c>
      <c r="B19" s="5" t="str">
        <f>FR_stat!D19</f>
        <v>ZŠ a MŠ Hejnice, Lázeňská 406</v>
      </c>
      <c r="C19" s="71">
        <f>FR_stat!E19</f>
        <v>3141</v>
      </c>
      <c r="D19" s="394" t="str">
        <f>FR_stat!F19</f>
        <v xml:space="preserve">MŠ Hejnice, Nádražní 65 </v>
      </c>
      <c r="E19" s="100">
        <f>SJMS_normativy!$F$5</f>
        <v>25931</v>
      </c>
      <c r="F19" s="101">
        <f>IF(FR_stat!H19=0,0,(12*1.348*(1/FR_stat!T19*FR_rozp!$E19)+FR_stat!AC19))</f>
        <v>10625.610825268599</v>
      </c>
      <c r="G19" s="29">
        <f>IF(FR_stat!I19=0,0,(12*1.348*(1/FR_stat!U19*FR_rozp!$E19)+FR_stat!AD19))</f>
        <v>0</v>
      </c>
      <c r="H19" s="102">
        <f>IF(FR_stat!J19=0,0,(12*1.348*(1/FR_stat!V19*FR_rozp!$E19)+FR_stat!AE19))</f>
        <v>0</v>
      </c>
      <c r="I19" s="101">
        <f>IF(FR_stat!K19=0,0,(12*1.348*(1/FR_stat!W19*FR_rozp!$E19)+FR_stat!AF19))</f>
        <v>0</v>
      </c>
      <c r="J19" s="29">
        <f>IF(FR_stat!L19=0,0,(12*1.348*(1/FR_stat!X19*FR_rozp!$E19)+FR_stat!AG19))</f>
        <v>0</v>
      </c>
      <c r="K19" s="102">
        <f>IF(FR_stat!M19=0,0,(12*1.348*(1/FR_stat!Y19*FR_rozp!$E19)+FR_stat!AH19))</f>
        <v>0</v>
      </c>
      <c r="L19" s="101">
        <f>IF(FR_stat!N19=0,0,(12*1.348*(1/FR_stat!Z19*FR_rozp!$E19)+FR_stat!AI19))</f>
        <v>0</v>
      </c>
      <c r="M19" s="29">
        <f>IF(FR_stat!O19=0,0,(12*1.348*(1/FR_stat!AA19*FR_rozp!$E19)+FR_stat!AJ19))</f>
        <v>0</v>
      </c>
      <c r="N19" s="102">
        <f>IF(FR_stat!P19=0,0,(12*1.348*(1/FR_stat!AB19*FR_rozp!$E19)+FR_stat!AK19))</f>
        <v>0</v>
      </c>
      <c r="O19" s="101">
        <f>F19*FR_stat!H19+I19*FR_stat!K19+L19*FR_stat!N19</f>
        <v>998807.41757524828</v>
      </c>
      <c r="P19" s="29">
        <f>G19*FR_stat!I19+J19*FR_stat!L19+M19*FR_stat!O19</f>
        <v>0</v>
      </c>
      <c r="Q19" s="102">
        <f>H19*FR_stat!J19+K19*FR_stat!M19+N19*FR_stat!P19</f>
        <v>0</v>
      </c>
      <c r="R19" s="167">
        <f t="shared" si="0"/>
        <v>998807.41757524828</v>
      </c>
    </row>
    <row r="20" spans="1:18" ht="20.100000000000001" customHeight="1" x14ac:dyDescent="0.2">
      <c r="A20" s="13">
        <f>FR_stat!C20</f>
        <v>2456</v>
      </c>
      <c r="B20" s="5" t="str">
        <f>FR_stat!D20</f>
        <v>ZŠ a MŠ Hejnice, Lázeňská 406</v>
      </c>
      <c r="C20" s="71">
        <f>FR_stat!E20</f>
        <v>3141</v>
      </c>
      <c r="D20" s="394" t="str">
        <f>FR_stat!F20</f>
        <v xml:space="preserve">MŠ Hejnice, Ferdinandov 64 </v>
      </c>
      <c r="E20" s="100">
        <f>SJMS_normativy!$F$5</f>
        <v>25931</v>
      </c>
      <c r="F20" s="101">
        <f>IF(FR_stat!H20=0,0,(12*1.348*(1/FR_stat!T20*FR_rozp!$E20)+FR_stat!AC20))</f>
        <v>17109.180759600855</v>
      </c>
      <c r="G20" s="29">
        <f>IF(FR_stat!I20=0,0,(12*1.348*(1/FR_stat!U20*FR_rozp!$E20)+FR_stat!AD20))</f>
        <v>0</v>
      </c>
      <c r="H20" s="102">
        <f>IF(FR_stat!J20=0,0,(12*1.348*(1/FR_stat!V20*FR_rozp!$E20)+FR_stat!AE20))</f>
        <v>0</v>
      </c>
      <c r="I20" s="101">
        <f>IF(FR_stat!K20=0,0,(12*1.348*(1/FR_stat!W20*FR_rozp!$E20)+FR_stat!AF20))</f>
        <v>0</v>
      </c>
      <c r="J20" s="29">
        <f>IF(FR_stat!L20=0,0,(12*1.348*(1/FR_stat!X20*FR_rozp!$E20)+FR_stat!AG20))</f>
        <v>0</v>
      </c>
      <c r="K20" s="102">
        <f>IF(FR_stat!M20=0,0,(12*1.348*(1/FR_stat!Y20*FR_rozp!$E20)+FR_stat!AH20))</f>
        <v>0</v>
      </c>
      <c r="L20" s="101">
        <f>IF(FR_stat!N20=0,0,(12*1.348*(1/FR_stat!Z20*FR_rozp!$E20)+FR_stat!AI20))</f>
        <v>0</v>
      </c>
      <c r="M20" s="29">
        <f>IF(FR_stat!O20=0,0,(12*1.348*(1/FR_stat!AA20*FR_rozp!$E20)+FR_stat!AJ20))</f>
        <v>0</v>
      </c>
      <c r="N20" s="102">
        <f>IF(FR_stat!P20=0,0,(12*1.348*(1/FR_stat!AB20*FR_rozp!$E20)+FR_stat!AK20))</f>
        <v>0</v>
      </c>
      <c r="O20" s="101">
        <f>F20*FR_stat!H20+I20*FR_stat!K20+L20*FR_stat!N20</f>
        <v>290856.07291321451</v>
      </c>
      <c r="P20" s="29">
        <f>G20*FR_stat!I20+J20*FR_stat!L20+M20*FR_stat!O20</f>
        <v>0</v>
      </c>
      <c r="Q20" s="102">
        <f>H20*FR_stat!J20+K20*FR_stat!M20+N20*FR_stat!P20</f>
        <v>0</v>
      </c>
      <c r="R20" s="167">
        <f t="shared" si="0"/>
        <v>290856.07291321451</v>
      </c>
    </row>
    <row r="21" spans="1:18" ht="20.100000000000001" customHeight="1" x14ac:dyDescent="0.2">
      <c r="A21" s="13">
        <f>FR_stat!C21</f>
        <v>2462</v>
      </c>
      <c r="B21" s="5" t="str">
        <f>FR_stat!D21</f>
        <v>ZŠ a MŠ Jindřichovice p. S. 312</v>
      </c>
      <c r="C21" s="71">
        <f>FR_stat!E21</f>
        <v>3141</v>
      </c>
      <c r="D21" s="59" t="str">
        <f>FR_stat!F21</f>
        <v>ZŠ a MŠ Jindřichovice p. S. 312</v>
      </c>
      <c r="E21" s="100">
        <f>SJMS_normativy!$F$5</f>
        <v>25931</v>
      </c>
      <c r="F21" s="101">
        <f>IF(FR_stat!H21=0,0,(12*1.348*(1/FR_stat!T21*FR_rozp!$E21)+FR_stat!AC21))</f>
        <v>17298.243263182372</v>
      </c>
      <c r="G21" s="29">
        <f>IF(FR_stat!I21=0,0,(12*1.348*(1/FR_stat!U21*FR_rozp!$E21)+FR_stat!AD21))</f>
        <v>11432.616060579281</v>
      </c>
      <c r="H21" s="102">
        <f>IF(FR_stat!J21=0,0,(12*1.348*(1/FR_stat!V21*FR_rozp!$E21)+FR_stat!AE21))</f>
        <v>0</v>
      </c>
      <c r="I21" s="101">
        <f>IF(FR_stat!K21=0,0,(12*1.348*(1/FR_stat!W21*FR_rozp!$E21)+FR_stat!AF21))</f>
        <v>0</v>
      </c>
      <c r="J21" s="29">
        <f>IF(FR_stat!L21=0,0,(12*1.348*(1/FR_stat!X21*FR_rozp!$E21)+FR_stat!AG21))</f>
        <v>0</v>
      </c>
      <c r="K21" s="102">
        <f>IF(FR_stat!M21=0,0,(12*1.348*(1/FR_stat!Y21*FR_rozp!$E21)+FR_stat!AH21))</f>
        <v>0</v>
      </c>
      <c r="L21" s="101">
        <f>IF(FR_stat!N21=0,0,(12*1.348*(1/FR_stat!Z21*FR_rozp!$E21)+FR_stat!AI21))</f>
        <v>0</v>
      </c>
      <c r="M21" s="29">
        <f>IF(FR_stat!O21=0,0,(12*1.348*(1/FR_stat!AA21*FR_rozp!$E21)+FR_stat!AJ21))</f>
        <v>0</v>
      </c>
      <c r="N21" s="102">
        <f>IF(FR_stat!P21=0,0,(12*1.348*(1/FR_stat!AB21*FR_rozp!$E21)+FR_stat!AK21))</f>
        <v>0</v>
      </c>
      <c r="O21" s="101">
        <f>F21*FR_stat!H21+I21*FR_stat!K21+L21*FR_stat!N21</f>
        <v>276771.89221091795</v>
      </c>
      <c r="P21" s="29">
        <f>G21*FR_stat!I21+J21*FR_stat!L21+M21*FR_stat!O21</f>
        <v>331545.86575679918</v>
      </c>
      <c r="Q21" s="102">
        <f>H21*FR_stat!J21+K21*FR_stat!M21+N21*FR_stat!P21</f>
        <v>0</v>
      </c>
      <c r="R21" s="167">
        <f t="shared" si="0"/>
        <v>608317.75796771713</v>
      </c>
    </row>
    <row r="22" spans="1:18" ht="20.100000000000001" customHeight="1" x14ac:dyDescent="0.2">
      <c r="A22" s="13">
        <f>FR_stat!C22</f>
        <v>2464</v>
      </c>
      <c r="B22" s="5" t="str">
        <f>FR_stat!D22</f>
        <v>ZŠ a MŠ Krásný Les 258</v>
      </c>
      <c r="C22" s="71">
        <f>FR_stat!E22</f>
        <v>3141</v>
      </c>
      <c r="D22" s="59" t="str">
        <f>FR_stat!F22</f>
        <v>ZŠ a MŠ Krásný Les 258</v>
      </c>
      <c r="E22" s="100">
        <f>SJMS_normativy!$F$5</f>
        <v>25931</v>
      </c>
      <c r="F22" s="101">
        <f>IF(FR_stat!H22=0,0,(12*1.348*(1/FR_stat!T22*FR_rozp!$E22)+FR_stat!AC22))</f>
        <v>17109.180759600855</v>
      </c>
      <c r="G22" s="29">
        <f>IF(FR_stat!I22=0,0,(12*1.348*(1/FR_stat!U22*FR_rozp!$E22)+FR_stat!AD22))</f>
        <v>11432.616060579281</v>
      </c>
      <c r="H22" s="102">
        <f>IF(FR_stat!J22=0,0,(12*1.348*(1/FR_stat!V22*FR_rozp!$E22)+FR_stat!AE22))</f>
        <v>0</v>
      </c>
      <c r="I22" s="101">
        <f>IF(FR_stat!K22=0,0,(12*1.348*(1/FR_stat!W22*FR_rozp!$E22)+FR_stat!AF22))</f>
        <v>0</v>
      </c>
      <c r="J22" s="29">
        <f>IF(FR_stat!L22=0,0,(12*1.348*(1/FR_stat!X22*FR_rozp!$E22)+FR_stat!AG22))</f>
        <v>0</v>
      </c>
      <c r="K22" s="102">
        <f>IF(FR_stat!M22=0,0,(12*1.348*(1/FR_stat!Y22*FR_rozp!$E22)+FR_stat!AH22))</f>
        <v>0</v>
      </c>
      <c r="L22" s="101">
        <f>IF(FR_stat!N22=0,0,(12*1.348*(1/FR_stat!Z22*FR_rozp!$E22)+FR_stat!AI22))</f>
        <v>0</v>
      </c>
      <c r="M22" s="29">
        <f>IF(FR_stat!O22=0,0,(12*1.348*(1/FR_stat!AA22*FR_rozp!$E22)+FR_stat!AJ22))</f>
        <v>0</v>
      </c>
      <c r="N22" s="102">
        <f>IF(FR_stat!P22=0,0,(12*1.348*(1/FR_stat!AB22*FR_rozp!$E22)+FR_stat!AK22))</f>
        <v>0</v>
      </c>
      <c r="O22" s="101">
        <f>F22*FR_stat!H22+I22*FR_stat!K22+L22*FR_stat!N22</f>
        <v>290856.07291321451</v>
      </c>
      <c r="P22" s="29">
        <f>G22*FR_stat!I22+J22*FR_stat!L22+M22*FR_stat!O22</f>
        <v>114326.16060579281</v>
      </c>
      <c r="Q22" s="102">
        <f>H22*FR_stat!J22+K22*FR_stat!M22+N22*FR_stat!P22</f>
        <v>0</v>
      </c>
      <c r="R22" s="167">
        <f t="shared" si="0"/>
        <v>405182.23351900734</v>
      </c>
    </row>
    <row r="23" spans="1:18" ht="20.100000000000001" customHeight="1" x14ac:dyDescent="0.2">
      <c r="A23" s="13">
        <f>FR_stat!C23</f>
        <v>2467</v>
      </c>
      <c r="B23" s="5" t="str">
        <f>FR_stat!D23</f>
        <v>ZŠ a MŠ Kunratice 124</v>
      </c>
      <c r="C23" s="71">
        <f>FR_stat!E23</f>
        <v>3141</v>
      </c>
      <c r="D23" s="59" t="str">
        <f>FR_stat!F23</f>
        <v xml:space="preserve">MŠ Kunratice 160 </v>
      </c>
      <c r="E23" s="100">
        <f>SJMS_normativy!$F$5</f>
        <v>25931</v>
      </c>
      <c r="F23" s="101">
        <f>IF(FR_stat!H23=0,0,(12*1.348*(1/FR_stat!T23*FR_rozp!$E23)+FR_stat!AC23))</f>
        <v>16573.45286931959</v>
      </c>
      <c r="G23" s="29">
        <f>IF(FR_stat!I23=0,0,(12*1.348*(1/FR_stat!U23*FR_rozp!$E23)+FR_stat!AD23))</f>
        <v>11432.616060579281</v>
      </c>
      <c r="H23" s="102">
        <f>IF(FR_stat!J23=0,0,(12*1.348*(1/FR_stat!V23*FR_rozp!$E23)+FR_stat!AE23))</f>
        <v>0</v>
      </c>
      <c r="I23" s="101">
        <f>IF(FR_stat!K23=0,0,(12*1.348*(1/FR_stat!W23*FR_rozp!$E23)+FR_stat!AF23))</f>
        <v>0</v>
      </c>
      <c r="J23" s="29">
        <f>IF(FR_stat!L23=0,0,(12*1.348*(1/FR_stat!X23*FR_rozp!$E23)+FR_stat!AG23))</f>
        <v>0</v>
      </c>
      <c r="K23" s="102">
        <f>IF(FR_stat!M23=0,0,(12*1.348*(1/FR_stat!Y23*FR_rozp!$E23)+FR_stat!AH23))</f>
        <v>0</v>
      </c>
      <c r="L23" s="101">
        <f>IF(FR_stat!N23=0,0,(12*1.348*(1/FR_stat!Z23*FR_rozp!$E23)+FR_stat!AI23))</f>
        <v>0</v>
      </c>
      <c r="M23" s="29">
        <f>IF(FR_stat!O23=0,0,(12*1.348*(1/FR_stat!AA23*FR_rozp!$E23)+FR_stat!AJ23))</f>
        <v>0</v>
      </c>
      <c r="N23" s="102">
        <f>IF(FR_stat!P23=0,0,(12*1.348*(1/FR_stat!AB23*FR_rozp!$E23)+FR_stat!AK23))</f>
        <v>0</v>
      </c>
      <c r="O23" s="101">
        <f>F23*FR_stat!H23+I23*FR_stat!K23+L23*FR_stat!N23</f>
        <v>331469.0573863918</v>
      </c>
      <c r="P23" s="29">
        <f>G23*FR_stat!I23+J23*FR_stat!L23+M23*FR_stat!O23</f>
        <v>102893.54454521353</v>
      </c>
      <c r="Q23" s="102">
        <f>H23*FR_stat!J23+K23*FR_stat!M23+N23*FR_stat!P23</f>
        <v>0</v>
      </c>
      <c r="R23" s="167">
        <f t="shared" si="0"/>
        <v>434362.60193160531</v>
      </c>
    </row>
    <row r="24" spans="1:18" ht="20.100000000000001" customHeight="1" x14ac:dyDescent="0.2">
      <c r="A24" s="13">
        <f>FR_stat!C24</f>
        <v>2408</v>
      </c>
      <c r="B24" s="5" t="str">
        <f>FR_stat!D24</f>
        <v>MŠ Lázně Libverda 177</v>
      </c>
      <c r="C24" s="71">
        <f>FR_stat!E24</f>
        <v>3141</v>
      </c>
      <c r="D24" s="59" t="str">
        <f>FR_stat!F24</f>
        <v>MŠ Lázně Libverda 177</v>
      </c>
      <c r="E24" s="100">
        <f>SJMS_normativy!$F$5</f>
        <v>25931</v>
      </c>
      <c r="F24" s="101">
        <f>IF(FR_stat!H24=0,0,(12*1.348*(1/FR_stat!T24*FR_rozp!$E24)+FR_stat!AC24))</f>
        <v>16573.45286931959</v>
      </c>
      <c r="G24" s="29">
        <f>IF(FR_stat!I24=0,0,(12*1.348*(1/FR_stat!U24*FR_rozp!$E24)+FR_stat!AD24))</f>
        <v>11432.616060579281</v>
      </c>
      <c r="H24" s="102">
        <f>IF(FR_stat!J24=0,0,(12*1.348*(1/FR_stat!V24*FR_rozp!$E24)+FR_stat!AE24))</f>
        <v>0</v>
      </c>
      <c r="I24" s="101">
        <f>IF(FR_stat!K24=0,0,(12*1.348*(1/FR_stat!W24*FR_rozp!$E24)+FR_stat!AF24))</f>
        <v>0</v>
      </c>
      <c r="J24" s="29">
        <f>IF(FR_stat!L24=0,0,(12*1.348*(1/FR_stat!X24*FR_rozp!$E24)+FR_stat!AG24))</f>
        <v>0</v>
      </c>
      <c r="K24" s="102">
        <f>IF(FR_stat!M24=0,0,(12*1.348*(1/FR_stat!Y24*FR_rozp!$E24)+FR_stat!AH24))</f>
        <v>0</v>
      </c>
      <c r="L24" s="101">
        <f>IF(FR_stat!N24=0,0,(12*1.348*(1/FR_stat!Z24*FR_rozp!$E24)+FR_stat!AI24))</f>
        <v>0</v>
      </c>
      <c r="M24" s="29">
        <f>IF(FR_stat!O24=0,0,(12*1.348*(1/FR_stat!AA24*FR_rozp!$E24)+FR_stat!AJ24))</f>
        <v>0</v>
      </c>
      <c r="N24" s="102">
        <f>IF(FR_stat!P24=0,0,(12*1.348*(1/FR_stat!AB24*FR_rozp!$E24)+FR_stat!AK24))</f>
        <v>0</v>
      </c>
      <c r="O24" s="101">
        <f>F24*FR_stat!H24+I24*FR_stat!K24+L24*FR_stat!N24</f>
        <v>331469.0573863918</v>
      </c>
      <c r="P24" s="29">
        <f>G24*FR_stat!I24+J24*FR_stat!L24+M24*FR_stat!O24</f>
        <v>114326.16060579281</v>
      </c>
      <c r="Q24" s="102">
        <f>H24*FR_stat!J24+K24*FR_stat!M24+N24*FR_stat!P24</f>
        <v>0</v>
      </c>
      <c r="R24" s="167">
        <f t="shared" si="0"/>
        <v>445795.21799218463</v>
      </c>
    </row>
    <row r="25" spans="1:18" ht="20.100000000000001" customHeight="1" x14ac:dyDescent="0.2">
      <c r="A25" s="13">
        <f>FR_stat!C25</f>
        <v>2438</v>
      </c>
      <c r="B25" s="5" t="str">
        <f>FR_stat!D25</f>
        <v>MŠ Nové Město p. S., Mánesova 952</v>
      </c>
      <c r="C25" s="71">
        <f>FR_stat!E25</f>
        <v>3141</v>
      </c>
      <c r="D25" s="59" t="str">
        <f>FR_stat!F25</f>
        <v>MŠ Nové Město p. S., Mánesova 952</v>
      </c>
      <c r="E25" s="100">
        <f>SJMS_normativy!$F$5</f>
        <v>25931</v>
      </c>
      <c r="F25" s="101">
        <f>IF(FR_stat!H25=0,0,(12*1.348*(1/FR_stat!T25*FR_rozp!$E25)+FR_stat!AC25))</f>
        <v>10331.330756317509</v>
      </c>
      <c r="G25" s="29">
        <f>IF(FR_stat!I25=0,0,(12*1.348*(1/FR_stat!U25*FR_rozp!$E25)+FR_stat!AD25))</f>
        <v>7540.1762231851062</v>
      </c>
      <c r="H25" s="102">
        <f>IF(FR_stat!J25=0,0,(12*1.348*(1/FR_stat!V25*FR_rozp!$E25)+FR_stat!AE25))</f>
        <v>0</v>
      </c>
      <c r="I25" s="101">
        <f>IF(FR_stat!K25=0,0,(12*1.348*(1/FR_stat!W25*FR_rozp!$E25)+FR_stat!AF25))</f>
        <v>0</v>
      </c>
      <c r="J25" s="29">
        <f>IF(FR_stat!L25=0,0,(12*1.348*(1/FR_stat!X25*FR_rozp!$E25)+FR_stat!AG25))</f>
        <v>0</v>
      </c>
      <c r="K25" s="102">
        <f>IF(FR_stat!M25=0,0,(12*1.348*(1/FR_stat!Y25*FR_rozp!$E25)+FR_stat!AH25))</f>
        <v>0</v>
      </c>
      <c r="L25" s="101">
        <f>IF(FR_stat!N25=0,0,(12*1.348*(1/FR_stat!Z25*FR_rozp!$E25)+FR_stat!AI25))</f>
        <v>0</v>
      </c>
      <c r="M25" s="29">
        <f>IF(FR_stat!O25=0,0,(12*1.348*(1/FR_stat!AA25*FR_rozp!$E25)+FR_stat!AJ25))</f>
        <v>0</v>
      </c>
      <c r="N25" s="102">
        <f>IF(FR_stat!P25=0,0,(12*1.348*(1/FR_stat!AB25*FR_rozp!$E25)+FR_stat!AK25))</f>
        <v>0</v>
      </c>
      <c r="O25" s="101">
        <f>F25*FR_stat!H25+I25*FR_stat!K25+L25*FR_stat!N25</f>
        <v>1074458.3986570209</v>
      </c>
      <c r="P25" s="29">
        <f>G25*FR_stat!I25+J25*FR_stat!L25+M25*FR_stat!O25</f>
        <v>1176267.4908168765</v>
      </c>
      <c r="Q25" s="102">
        <f>H25*FR_stat!J25+K25*FR_stat!M25+N25*FR_stat!P25</f>
        <v>0</v>
      </c>
      <c r="R25" s="167">
        <f t="shared" si="0"/>
        <v>2250725.8894738974</v>
      </c>
    </row>
    <row r="26" spans="1:18" ht="20.100000000000001" customHeight="1" x14ac:dyDescent="0.2">
      <c r="A26" s="13">
        <f>FR_stat!C26</f>
        <v>2497</v>
      </c>
      <c r="B26" s="5" t="str">
        <f>FR_stat!D26</f>
        <v>ZŠ a MŠ Raspenava, Fučíkova 430</v>
      </c>
      <c r="C26" s="71">
        <f>FR_stat!E26</f>
        <v>3141</v>
      </c>
      <c r="D26" s="394" t="str">
        <f>FR_stat!F26</f>
        <v>ZŠ a MŠ Raspenava, Moskevská 117 - výdejna</v>
      </c>
      <c r="E26" s="100">
        <f>SJMS_normativy!$F$5</f>
        <v>25931</v>
      </c>
      <c r="F26" s="101">
        <f>IF(FR_stat!H26=0,0,(12*1.348*(1/FR_stat!T26*FR_rozp!$E26)+FR_stat!AC26))</f>
        <v>0</v>
      </c>
      <c r="G26" s="29">
        <f>IF(FR_stat!I26=0,0,(12*1.348*(1/FR_stat!U26*FR_rozp!$E26)+FR_stat!AD26))</f>
        <v>0</v>
      </c>
      <c r="H26" s="102">
        <f>IF(FR_stat!J26=0,0,(12*1.348*(1/FR_stat!V26*FR_rozp!$E26)+FR_stat!AE26))</f>
        <v>0</v>
      </c>
      <c r="I26" s="101">
        <f>IF(FR_stat!K26=0,0,(12*1.348*(1/FR_stat!W26*FR_rozp!$E26)+FR_stat!AF26))</f>
        <v>0</v>
      </c>
      <c r="J26" s="29">
        <f>IF(FR_stat!L26=0,0,(12*1.348*(1/FR_stat!X26*FR_rozp!$E26)+FR_stat!AG26))</f>
        <v>0</v>
      </c>
      <c r="K26" s="102">
        <f>IF(FR_stat!M26=0,0,(12*1.348*(1/FR_stat!Y26*FR_rozp!$E26)+FR_stat!AH26))</f>
        <v>0</v>
      </c>
      <c r="L26" s="101">
        <f>IF(FR_stat!N26=0,0,(12*1.348*(1/FR_stat!Z26*FR_rozp!$E26)+FR_stat!AI26))</f>
        <v>0</v>
      </c>
      <c r="M26" s="29">
        <f>IF(FR_stat!O26=0,0,(12*1.348*(1/FR_stat!AA26*FR_rozp!$E26)+FR_stat!AJ26))</f>
        <v>2888.6209103057199</v>
      </c>
      <c r="N26" s="102">
        <f>IF(FR_stat!P26=0,0,(12*1.348*(1/FR_stat!AB26*FR_rozp!$E26)+FR_stat!AK26))</f>
        <v>0</v>
      </c>
      <c r="O26" s="101">
        <f>F26*FR_stat!H26+I26*FR_stat!K26+L26*FR_stat!N26</f>
        <v>0</v>
      </c>
      <c r="P26" s="29">
        <f>G26*FR_stat!I26+J26*FR_stat!L26+M26*FR_stat!O26</f>
        <v>563281.07750961534</v>
      </c>
      <c r="Q26" s="102">
        <f>H26*FR_stat!J26+K26*FR_stat!M26+N26*FR_stat!P26</f>
        <v>0</v>
      </c>
      <c r="R26" s="167">
        <f t="shared" si="0"/>
        <v>563281.07750961534</v>
      </c>
    </row>
    <row r="27" spans="1:18" ht="20.100000000000001" customHeight="1" thickBot="1" x14ac:dyDescent="0.25">
      <c r="A27" s="21">
        <f>FR_stat!C27</f>
        <v>2497</v>
      </c>
      <c r="B27" s="245" t="str">
        <f>FR_stat!D27</f>
        <v>ZŠ a MŠ Raspenava, Fučíkova 430</v>
      </c>
      <c r="C27" s="227">
        <f>FR_stat!E27</f>
        <v>3141</v>
      </c>
      <c r="D27" s="565" t="str">
        <f>FR_stat!F27</f>
        <v>MŠ Raspenava, Luhová 160</v>
      </c>
      <c r="E27" s="100">
        <f>SJMS_normativy!$F$5</f>
        <v>25931</v>
      </c>
      <c r="F27" s="101">
        <f>IF(FR_stat!H27=0,0,(12*1.348*(1/FR_stat!T27*FR_rozp!$E27)+FR_stat!AC27))</f>
        <v>10499.990779246689</v>
      </c>
      <c r="G27" s="29">
        <f>IF(FR_stat!I27=0,0,(12*1.348*(1/FR_stat!U27*FR_rozp!$E27)+FR_stat!AD27))</f>
        <v>0</v>
      </c>
      <c r="H27" s="102">
        <f>IF(FR_stat!J27=0,0,(12*1.348*(1/FR_stat!V27*FR_rozp!$E27)+FR_stat!AE27))</f>
        <v>0</v>
      </c>
      <c r="I27" s="101">
        <f>IF(FR_stat!K27=0,0,(12*1.348*(1/FR_stat!W27*FR_rozp!$E27)+FR_stat!AF27))</f>
        <v>0</v>
      </c>
      <c r="J27" s="29">
        <f>IF(FR_stat!L27=0,0,(12*1.348*(1/FR_stat!X27*FR_rozp!$E27)+FR_stat!AG27))</f>
        <v>4315.9313654585794</v>
      </c>
      <c r="K27" s="102">
        <f>IF(FR_stat!M27=0,0,(12*1.348*(1/FR_stat!Y27*FR_rozp!$E27)+FR_stat!AH27))</f>
        <v>0</v>
      </c>
      <c r="L27" s="101">
        <f>IF(FR_stat!N27=0,0,(12*1.348*(1/FR_stat!Z27*FR_rozp!$E27)+FR_stat!AI27))</f>
        <v>0</v>
      </c>
      <c r="M27" s="29">
        <f>IF(FR_stat!O27=0,0,(12*1.348*(1/FR_stat!AA27*FR_rozp!$E27)+FR_stat!AJ27))</f>
        <v>0</v>
      </c>
      <c r="N27" s="102">
        <f>IF(FR_stat!P27=0,0,(12*1.348*(1/FR_stat!AB27*FR_rozp!$E27)+FR_stat!AK27))</f>
        <v>0</v>
      </c>
      <c r="O27" s="101">
        <f>F27*FR_stat!H27+I27*FR_stat!K27+L27*FR_stat!N27</f>
        <v>1028999.0963661756</v>
      </c>
      <c r="P27" s="29">
        <f>G27*FR_stat!I27+J27*FR_stat!L27+M27*FR_stat!O27</f>
        <v>841606.61626442301</v>
      </c>
      <c r="Q27" s="102">
        <f>H27*FR_stat!J27+K27*FR_stat!M27+N27*FR_stat!P27</f>
        <v>0</v>
      </c>
      <c r="R27" s="167">
        <f t="shared" si="0"/>
        <v>1870605.7126305986</v>
      </c>
    </row>
    <row r="28" spans="1:18" ht="20.100000000000001" customHeight="1" thickBot="1" x14ac:dyDescent="0.25">
      <c r="A28" s="573"/>
      <c r="B28" s="241" t="s">
        <v>43</v>
      </c>
      <c r="C28" s="225"/>
      <c r="D28" s="561"/>
      <c r="E28" s="109" t="s">
        <v>308</v>
      </c>
      <c r="F28" s="110" t="s">
        <v>308</v>
      </c>
      <c r="G28" s="111" t="s">
        <v>308</v>
      </c>
      <c r="H28" s="112" t="s">
        <v>308</v>
      </c>
      <c r="I28" s="110" t="s">
        <v>308</v>
      </c>
      <c r="J28" s="111" t="s">
        <v>308</v>
      </c>
      <c r="K28" s="112" t="s">
        <v>308</v>
      </c>
      <c r="L28" s="110" t="s">
        <v>308</v>
      </c>
      <c r="M28" s="111" t="s">
        <v>308</v>
      </c>
      <c r="N28" s="112" t="s">
        <v>308</v>
      </c>
      <c r="O28" s="132">
        <f>SUM(O6:O27)</f>
        <v>9081973.8906425722</v>
      </c>
      <c r="P28" s="129">
        <f>SUM(P6:P27)</f>
        <v>11996182.96378039</v>
      </c>
      <c r="Q28" s="142">
        <f>SUM(Q6:Q27)</f>
        <v>0</v>
      </c>
      <c r="R28" s="141">
        <f>SUM(R6:R27)</f>
        <v>21078156.854422968</v>
      </c>
    </row>
    <row r="29" spans="1:18" ht="20.100000000000001" customHeight="1" x14ac:dyDescent="0.2">
      <c r="E29" s="49"/>
      <c r="F29" s="58"/>
      <c r="G29" s="58"/>
      <c r="H29" s="49"/>
      <c r="I29" s="49"/>
      <c r="J29" s="58"/>
      <c r="K29" s="49"/>
      <c r="L29" s="49"/>
      <c r="M29" s="49"/>
      <c r="N29" s="49"/>
      <c r="O29" s="49"/>
      <c r="R29" s="30">
        <f>SUM(O28:Q28)</f>
        <v>21078156.854422964</v>
      </c>
    </row>
    <row r="30" spans="1:18" ht="20.100000000000001" customHeight="1" x14ac:dyDescent="0.2">
      <c r="E30" s="27"/>
      <c r="F30" s="28"/>
      <c r="G30" s="28"/>
      <c r="H30" s="28"/>
      <c r="I30" s="28"/>
      <c r="J30" s="28"/>
      <c r="K30" s="28"/>
    </row>
    <row r="31" spans="1:18" ht="20.100000000000001" customHeight="1" x14ac:dyDescent="0.2">
      <c r="E31" s="27"/>
      <c r="F31" s="28"/>
      <c r="G31" s="28"/>
      <c r="H31" s="28"/>
      <c r="I31" s="28"/>
      <c r="J31" s="28"/>
      <c r="K31" s="28"/>
    </row>
    <row r="32" spans="1:18" ht="20.100000000000001" customHeight="1" x14ac:dyDescent="0.2">
      <c r="E32" s="27"/>
      <c r="F32" s="28"/>
      <c r="G32" s="28"/>
      <c r="H32" s="28"/>
      <c r="I32" s="28"/>
      <c r="J32" s="28"/>
      <c r="K32" s="28"/>
    </row>
    <row r="33" spans="5:11" ht="20.100000000000001" customHeight="1" x14ac:dyDescent="0.2">
      <c r="E33" s="27"/>
      <c r="F33" s="28"/>
      <c r="G33" s="28"/>
      <c r="H33" s="28"/>
      <c r="I33" s="28"/>
      <c r="J33" s="28"/>
      <c r="K33" s="28"/>
    </row>
    <row r="34" spans="5:11" ht="20.100000000000001" customHeight="1" x14ac:dyDescent="0.2">
      <c r="E34" s="27"/>
      <c r="F34" s="28"/>
      <c r="G34" s="28"/>
      <c r="H34" s="28"/>
      <c r="I34" s="28"/>
      <c r="J34" s="28"/>
      <c r="K34" s="28"/>
    </row>
    <row r="35" spans="5:11" ht="20.100000000000001" customHeight="1" x14ac:dyDescent="0.2">
      <c r="E35" s="27"/>
      <c r="F35" s="28"/>
      <c r="G35" s="28"/>
      <c r="H35" s="28"/>
      <c r="I35" s="28"/>
      <c r="J35" s="28"/>
      <c r="K35" s="28"/>
    </row>
    <row r="36" spans="5:11" ht="20.100000000000001" customHeight="1" x14ac:dyDescent="0.2">
      <c r="E36" s="27"/>
      <c r="F36" s="28"/>
      <c r="G36" s="28"/>
      <c r="H36" s="28"/>
      <c r="I36" s="28"/>
      <c r="J36" s="28"/>
      <c r="K36" s="28"/>
    </row>
    <row r="37" spans="5:11" ht="20.100000000000001" customHeight="1" x14ac:dyDescent="0.2">
      <c r="E37" s="27"/>
      <c r="F37" s="28"/>
      <c r="G37" s="28"/>
      <c r="H37" s="28"/>
      <c r="I37" s="28"/>
      <c r="J37" s="28"/>
      <c r="K37" s="28"/>
    </row>
    <row r="38" spans="5:11" ht="20.100000000000001" customHeight="1" x14ac:dyDescent="0.2">
      <c r="E38" s="27"/>
      <c r="F38" s="28"/>
      <c r="G38" s="28"/>
      <c r="H38" s="28"/>
      <c r="I38" s="28"/>
      <c r="J38" s="28"/>
      <c r="K38" s="28"/>
    </row>
    <row r="39" spans="5:11" ht="20.100000000000001" customHeight="1" x14ac:dyDescent="0.2">
      <c r="E39" s="27"/>
      <c r="F39" s="28"/>
      <c r="G39" s="28"/>
      <c r="H39" s="28"/>
      <c r="I39" s="28"/>
      <c r="J39" s="28"/>
      <c r="K39" s="28"/>
    </row>
    <row r="40" spans="5:11" ht="20.100000000000001" customHeight="1" x14ac:dyDescent="0.2">
      <c r="E40" s="27"/>
      <c r="F40" s="28"/>
      <c r="G40" s="28"/>
      <c r="H40" s="28"/>
      <c r="I40" s="28"/>
      <c r="J40" s="28"/>
      <c r="K40" s="28"/>
    </row>
    <row r="41" spans="5:11" ht="20.100000000000001" customHeight="1" x14ac:dyDescent="0.2">
      <c r="E41" s="27"/>
      <c r="F41" s="28"/>
      <c r="G41" s="28"/>
      <c r="H41" s="28"/>
      <c r="I41" s="28"/>
      <c r="J41" s="28"/>
      <c r="K41" s="28"/>
    </row>
    <row r="42" spans="5:11" ht="20.100000000000001" customHeight="1" x14ac:dyDescent="0.2">
      <c r="E42" s="27"/>
      <c r="F42" s="28"/>
      <c r="G42" s="28"/>
      <c r="H42" s="28"/>
      <c r="I42" s="28"/>
      <c r="J42" s="28"/>
      <c r="K42" s="28"/>
    </row>
    <row r="43" spans="5:11" ht="20.100000000000001" customHeight="1" x14ac:dyDescent="0.2">
      <c r="E43" s="27"/>
      <c r="F43" s="28"/>
      <c r="G43" s="28"/>
      <c r="H43" s="28"/>
      <c r="I43" s="28"/>
      <c r="J43" s="28"/>
      <c r="K43" s="28"/>
    </row>
    <row r="44" spans="5:11" ht="20.100000000000001" customHeight="1" x14ac:dyDescent="0.2">
      <c r="E44" s="27"/>
      <c r="F44" s="28"/>
      <c r="G44" s="28"/>
      <c r="H44" s="28"/>
      <c r="I44" s="28"/>
      <c r="J44" s="28"/>
      <c r="K44" s="28"/>
    </row>
    <row r="45" spans="5:11" ht="20.100000000000001" customHeight="1" x14ac:dyDescent="0.2">
      <c r="E45" s="27"/>
      <c r="F45" s="28"/>
      <c r="G45" s="28"/>
      <c r="H45" s="28"/>
      <c r="I45" s="28"/>
      <c r="J45" s="28"/>
      <c r="K45" s="28"/>
    </row>
    <row r="46" spans="5:11" ht="20.100000000000001" customHeight="1" x14ac:dyDescent="0.2">
      <c r="E46" s="27"/>
      <c r="F46" s="28"/>
      <c r="G46" s="28"/>
      <c r="H46" s="28"/>
      <c r="I46" s="28"/>
      <c r="J46" s="28"/>
      <c r="K46" s="28"/>
    </row>
    <row r="47" spans="5:11" ht="20.100000000000001" customHeight="1" x14ac:dyDescent="0.2">
      <c r="E47" s="27"/>
      <c r="F47" s="28"/>
      <c r="G47" s="28"/>
      <c r="H47" s="28"/>
      <c r="I47" s="28"/>
      <c r="J47" s="28"/>
      <c r="K47" s="28"/>
    </row>
    <row r="48" spans="5:11" ht="20.100000000000001" customHeight="1" x14ac:dyDescent="0.2">
      <c r="E48" s="27"/>
      <c r="F48" s="28"/>
      <c r="G48" s="28"/>
      <c r="H48" s="28"/>
      <c r="I48" s="28"/>
      <c r="J48" s="28"/>
      <c r="K48" s="28"/>
    </row>
    <row r="49" spans="5:11" ht="20.100000000000001" customHeight="1" x14ac:dyDescent="0.2">
      <c r="E49" s="27"/>
      <c r="F49" s="28"/>
      <c r="G49" s="28"/>
      <c r="H49" s="28"/>
      <c r="I49" s="28"/>
      <c r="J49" s="28"/>
      <c r="K49" s="28"/>
    </row>
    <row r="50" spans="5:11" ht="20.100000000000001" customHeight="1" x14ac:dyDescent="0.2">
      <c r="E50" s="27"/>
    </row>
    <row r="51" spans="5:11" ht="20.100000000000001" customHeight="1" x14ac:dyDescent="0.2">
      <c r="E51" s="27"/>
    </row>
    <row r="52" spans="5:11" ht="20.100000000000001" customHeight="1" x14ac:dyDescent="0.2">
      <c r="E52" s="27"/>
    </row>
    <row r="53" spans="5:11" ht="20.100000000000001" customHeight="1" x14ac:dyDescent="0.2">
      <c r="E53" s="27"/>
    </row>
    <row r="54" spans="5:11" ht="20.100000000000001" customHeight="1" x14ac:dyDescent="0.2">
      <c r="E54" s="27"/>
    </row>
    <row r="55" spans="5:11" ht="20.100000000000001" customHeight="1" x14ac:dyDescent="0.2">
      <c r="E55" s="27"/>
    </row>
    <row r="56" spans="5:11" ht="20.100000000000001" customHeight="1" x14ac:dyDescent="0.2">
      <c r="E56" s="27"/>
    </row>
    <row r="57" spans="5:11" ht="20.100000000000001" customHeight="1" x14ac:dyDescent="0.2">
      <c r="E57" s="27"/>
    </row>
    <row r="58" spans="5:11" ht="20.100000000000001" customHeight="1" x14ac:dyDescent="0.2">
      <c r="E58" s="27"/>
    </row>
    <row r="59" spans="5:11" ht="20.100000000000001" customHeight="1" x14ac:dyDescent="0.2">
      <c r="E59" s="27"/>
    </row>
    <row r="60" spans="5:11" ht="20.100000000000001" customHeight="1" x14ac:dyDescent="0.2">
      <c r="E60" s="27"/>
    </row>
    <row r="61" spans="5:11" ht="20.100000000000001" customHeight="1" x14ac:dyDescent="0.2">
      <c r="E61" s="27"/>
    </row>
    <row r="62" spans="5:11" ht="20.100000000000001" customHeight="1" x14ac:dyDescent="0.2">
      <c r="E62" s="27"/>
    </row>
    <row r="63" spans="5:11" ht="20.100000000000001" customHeight="1" x14ac:dyDescent="0.2">
      <c r="E63" s="27"/>
    </row>
    <row r="64" spans="5:11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/>
    <row r="96" spans="5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</sheetData>
  <mergeCells count="4">
    <mergeCell ref="F4:H4"/>
    <mergeCell ref="I4:K4"/>
    <mergeCell ref="L4:N4"/>
    <mergeCell ref="O4:R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12"/>
  <sheetViews>
    <sheetView workbookViewId="0">
      <pane xSplit="6" ySplit="5" topLeftCell="G6" activePane="bottomRight" state="frozen"/>
      <selection pane="topRight"/>
      <selection pane="bottomLeft"/>
      <selection pane="bottomRight" activeCell="L5" sqref="L5"/>
    </sheetView>
  </sheetViews>
  <sheetFormatPr defaultRowHeight="12.75" x14ac:dyDescent="0.2"/>
  <cols>
    <col min="1" max="1" width="7.28515625" style="46" customWidth="1"/>
    <col min="2" max="2" width="9.140625" style="46"/>
    <col min="3" max="3" width="7.28515625" style="46" customWidth="1"/>
    <col min="4" max="4" width="33.7109375" customWidth="1"/>
    <col min="5" max="5" width="4.42578125" bestFit="1" customWidth="1"/>
    <col min="6" max="6" width="37.140625" customWidth="1"/>
    <col min="7" max="10" width="10.85546875" customWidth="1"/>
    <col min="11" max="11" width="9.85546875" customWidth="1"/>
    <col min="12" max="12" width="10.85546875" customWidth="1"/>
    <col min="13" max="21" width="7.140625" customWidth="1"/>
    <col min="22" max="22" width="8.28515625" customWidth="1"/>
    <col min="23" max="23" width="7.85546875" customWidth="1"/>
    <col min="24" max="24" width="7.140625" customWidth="1"/>
    <col min="25" max="25" width="8.7109375" customWidth="1"/>
    <col min="26" max="29" width="7.140625" customWidth="1"/>
  </cols>
  <sheetData>
    <row r="1" spans="1:29" ht="24.75" customHeight="1" x14ac:dyDescent="0.3">
      <c r="A1" s="22" t="s">
        <v>609</v>
      </c>
      <c r="B1" s="1"/>
      <c r="C1" s="1"/>
      <c r="D1" s="1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29" ht="24" customHeight="1" x14ac:dyDescent="0.3">
      <c r="A2" s="69" t="s">
        <v>282</v>
      </c>
      <c r="B2" s="1"/>
      <c r="C2" s="1"/>
      <c r="D2" s="1"/>
      <c r="E2" s="24"/>
      <c r="F2" s="1"/>
      <c r="G2" s="56"/>
      <c r="H2" s="56"/>
      <c r="I2" s="56"/>
      <c r="J2" s="56"/>
      <c r="K2" s="56"/>
      <c r="L2" s="70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29" ht="22.5" customHeight="1" thickBot="1" x14ac:dyDescent="0.3">
      <c r="A3" s="42"/>
      <c r="B3" s="1"/>
      <c r="C3" s="1"/>
      <c r="D3" s="1"/>
      <c r="E3" s="26"/>
      <c r="F3" s="3" t="s">
        <v>358</v>
      </c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29" ht="21.75" customHeight="1" thickBot="1" x14ac:dyDescent="0.3">
      <c r="A4" s="23" t="s">
        <v>466</v>
      </c>
      <c r="B4" s="1"/>
      <c r="C4" s="1"/>
      <c r="D4" s="1"/>
      <c r="E4" s="26"/>
      <c r="F4" s="194" t="s">
        <v>372</v>
      </c>
      <c r="G4" s="116"/>
      <c r="H4" s="116"/>
      <c r="I4" s="116"/>
      <c r="J4" s="116"/>
      <c r="K4" s="116"/>
      <c r="L4" s="117"/>
      <c r="M4" s="660" t="s">
        <v>262</v>
      </c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2"/>
    </row>
    <row r="5" spans="1:29" ht="49.5" customHeight="1" thickBot="1" x14ac:dyDescent="0.25">
      <c r="A5" s="482" t="s">
        <v>571</v>
      </c>
      <c r="B5" s="98" t="s">
        <v>572</v>
      </c>
      <c r="C5" s="98" t="s">
        <v>309</v>
      </c>
      <c r="D5" s="548" t="s">
        <v>587</v>
      </c>
      <c r="E5" s="4" t="s">
        <v>0</v>
      </c>
      <c r="F5" s="256" t="s">
        <v>1</v>
      </c>
      <c r="G5" s="113" t="s">
        <v>307</v>
      </c>
      <c r="H5" s="114" t="s">
        <v>467</v>
      </c>
      <c r="I5" s="114" t="s">
        <v>245</v>
      </c>
      <c r="J5" s="114" t="s">
        <v>257</v>
      </c>
      <c r="K5" s="326" t="s">
        <v>246</v>
      </c>
      <c r="L5" s="115" t="s">
        <v>633</v>
      </c>
      <c r="M5" s="118" t="s">
        <v>576</v>
      </c>
      <c r="N5" s="119" t="s">
        <v>577</v>
      </c>
      <c r="O5" s="119" t="s">
        <v>578</v>
      </c>
      <c r="P5" s="119" t="s">
        <v>579</v>
      </c>
      <c r="Q5" s="119" t="s">
        <v>580</v>
      </c>
      <c r="R5" s="119" t="s">
        <v>581</v>
      </c>
      <c r="S5" s="119" t="s">
        <v>582</v>
      </c>
      <c r="T5" s="119" t="s">
        <v>583</v>
      </c>
      <c r="U5" s="119" t="s">
        <v>584</v>
      </c>
      <c r="V5" s="153" t="s">
        <v>303</v>
      </c>
      <c r="W5" s="153" t="s">
        <v>304</v>
      </c>
      <c r="X5" s="153" t="s">
        <v>305</v>
      </c>
      <c r="Y5" s="74" t="s">
        <v>306</v>
      </c>
      <c r="Z5" s="154" t="s">
        <v>234</v>
      </c>
      <c r="AA5" s="154" t="s">
        <v>235</v>
      </c>
      <c r="AB5" s="154" t="s">
        <v>236</v>
      </c>
      <c r="AC5" s="75" t="s">
        <v>270</v>
      </c>
    </row>
    <row r="6" spans="1:29" ht="20.100000000000001" customHeight="1" x14ac:dyDescent="0.2">
      <c r="A6" s="555">
        <f>FR_stat!A6</f>
        <v>1</v>
      </c>
      <c r="B6" s="473">
        <f>FR_stat!B6</f>
        <v>667000241</v>
      </c>
      <c r="C6" s="473">
        <f>FR_stat!C6</f>
        <v>2323</v>
      </c>
      <c r="D6" s="556" t="str">
        <f>FR_stat!D6</f>
        <v>ŠJ Frýdlant, Školní 692</v>
      </c>
      <c r="E6" s="550">
        <f>FR_stat!E6</f>
        <v>3141</v>
      </c>
      <c r="F6" s="552" t="str">
        <f>FR_stat!F6</f>
        <v>ŠJ Frýdlant, Školní 692</v>
      </c>
      <c r="G6" s="128">
        <f>ROUND(FR_rozp!R6,0)</f>
        <v>3962940</v>
      </c>
      <c r="H6" s="37">
        <f>ROUND((G6-K6)/1.348,0)</f>
        <v>2914312</v>
      </c>
      <c r="I6" s="29">
        <f>ROUND(G6-H6-J6-K6,0)</f>
        <v>985037</v>
      </c>
      <c r="J6" s="37">
        <f>ROUND(H6*0.01,0)</f>
        <v>29143</v>
      </c>
      <c r="K6" s="37">
        <f>FR_stat!H6*FR_stat!AC6+FR_stat!I6*FR_stat!AD6+FR_stat!J6*FR_stat!AE6+FR_stat!K6*FR_stat!AF6+FR_stat!L6*FR_stat!AG6+FR_stat!M6*FR_stat!AH6+FR_stat!N6*FR_stat!AI6+FR_stat!O6*FR_stat!AJ6+FR_stat!P6*FR_stat!AK6</f>
        <v>34448</v>
      </c>
      <c r="L6" s="644">
        <f>ROUND(Y6/FR_rozp!E6/12,2)</f>
        <v>9.3699999999999992</v>
      </c>
      <c r="M6" s="645">
        <f>IF(FR_stat!H6=0,0,12*1.348*1/FR_stat!T6*FR_rozp!$E6)</f>
        <v>0</v>
      </c>
      <c r="N6" s="646">
        <f>IF(FR_stat!I6=0,0,12*1.348*1/FR_stat!U6*FR_rozp!$E6)</f>
        <v>6281.7713569929729</v>
      </c>
      <c r="O6" s="646">
        <f>IF(FR_stat!J6=0,0,12*1.348*1/FR_stat!V6*FR_rozp!$E6)</f>
        <v>0</v>
      </c>
      <c r="P6" s="646">
        <f>IF(FR_stat!K6=0,0,12*1.348*1/FR_stat!W6*FR_rozp!$E6)</f>
        <v>0</v>
      </c>
      <c r="Q6" s="646">
        <f>IF(FR_stat!L6=0,0,12*1.348*1/FR_stat!X6*FR_rozp!$E6)</f>
        <v>3598.7105869649145</v>
      </c>
      <c r="R6" s="646">
        <f>IF(FR_stat!M6=0,0,12*1.348*1/FR_stat!Y6*FR_rozp!$E6)</f>
        <v>0</v>
      </c>
      <c r="S6" s="646">
        <f>IF(FR_stat!N6=0,0,12*1.348*1/FR_stat!Z6*FR_rozp!$E6)</f>
        <v>0</v>
      </c>
      <c r="T6" s="646">
        <f>IF(FR_stat!O6=0,0,12*1.348*1/FR_stat!AA6*FR_rozp!$E6)</f>
        <v>0</v>
      </c>
      <c r="U6" s="646">
        <f>IF(FR_stat!P6=0,0,12*1.348*1/FR_stat!AB6*FR_rozp!$E6)</f>
        <v>0</v>
      </c>
      <c r="V6" s="37">
        <f>ROUND((M6*FR_stat!H6+P6*FR_stat!K6+S6*FR_stat!N6)/1.348,0)</f>
        <v>0</v>
      </c>
      <c r="W6" s="37">
        <f>ROUND((N6*FR_stat!I6+Q6*FR_stat!L6+T6*FR_stat!O6)/1.348,0)</f>
        <v>2914312</v>
      </c>
      <c r="X6" s="37">
        <f>ROUND((O6*FR_stat!J6+R6*FR_stat!M6+U6*FR_stat!P6)/1.348,0)</f>
        <v>0</v>
      </c>
      <c r="Y6" s="37">
        <f>SUM(V6:X6)</f>
        <v>2914312</v>
      </c>
      <c r="Z6" s="647">
        <f>IF(FR_stat!T6=0,0,FR_stat!H6/FR_stat!T6)+IF(FR_stat!W6=0,0,FR_stat!K6/FR_stat!W6)+IF(FR_stat!Z6=0,0,FR_stat!N6/FR_stat!Z6)</f>
        <v>0</v>
      </c>
      <c r="AA6" s="647">
        <f>IF(FR_stat!U6=0,0,FR_stat!I6/FR_stat!U6)+IF(FR_stat!X6=0,0,FR_stat!L6/FR_stat!X6)+IF(FR_stat!AA6=0,0,FR_stat!O6/FR_stat!AA6)</f>
        <v>9.3655981501561847</v>
      </c>
      <c r="AB6" s="647">
        <f>IF(FR_stat!V6=0,0,FR_stat!J6/FR_stat!V6)+IF(FR_stat!Y6=0,0,FR_stat!M6/FR_stat!Y6)+IF(FR_stat!AB6=0,0,FR_stat!P6/FR_stat!AB6)</f>
        <v>0</v>
      </c>
      <c r="AC6" s="130">
        <f>SUM(Z6:AB6)</f>
        <v>9.3655981501561847</v>
      </c>
    </row>
    <row r="7" spans="1:29" ht="20.100000000000001" customHeight="1" x14ac:dyDescent="0.2">
      <c r="A7" s="328">
        <f>FR_stat!A7</f>
        <v>3</v>
      </c>
      <c r="B7" s="81">
        <f>FR_stat!B7</f>
        <v>600080269</v>
      </c>
      <c r="C7" s="81">
        <f>FR_stat!C7</f>
        <v>2448</v>
      </c>
      <c r="D7" s="557" t="str">
        <f>FR_stat!D7</f>
        <v>ZŠ, ZUŠ a MŠ Frýdlant, Purkyňova 510</v>
      </c>
      <c r="E7" s="71">
        <f>FR_stat!E7</f>
        <v>3141</v>
      </c>
      <c r="F7" s="559" t="str">
        <f>FR_stat!F7</f>
        <v xml:space="preserve">MŠ Frýdlant, Bělíkova 891 </v>
      </c>
      <c r="G7" s="128">
        <f>ROUND(FR_rozp!R7,0)</f>
        <v>961080</v>
      </c>
      <c r="H7" s="37">
        <f t="shared" ref="H7:H27" si="0">ROUND((G7-K7)/1.348,0)</f>
        <v>709534</v>
      </c>
      <c r="I7" s="29">
        <f t="shared" ref="I7:I27" si="1">ROUND(G7-H7-J7-K7,0)</f>
        <v>239823</v>
      </c>
      <c r="J7" s="37">
        <f t="shared" ref="J7:J27" si="2">ROUND(H7*0.01,0)</f>
        <v>7095</v>
      </c>
      <c r="K7" s="37">
        <f>FR_stat!H7*FR_stat!AC7+FR_stat!I7*FR_stat!AD7+FR_stat!J7*FR_stat!AE7+FR_stat!K7*FR_stat!AF7+FR_stat!L7*FR_stat!AG7+FR_stat!M7*FR_stat!AH7+FR_stat!N7*FR_stat!AI7+FR_stat!O7*FR_stat!AJ7+FR_stat!P7*FR_stat!AK7</f>
        <v>4628</v>
      </c>
      <c r="L7" s="644">
        <f>ROUND(Y7/FR_rozp!E7/12,2)</f>
        <v>2.2799999999999998</v>
      </c>
      <c r="M7" s="645">
        <f>IF(FR_stat!H7=0,0,12*1.348*1/FR_stat!T7*FR_rozp!$E7)</f>
        <v>10746.651038172504</v>
      </c>
      <c r="N7" s="646">
        <f>IF(FR_stat!I7=0,0,12*1.348*1/FR_stat!U7*FR_rozp!$E7)</f>
        <v>0</v>
      </c>
      <c r="O7" s="646">
        <f>IF(FR_stat!J7=0,0,12*1.348*1/FR_stat!V7*FR_rozp!$E7)</f>
        <v>0</v>
      </c>
      <c r="P7" s="646">
        <f>IF(FR_stat!K7=0,0,12*1.348*1/FR_stat!W7*FR_rozp!$E7)</f>
        <v>0</v>
      </c>
      <c r="Q7" s="646">
        <f>IF(FR_stat!L7=0,0,12*1.348*1/FR_stat!X7*FR_rozp!$E7)</f>
        <v>0</v>
      </c>
      <c r="R7" s="646">
        <f>IF(FR_stat!M7=0,0,12*1.348*1/FR_stat!Y7*FR_rozp!$E7)</f>
        <v>0</v>
      </c>
      <c r="S7" s="646">
        <f>IF(FR_stat!N7=0,0,12*1.348*1/FR_stat!Z7*FR_rozp!$E7)</f>
        <v>0</v>
      </c>
      <c r="T7" s="646">
        <f>IF(FR_stat!O7=0,0,12*1.348*1/FR_stat!AA7*FR_rozp!$E7)</f>
        <v>0</v>
      </c>
      <c r="U7" s="646">
        <f>IF(FR_stat!P7=0,0,12*1.348*1/FR_stat!AB7*FR_rozp!$E7)</f>
        <v>0</v>
      </c>
      <c r="V7" s="37">
        <f>ROUND((M7*FR_stat!H7+P7*FR_stat!K7+S7*FR_stat!N7)/1.348,0)</f>
        <v>709534</v>
      </c>
      <c r="W7" s="37">
        <f>ROUND((N7*FR_stat!I7+Q7*FR_stat!L7+T7*FR_stat!O7)/1.348,0)</f>
        <v>0</v>
      </c>
      <c r="X7" s="37">
        <f>ROUND((O7*FR_stat!J7+R7*FR_stat!M7+U7*FR_stat!P7)/1.348,0)</f>
        <v>0</v>
      </c>
      <c r="Y7" s="37">
        <f t="shared" ref="Y7:Y27" si="3">SUM(V7:X7)</f>
        <v>709534</v>
      </c>
      <c r="Z7" s="647">
        <f>IF(FR_stat!T7=0,0,FR_stat!H7/FR_stat!T7)+IF(FR_stat!W7=0,0,FR_stat!K7/FR_stat!W7)+IF(FR_stat!Z7=0,0,FR_stat!N7/FR_stat!Z7)</f>
        <v>2.2801989957230919</v>
      </c>
      <c r="AA7" s="647">
        <f>IF(FR_stat!U7=0,0,FR_stat!I7/FR_stat!U7)+IF(FR_stat!X7=0,0,FR_stat!L7/FR_stat!X7)+IF(FR_stat!AA7=0,0,FR_stat!O7/FR_stat!AA7)</f>
        <v>0</v>
      </c>
      <c r="AB7" s="647">
        <f>IF(FR_stat!V7=0,0,FR_stat!J7/FR_stat!V7)+IF(FR_stat!Y7=0,0,FR_stat!M7/FR_stat!Y7)+IF(FR_stat!AB7=0,0,FR_stat!P7/FR_stat!AB7)</f>
        <v>0</v>
      </c>
      <c r="AC7" s="130">
        <f t="shared" ref="AC7:AC27" si="4">SUM(Z7:AB7)</f>
        <v>2.2801989957230919</v>
      </c>
    </row>
    <row r="8" spans="1:29" ht="20.100000000000001" customHeight="1" x14ac:dyDescent="0.2">
      <c r="A8" s="328">
        <f>FR_stat!A8</f>
        <v>3</v>
      </c>
      <c r="B8" s="81">
        <f>FR_stat!B8</f>
        <v>600080269</v>
      </c>
      <c r="C8" s="81">
        <f>FR_stat!C8</f>
        <v>2448</v>
      </c>
      <c r="D8" s="557" t="str">
        <f>FR_stat!D8</f>
        <v>ZŠ, ZUŠ a MŠ Frýdlant, Purkyňova 510</v>
      </c>
      <c r="E8" s="71">
        <f>FR_stat!E8</f>
        <v>3141</v>
      </c>
      <c r="F8" s="559" t="str">
        <f>FR_stat!F8</f>
        <v xml:space="preserve">MŠ Frýdlant, Jiráskova 1137 </v>
      </c>
      <c r="G8" s="128">
        <f>ROUND(FR_rozp!R8,0)</f>
        <v>622409</v>
      </c>
      <c r="H8" s="37">
        <f t="shared" si="0"/>
        <v>459915</v>
      </c>
      <c r="I8" s="29">
        <f t="shared" si="1"/>
        <v>155451</v>
      </c>
      <c r="J8" s="37">
        <f t="shared" si="2"/>
        <v>4599</v>
      </c>
      <c r="K8" s="37">
        <f>FR_stat!H8*FR_stat!AC8+FR_stat!I8*FR_stat!AD8+FR_stat!J8*FR_stat!AE8+FR_stat!K8*FR_stat!AF8+FR_stat!L8*FR_stat!AG8+FR_stat!M8*FR_stat!AH8+FR_stat!N8*FR_stat!AI8+FR_stat!O8*FR_stat!AJ8+FR_stat!P8*FR_stat!AK8</f>
        <v>2444</v>
      </c>
      <c r="L8" s="644">
        <f>ROUND(Y8/FR_rozp!E8/12,2)</f>
        <v>1.48</v>
      </c>
      <c r="M8" s="645">
        <f>IF(FR_stat!H8=0,0,12*1.348*1/FR_stat!T8*FR_rozp!$E8)</f>
        <v>13190.743691026075</v>
      </c>
      <c r="N8" s="646">
        <f>IF(FR_stat!I8=0,0,12*1.348*1/FR_stat!U8*FR_rozp!$E8)</f>
        <v>0</v>
      </c>
      <c r="O8" s="646">
        <f>IF(FR_stat!J8=0,0,12*1.348*1/FR_stat!V8*FR_rozp!$E8)</f>
        <v>0</v>
      </c>
      <c r="P8" s="646">
        <f>IF(FR_stat!K8=0,0,12*1.348*1/FR_stat!W8*FR_rozp!$E8)</f>
        <v>0</v>
      </c>
      <c r="Q8" s="646">
        <f>IF(FR_stat!L8=0,0,12*1.348*1/FR_stat!X8*FR_rozp!$E8)</f>
        <v>0</v>
      </c>
      <c r="R8" s="646">
        <f>IF(FR_stat!M8=0,0,12*1.348*1/FR_stat!Y8*FR_rozp!$E8)</f>
        <v>0</v>
      </c>
      <c r="S8" s="646">
        <f>IF(FR_stat!N8=0,0,12*1.348*1/FR_stat!Z8*FR_rozp!$E8)</f>
        <v>0</v>
      </c>
      <c r="T8" s="646">
        <f>IF(FR_stat!O8=0,0,12*1.348*1/FR_stat!AA8*FR_rozp!$E8)</f>
        <v>0</v>
      </c>
      <c r="U8" s="646">
        <f>IF(FR_stat!P8=0,0,12*1.348*1/FR_stat!AB8*FR_rozp!$E8)</f>
        <v>0</v>
      </c>
      <c r="V8" s="37">
        <f>ROUND((M8*FR_stat!H8+P8*FR_stat!K8+S8*FR_stat!N8)/1.348,0)</f>
        <v>459915</v>
      </c>
      <c r="W8" s="37">
        <f>ROUND((N8*FR_stat!I8+Q8*FR_stat!L8+T8*FR_stat!O8)/1.348,0)</f>
        <v>0</v>
      </c>
      <c r="X8" s="37">
        <f>ROUND((O8*FR_stat!J8+R8*FR_stat!M8+U8*FR_stat!P8)/1.348,0)</f>
        <v>0</v>
      </c>
      <c r="Y8" s="37">
        <f t="shared" si="3"/>
        <v>459915</v>
      </c>
      <c r="Z8" s="647">
        <f>IF(FR_stat!T8=0,0,FR_stat!H8/FR_stat!T8)+IF(FR_stat!W8=0,0,FR_stat!K8/FR_stat!W8)+IF(FR_stat!Z8=0,0,FR_stat!N8/FR_stat!Z8)</f>
        <v>1.4780078346239296</v>
      </c>
      <c r="AA8" s="647">
        <f>IF(FR_stat!U8=0,0,FR_stat!I8/FR_stat!U8)+IF(FR_stat!X8=0,0,FR_stat!L8/FR_stat!X8)+IF(FR_stat!AA8=0,0,FR_stat!O8/FR_stat!AA8)</f>
        <v>0</v>
      </c>
      <c r="AB8" s="647">
        <f>IF(FR_stat!V8=0,0,FR_stat!J8/FR_stat!V8)+IF(FR_stat!Y8=0,0,FR_stat!M8/FR_stat!Y8)+IF(FR_stat!AB8=0,0,FR_stat!P8/FR_stat!AB8)</f>
        <v>0</v>
      </c>
      <c r="AC8" s="130">
        <f t="shared" si="4"/>
        <v>1.4780078346239296</v>
      </c>
    </row>
    <row r="9" spans="1:29" ht="20.100000000000001" customHeight="1" x14ac:dyDescent="0.2">
      <c r="A9" s="328">
        <f>FR_stat!A9</f>
        <v>3</v>
      </c>
      <c r="B9" s="81">
        <f>FR_stat!B9</f>
        <v>600080269</v>
      </c>
      <c r="C9" s="81">
        <f>FR_stat!C9</f>
        <v>2448</v>
      </c>
      <c r="D9" s="557" t="str">
        <f>FR_stat!D9</f>
        <v>ZŠ, ZUŠ a MŠ Frýdlant, Purkyňova 510</v>
      </c>
      <c r="E9" s="71">
        <f>FR_stat!E9</f>
        <v>3141</v>
      </c>
      <c r="F9" s="559" t="str">
        <f>FR_stat!F9</f>
        <v xml:space="preserve">MŠ Frýdlant, Sídlištní 1228 </v>
      </c>
      <c r="G9" s="128">
        <f>ROUND(FR_rozp!R9,0)</f>
        <v>998051</v>
      </c>
      <c r="H9" s="37">
        <f t="shared" si="0"/>
        <v>737293</v>
      </c>
      <c r="I9" s="29">
        <f t="shared" si="1"/>
        <v>249205</v>
      </c>
      <c r="J9" s="37">
        <f t="shared" si="2"/>
        <v>7373</v>
      </c>
      <c r="K9" s="37">
        <f>FR_stat!H9*FR_stat!AC9+FR_stat!I9*FR_stat!AD9+FR_stat!J9*FR_stat!AE9+FR_stat!K9*FR_stat!AF9+FR_stat!L9*FR_stat!AG9+FR_stat!M9*FR_stat!AH9+FR_stat!N9*FR_stat!AI9+FR_stat!O9*FR_stat!AJ9+FR_stat!P9*FR_stat!AK9</f>
        <v>4180</v>
      </c>
      <c r="L9" s="644">
        <f>ROUND(Y9/FR_rozp!E9/12,2)</f>
        <v>2.37</v>
      </c>
      <c r="M9" s="645">
        <f>IF(FR_stat!H9=0,0,12*1.348*1/FR_stat!T9*FR_rozp!$E9)</f>
        <v>11820.953416983286</v>
      </c>
      <c r="N9" s="646">
        <f>IF(FR_stat!I9=0,0,12*1.348*1/FR_stat!U9*FR_rozp!$E9)</f>
        <v>0</v>
      </c>
      <c r="O9" s="646">
        <f>IF(FR_stat!J9=0,0,12*1.348*1/FR_stat!V9*FR_rozp!$E9)</f>
        <v>0</v>
      </c>
      <c r="P9" s="646">
        <f>IF(FR_stat!K9=0,0,12*1.348*1/FR_stat!W9*FR_rozp!$E9)</f>
        <v>9713.1110580215827</v>
      </c>
      <c r="Q9" s="646">
        <f>IF(FR_stat!L9=0,0,12*1.348*1/FR_stat!X9*FR_rozp!$E9)</f>
        <v>0</v>
      </c>
      <c r="R9" s="646">
        <f>IF(FR_stat!M9=0,0,12*1.348*1/FR_stat!Y9*FR_rozp!$E9)</f>
        <v>0</v>
      </c>
      <c r="S9" s="646">
        <f>IF(FR_stat!N9=0,0,12*1.348*1/FR_stat!Z9*FR_rozp!$E9)</f>
        <v>0</v>
      </c>
      <c r="T9" s="646">
        <f>IF(FR_stat!O9=0,0,12*1.348*1/FR_stat!AA9*FR_rozp!$E9)</f>
        <v>0</v>
      </c>
      <c r="U9" s="646">
        <f>IF(FR_stat!P9=0,0,12*1.348*1/FR_stat!AB9*FR_rozp!$E9)</f>
        <v>0</v>
      </c>
      <c r="V9" s="37">
        <f>ROUND((M9*FR_stat!H9+P9*FR_stat!K9+S9*FR_stat!N9)/1.348,0)</f>
        <v>737293</v>
      </c>
      <c r="W9" s="37">
        <f>ROUND((N9*FR_stat!I9+Q9*FR_stat!L9+T9*FR_stat!O9)/1.348,0)</f>
        <v>0</v>
      </c>
      <c r="X9" s="37">
        <f>ROUND((O9*FR_stat!J9+R9*FR_stat!M9+U9*FR_stat!P9)/1.348,0)</f>
        <v>0</v>
      </c>
      <c r="Y9" s="37">
        <f t="shared" si="3"/>
        <v>737293</v>
      </c>
      <c r="Z9" s="647">
        <f>IF(FR_stat!T9=0,0,FR_stat!H9/FR_stat!T9)+IF(FR_stat!W9=0,0,FR_stat!K9/FR_stat!W9)+IF(FR_stat!Z9=0,0,FR_stat!N9/FR_stat!Z9)</f>
        <v>2.3694075954609861</v>
      </c>
      <c r="AA9" s="647">
        <f>IF(FR_stat!U9=0,0,FR_stat!I9/FR_stat!U9)+IF(FR_stat!X9=0,0,FR_stat!L9/FR_stat!X9)+IF(FR_stat!AA9=0,0,FR_stat!O9/FR_stat!AA9)</f>
        <v>0</v>
      </c>
      <c r="AB9" s="647">
        <f>IF(FR_stat!V9=0,0,FR_stat!J9/FR_stat!V9)+IF(FR_stat!Y9=0,0,FR_stat!M9/FR_stat!Y9)+IF(FR_stat!AB9=0,0,FR_stat!P9/FR_stat!AB9)</f>
        <v>0</v>
      </c>
      <c r="AC9" s="130">
        <f t="shared" si="4"/>
        <v>2.3694075954609861</v>
      </c>
    </row>
    <row r="10" spans="1:29" ht="20.100000000000001" customHeight="1" x14ac:dyDescent="0.2">
      <c r="A10" s="328">
        <f>FR_stat!A10</f>
        <v>3</v>
      </c>
      <c r="B10" s="81">
        <f>FR_stat!B10</f>
        <v>600080269</v>
      </c>
      <c r="C10" s="81">
        <f>FR_stat!C10</f>
        <v>2448</v>
      </c>
      <c r="D10" s="557" t="str">
        <f>FR_stat!D10</f>
        <v>ZŠ, ZUŠ a MŠ Frýdlant, Purkyňova 510</v>
      </c>
      <c r="E10" s="71">
        <f>FR_stat!E10</f>
        <v>3141</v>
      </c>
      <c r="F10" s="559" t="str">
        <f>FR_stat!F10</f>
        <v>ZŠ Frýdlant, Bělíkova 977 - výdejna</v>
      </c>
      <c r="G10" s="128">
        <f>ROUND(FR_rozp!R10,0)</f>
        <v>558005</v>
      </c>
      <c r="H10" s="37">
        <f t="shared" si="0"/>
        <v>410066</v>
      </c>
      <c r="I10" s="29">
        <f t="shared" si="1"/>
        <v>138602</v>
      </c>
      <c r="J10" s="37">
        <f t="shared" si="2"/>
        <v>4101</v>
      </c>
      <c r="K10" s="37">
        <f>FR_stat!H10*FR_stat!AC10+FR_stat!I10*FR_stat!AD10+FR_stat!J10*FR_stat!AE10+FR_stat!K10*FR_stat!AF10+FR_stat!L10*FR_stat!AG10+FR_stat!M10*FR_stat!AH10+FR_stat!N10*FR_stat!AI10+FR_stat!O10*FR_stat!AJ10+FR_stat!P10*FR_stat!AK10</f>
        <v>5236</v>
      </c>
      <c r="L10" s="644">
        <f>ROUND(Y10/FR_rozp!E10/12,2)</f>
        <v>1.32</v>
      </c>
      <c r="M10" s="645">
        <f>IF(FR_stat!H10=0,0,12*1.348*1/FR_stat!T10*FR_rozp!$E10)</f>
        <v>0</v>
      </c>
      <c r="N10" s="646">
        <f>IF(FR_stat!I10=0,0,12*1.348*1/FR_stat!U10*FR_rozp!$E10)</f>
        <v>0</v>
      </c>
      <c r="O10" s="646">
        <f>IF(FR_stat!J10=0,0,12*1.348*1/FR_stat!V10*FR_rozp!$E10)</f>
        <v>0</v>
      </c>
      <c r="P10" s="646">
        <f>IF(FR_stat!K10=0,0,12*1.348*1/FR_stat!W10*FR_rozp!$E10)</f>
        <v>0</v>
      </c>
      <c r="Q10" s="646">
        <f>IF(FR_stat!L10=0,0,12*1.348*1/FR_stat!X10*FR_rozp!$E10)</f>
        <v>0</v>
      </c>
      <c r="R10" s="646">
        <f>IF(FR_stat!M10=0,0,12*1.348*1/FR_stat!Y10*FR_rozp!$E10)</f>
        <v>0</v>
      </c>
      <c r="S10" s="646">
        <f>IF(FR_stat!N10=0,0,12*1.348*1/FR_stat!Z10*FR_rozp!$E10)</f>
        <v>6475.4073720143897</v>
      </c>
      <c r="T10" s="646">
        <f>IF(FR_stat!O10=0,0,12*1.348*1/FR_stat!AA10*FR_rozp!$E10)</f>
        <v>3108.4128345527092</v>
      </c>
      <c r="U10" s="646">
        <f>IF(FR_stat!P10=0,0,12*1.348*1/FR_stat!AB10*FR_rozp!$E10)</f>
        <v>0</v>
      </c>
      <c r="V10" s="37">
        <f>ROUND((M10*FR_stat!H10+P10*FR_stat!K10+S10*FR_stat!N10)/1.348,0)</f>
        <v>105682</v>
      </c>
      <c r="W10" s="37">
        <f>ROUND((N10*FR_stat!I10+Q10*FR_stat!L10+T10*FR_stat!O10)/1.348,0)</f>
        <v>304385</v>
      </c>
      <c r="X10" s="37">
        <f>ROUND((O10*FR_stat!J10+R10*FR_stat!M10+U10*FR_stat!P10)/1.348,0)</f>
        <v>0</v>
      </c>
      <c r="Y10" s="37">
        <f t="shared" si="3"/>
        <v>410067</v>
      </c>
      <c r="Z10" s="647">
        <f>IF(FR_stat!T10=0,0,FR_stat!H10/FR_stat!T10)+IF(FR_stat!W10=0,0,FR_stat!K10/FR_stat!W10)+IF(FR_stat!Z10=0,0,FR_stat!N10/FR_stat!Z10)</f>
        <v>0.33962478207763597</v>
      </c>
      <c r="AA10" s="647">
        <f>IF(FR_stat!U10=0,0,FR_stat!I10/FR_stat!U10)+IF(FR_stat!X10=0,0,FR_stat!L10/FR_stat!X10)+IF(FR_stat!AA10=0,0,FR_stat!O10/FR_stat!AA10)</f>
        <v>0.97818775334953045</v>
      </c>
      <c r="AB10" s="647">
        <f>IF(FR_stat!V10=0,0,FR_stat!J10/FR_stat!V10)+IF(FR_stat!Y10=0,0,FR_stat!M10/FR_stat!Y10)+IF(FR_stat!AB10=0,0,FR_stat!P10/FR_stat!AB10)</f>
        <v>0</v>
      </c>
      <c r="AC10" s="130">
        <f t="shared" si="4"/>
        <v>1.3178125354271664</v>
      </c>
    </row>
    <row r="11" spans="1:29" ht="20.100000000000001" customHeight="1" x14ac:dyDescent="0.2">
      <c r="A11" s="328">
        <f>FR_stat!A11</f>
        <v>3</v>
      </c>
      <c r="B11" s="81">
        <f>FR_stat!B11</f>
        <v>600080269</v>
      </c>
      <c r="C11" s="81">
        <f>FR_stat!C11</f>
        <v>2448</v>
      </c>
      <c r="D11" s="557" t="str">
        <f>FR_stat!D11</f>
        <v>ZŠ, ZUŠ a MŠ Frýdlant, Purkyňova 510</v>
      </c>
      <c r="E11" s="71">
        <f>FR_stat!E11</f>
        <v>3141</v>
      </c>
      <c r="F11" s="559" t="str">
        <f>FR_stat!F11</f>
        <v>ZŠ Frýdlant, Purkyňova 510 - výdejna</v>
      </c>
      <c r="G11" s="128">
        <f>ROUND(FR_rozp!R11,0)</f>
        <v>763753</v>
      </c>
      <c r="H11" s="37">
        <f t="shared" si="0"/>
        <v>559369</v>
      </c>
      <c r="I11" s="29">
        <f t="shared" si="1"/>
        <v>189066</v>
      </c>
      <c r="J11" s="37">
        <f t="shared" si="2"/>
        <v>5594</v>
      </c>
      <c r="K11" s="37">
        <f>FR_stat!H11*FR_stat!AC11+FR_stat!I11*FR_stat!AD11+FR_stat!J11*FR_stat!AE11+FR_stat!K11*FR_stat!AF11+FR_stat!L11*FR_stat!AG11+FR_stat!M11*FR_stat!AH11+FR_stat!N11*FR_stat!AI11+FR_stat!O11*FR_stat!AJ11+FR_stat!P11*FR_stat!AK11</f>
        <v>9724</v>
      </c>
      <c r="L11" s="644">
        <f>ROUND(Y11/FR_rozp!E11/12,2)</f>
        <v>1.8</v>
      </c>
      <c r="M11" s="645">
        <f>IF(FR_stat!H11=0,0,12*1.348*1/FR_stat!T11*FR_rozp!$E11)</f>
        <v>0</v>
      </c>
      <c r="N11" s="646">
        <f>IF(FR_stat!I11=0,0,12*1.348*1/FR_stat!U11*FR_rozp!$E11)</f>
        <v>0</v>
      </c>
      <c r="O11" s="646">
        <f>IF(FR_stat!J11=0,0,12*1.348*1/FR_stat!V11*FR_rozp!$E11)</f>
        <v>0</v>
      </c>
      <c r="P11" s="646">
        <f>IF(FR_stat!K11=0,0,12*1.348*1/FR_stat!W11*FR_rozp!$E11)</f>
        <v>0</v>
      </c>
      <c r="Q11" s="646">
        <f>IF(FR_stat!L11=0,0,12*1.348*1/FR_stat!X11*FR_rozp!$E11)</f>
        <v>0</v>
      </c>
      <c r="R11" s="646">
        <f>IF(FR_stat!M11=0,0,12*1.348*1/FR_stat!Y11*FR_rozp!$E11)</f>
        <v>0</v>
      </c>
      <c r="S11" s="646">
        <f>IF(FR_stat!N11=0,0,12*1.348*1/FR_stat!Z11*FR_rozp!$E11)</f>
        <v>0</v>
      </c>
      <c r="T11" s="646">
        <f>IF(FR_stat!O11=0,0,12*1.348*1/FR_stat!AA11*FR_rozp!$E11)</f>
        <v>2636.4652458247101</v>
      </c>
      <c r="U11" s="646">
        <f>IF(FR_stat!P11=0,0,12*1.348*1/FR_stat!AB11*FR_rozp!$E11)</f>
        <v>0</v>
      </c>
      <c r="V11" s="37">
        <f>ROUND((M11*FR_stat!H11+P11*FR_stat!K11+S11*FR_stat!N11)/1.348,0)</f>
        <v>0</v>
      </c>
      <c r="W11" s="37">
        <f>ROUND((N11*FR_stat!I11+Q11*FR_stat!L11+T11*FR_stat!O11)/1.348,0)</f>
        <v>559369</v>
      </c>
      <c r="X11" s="37">
        <f>ROUND((O11*FR_stat!J11+R11*FR_stat!M11+U11*FR_stat!P11)/1.348,0)</f>
        <v>0</v>
      </c>
      <c r="Y11" s="37">
        <f t="shared" si="3"/>
        <v>559369</v>
      </c>
      <c r="Z11" s="647">
        <f>IF(FR_stat!T11=0,0,FR_stat!H11/FR_stat!T11)+IF(FR_stat!W11=0,0,FR_stat!K11/FR_stat!W11)+IF(FR_stat!Z11=0,0,FR_stat!N11/FR_stat!Z11)</f>
        <v>0</v>
      </c>
      <c r="AA11" s="647">
        <f>IF(FR_stat!U11=0,0,FR_stat!I11/FR_stat!U11)+IF(FR_stat!X11=0,0,FR_stat!L11/FR_stat!X11)+IF(FR_stat!AA11=0,0,FR_stat!O11/FR_stat!AA11)</f>
        <v>1.7976191273614204</v>
      </c>
      <c r="AB11" s="647">
        <f>IF(FR_stat!V11=0,0,FR_stat!J11/FR_stat!V11)+IF(FR_stat!Y11=0,0,FR_stat!M11/FR_stat!Y11)+IF(FR_stat!AB11=0,0,FR_stat!P11/FR_stat!AB11)</f>
        <v>0</v>
      </c>
      <c r="AC11" s="130">
        <f t="shared" si="4"/>
        <v>1.7976191273614204</v>
      </c>
    </row>
    <row r="12" spans="1:29" ht="20.100000000000001" customHeight="1" x14ac:dyDescent="0.2">
      <c r="A12" s="328">
        <f>FR_stat!A12</f>
        <v>4</v>
      </c>
      <c r="B12" s="81">
        <f>FR_stat!B12</f>
        <v>600080234</v>
      </c>
      <c r="C12" s="81">
        <f>FR_stat!C12</f>
        <v>2450</v>
      </c>
      <c r="D12" s="557" t="str">
        <f>FR_stat!D12</f>
        <v>ZŠ a MŠ Bílý Potok 220</v>
      </c>
      <c r="E12" s="71">
        <f>FR_stat!E12</f>
        <v>3141</v>
      </c>
      <c r="F12" s="553" t="str">
        <f>FR_stat!F12</f>
        <v>ZŠ a MŠ Bílý Potok 220</v>
      </c>
      <c r="G12" s="128">
        <f>ROUND(FR_rozp!R12,0)</f>
        <v>567609</v>
      </c>
      <c r="H12" s="37">
        <f t="shared" si="0"/>
        <v>419493</v>
      </c>
      <c r="I12" s="29">
        <f t="shared" si="1"/>
        <v>141789</v>
      </c>
      <c r="J12" s="37">
        <f t="shared" si="2"/>
        <v>4195</v>
      </c>
      <c r="K12" s="37">
        <f>FR_stat!H12*FR_stat!AC12+FR_stat!I12*FR_stat!AD12+FR_stat!J12*FR_stat!AE12+FR_stat!K12*FR_stat!AF12+FR_stat!L12*FR_stat!AG12+FR_stat!M12*FR_stat!AH12+FR_stat!N12*FR_stat!AI12+FR_stat!O12*FR_stat!AJ12+FR_stat!P12*FR_stat!AK12</f>
        <v>2132</v>
      </c>
      <c r="L12" s="644">
        <f>ROUND(Y12/FR_rozp!E12/12,2)</f>
        <v>1.35</v>
      </c>
      <c r="M12" s="645">
        <f>IF(FR_stat!H12=0,0,12*1.348*1/FR_stat!T12*FR_rozp!$E12)</f>
        <v>16873.50201759702</v>
      </c>
      <c r="N12" s="646">
        <f>IF(FR_stat!I12=0,0,12*1.348*1/FR_stat!U12*FR_rozp!$E12)</f>
        <v>11380.616060579279</v>
      </c>
      <c r="O12" s="646">
        <f>IF(FR_stat!J12=0,0,12*1.348*1/FR_stat!V12*FR_rozp!$E12)</f>
        <v>0</v>
      </c>
      <c r="P12" s="646">
        <f>IF(FR_stat!K12=0,0,12*1.348*1/FR_stat!W12*FR_rozp!$E12)</f>
        <v>0</v>
      </c>
      <c r="Q12" s="646">
        <f>IF(FR_stat!L12=0,0,12*1.348*1/FR_stat!X12*FR_rozp!$E12)</f>
        <v>0</v>
      </c>
      <c r="R12" s="646">
        <f>IF(FR_stat!M12=0,0,12*1.348*1/FR_stat!Y12*FR_rozp!$E12)</f>
        <v>0</v>
      </c>
      <c r="S12" s="646">
        <f>IF(FR_stat!N12=0,0,12*1.348*1/FR_stat!Z12*FR_rozp!$E12)</f>
        <v>0</v>
      </c>
      <c r="T12" s="646">
        <f>IF(FR_stat!O12=0,0,12*1.348*1/FR_stat!AA12*FR_rozp!$E12)</f>
        <v>0</v>
      </c>
      <c r="U12" s="646">
        <f>IF(FR_stat!P12=0,0,12*1.348*1/FR_stat!AB12*FR_rozp!$E12)</f>
        <v>0</v>
      </c>
      <c r="V12" s="37">
        <f>ROUND((M12*FR_stat!H12+P12*FR_stat!K12+S12*FR_stat!N12)/1.348,0)</f>
        <v>225314</v>
      </c>
      <c r="W12" s="37">
        <f>ROUND((N12*FR_stat!I12+Q12*FR_stat!L12+T12*FR_stat!O12)/1.348,0)</f>
        <v>194180</v>
      </c>
      <c r="X12" s="37">
        <f>ROUND((O12*FR_stat!J12+R12*FR_stat!M12+U12*FR_stat!P12)/1.348,0)</f>
        <v>0</v>
      </c>
      <c r="Y12" s="37">
        <f t="shared" si="3"/>
        <v>419494</v>
      </c>
      <c r="Z12" s="647">
        <f>IF(FR_stat!T12=0,0,FR_stat!H12/FR_stat!T12)+IF(FR_stat!W12=0,0,FR_stat!K12/FR_stat!W12)+IF(FR_stat!Z12=0,0,FR_stat!N12/FR_stat!Z12)</f>
        <v>0.7240812963916774</v>
      </c>
      <c r="AA12" s="647">
        <f>IF(FR_stat!U12=0,0,FR_stat!I12/FR_stat!U12)+IF(FR_stat!X12=0,0,FR_stat!L12/FR_stat!X12)+IF(FR_stat!AA12=0,0,FR_stat!O12/FR_stat!AA12)</f>
        <v>0.62402674689642623</v>
      </c>
      <c r="AB12" s="647">
        <f>IF(FR_stat!V12=0,0,FR_stat!J12/FR_stat!V12)+IF(FR_stat!Y12=0,0,FR_stat!M12/FR_stat!Y12)+IF(FR_stat!AB12=0,0,FR_stat!P12/FR_stat!AB12)</f>
        <v>0</v>
      </c>
      <c r="AC12" s="130">
        <f t="shared" si="4"/>
        <v>1.3481080432881036</v>
      </c>
    </row>
    <row r="13" spans="1:29" ht="20.100000000000001" customHeight="1" x14ac:dyDescent="0.2">
      <c r="A13" s="328">
        <f>FR_stat!A13</f>
        <v>5</v>
      </c>
      <c r="B13" s="81">
        <f>FR_stat!B13</f>
        <v>650037901</v>
      </c>
      <c r="C13" s="81">
        <f>FR_stat!C13</f>
        <v>2451</v>
      </c>
      <c r="D13" s="557" t="str">
        <f>FR_stat!D13</f>
        <v>ZŠ a MŠ Bulovka 156</v>
      </c>
      <c r="E13" s="71">
        <f>FR_stat!E13</f>
        <v>3141</v>
      </c>
      <c r="F13" s="559" t="str">
        <f>FR_stat!F13</f>
        <v xml:space="preserve">MŠ Bulovka 10 </v>
      </c>
      <c r="G13" s="128">
        <f>ROUND(FR_rozp!R13,0)</f>
        <v>790258</v>
      </c>
      <c r="H13" s="37">
        <f t="shared" si="0"/>
        <v>583776</v>
      </c>
      <c r="I13" s="29">
        <f t="shared" si="1"/>
        <v>197316</v>
      </c>
      <c r="J13" s="37">
        <f t="shared" si="2"/>
        <v>5838</v>
      </c>
      <c r="K13" s="37">
        <f>FR_stat!H13*FR_stat!AC13+FR_stat!I13*FR_stat!AD13+FR_stat!J13*FR_stat!AE13+FR_stat!K13*FR_stat!AF13+FR_stat!L13*FR_stat!AG13+FR_stat!M13*FR_stat!AH13+FR_stat!N13*FR_stat!AI13+FR_stat!O13*FR_stat!AJ13+FR_stat!P13*FR_stat!AK13</f>
        <v>3328</v>
      </c>
      <c r="L13" s="644">
        <f>ROUND(Y13/FR_rozp!E13/12,2)</f>
        <v>1.88</v>
      </c>
      <c r="M13" s="645">
        <f>IF(FR_stat!H13=0,0,12*1.348*1/FR_stat!T13*FR_rozp!$E13)</f>
        <v>16352.688468752391</v>
      </c>
      <c r="N13" s="646">
        <f>IF(FR_stat!I13=0,0,12*1.348*1/FR_stat!U13*FR_rozp!$E13)</f>
        <v>10314.511955346243</v>
      </c>
      <c r="O13" s="646">
        <f>IF(FR_stat!J13=0,0,12*1.348*1/FR_stat!V13*FR_rozp!$E13)</f>
        <v>0</v>
      </c>
      <c r="P13" s="646">
        <f>IF(FR_stat!K13=0,0,12*1.348*1/FR_stat!W13*FR_rozp!$E13)</f>
        <v>0</v>
      </c>
      <c r="Q13" s="646">
        <f>IF(FR_stat!L13=0,0,12*1.348*1/FR_stat!X13*FR_rozp!$E13)</f>
        <v>0</v>
      </c>
      <c r="R13" s="646">
        <f>IF(FR_stat!M13=0,0,12*1.348*1/FR_stat!Y13*FR_rozp!$E13)</f>
        <v>0</v>
      </c>
      <c r="S13" s="646">
        <f>IF(FR_stat!N13=0,0,12*1.348*1/FR_stat!Z13*FR_rozp!$E13)</f>
        <v>0</v>
      </c>
      <c r="T13" s="646">
        <f>IF(FR_stat!O13=0,0,12*1.348*1/FR_stat!AA13*FR_rozp!$E13)</f>
        <v>0</v>
      </c>
      <c r="U13" s="646">
        <f>IF(FR_stat!P13=0,0,12*1.348*1/FR_stat!AB13*FR_rozp!$E13)</f>
        <v>0</v>
      </c>
      <c r="V13" s="37">
        <f>ROUND((M13*FR_stat!H13+P13*FR_stat!K13+S13*FR_stat!N13)/1.348,0)</f>
        <v>254753</v>
      </c>
      <c r="W13" s="37">
        <f>ROUND((N13*FR_stat!I13+Q13*FR_stat!L13+T13*FR_stat!O13)/1.348,0)</f>
        <v>329024</v>
      </c>
      <c r="X13" s="37">
        <f>ROUND((O13*FR_stat!J13+R13*FR_stat!M13+U13*FR_stat!P13)/1.348,0)</f>
        <v>0</v>
      </c>
      <c r="Y13" s="37">
        <f t="shared" si="3"/>
        <v>583777</v>
      </c>
      <c r="Z13" s="647">
        <f>IF(FR_stat!T13=0,0,FR_stat!H13/FR_stat!T13)+IF(FR_stat!W13=0,0,FR_stat!K13/FR_stat!W13)+IF(FR_stat!Z13=0,0,FR_stat!N13/FR_stat!Z13)</f>
        <v>0.8186873020902391</v>
      </c>
      <c r="AA13" s="647">
        <f>IF(FR_stat!U13=0,0,FR_stat!I13/FR_stat!U13)+IF(FR_stat!X13=0,0,FR_stat!L13/FR_stat!X13)+IF(FR_stat!AA13=0,0,FR_stat!O13/FR_stat!AA13)</f>
        <v>1.0573693947958835</v>
      </c>
      <c r="AB13" s="647">
        <f>IF(FR_stat!V13=0,0,FR_stat!J13/FR_stat!V13)+IF(FR_stat!Y13=0,0,FR_stat!M13/FR_stat!Y13)+IF(FR_stat!AB13=0,0,FR_stat!P13/FR_stat!AB13)</f>
        <v>0</v>
      </c>
      <c r="AC13" s="130">
        <f t="shared" si="4"/>
        <v>1.8760566968861228</v>
      </c>
    </row>
    <row r="14" spans="1:29" ht="20.100000000000001" customHeight="1" x14ac:dyDescent="0.2">
      <c r="A14" s="328">
        <f>FR_stat!A14</f>
        <v>6</v>
      </c>
      <c r="B14" s="81">
        <f>FR_stat!B14</f>
        <v>600079686</v>
      </c>
      <c r="C14" s="81">
        <f>FR_stat!C14</f>
        <v>2453</v>
      </c>
      <c r="D14" s="557" t="str">
        <f>FR_stat!D14</f>
        <v>ZŠ a MŠ Dětřichov 234</v>
      </c>
      <c r="E14" s="71">
        <f>FR_stat!E14</f>
        <v>3141</v>
      </c>
      <c r="F14" s="553" t="str">
        <f>FR_stat!F14</f>
        <v>ZŠ Dětřichov 234 - výdejna</v>
      </c>
      <c r="G14" s="128">
        <f>ROUND(FR_rozp!R14,0)</f>
        <v>511516</v>
      </c>
      <c r="H14" s="37">
        <f t="shared" si="0"/>
        <v>376461</v>
      </c>
      <c r="I14" s="29">
        <f t="shared" si="1"/>
        <v>127244</v>
      </c>
      <c r="J14" s="37">
        <f t="shared" si="2"/>
        <v>3765</v>
      </c>
      <c r="K14" s="37">
        <f>FR_stat!H14*FR_stat!AC14+FR_stat!I14*FR_stat!AD14+FR_stat!J14*FR_stat!AE14+FR_stat!K14*FR_stat!AF14+FR_stat!L14*FR_stat!AG14+FR_stat!M14*FR_stat!AH14+FR_stat!N14*FR_stat!AI14+FR_stat!O14*FR_stat!AJ14+FR_stat!P14*FR_stat!AK14</f>
        <v>4046</v>
      </c>
      <c r="L14" s="644">
        <f>ROUND(Y14/FR_rozp!E14/12,2)</f>
        <v>1.21</v>
      </c>
      <c r="M14" s="645">
        <f>IF(FR_stat!H14=0,0,12*1.348*1/FR_stat!T14*FR_rozp!$E14)</f>
        <v>0</v>
      </c>
      <c r="N14" s="646">
        <f>IF(FR_stat!I14=0,0,12*1.348*1/FR_stat!U14*FR_rozp!$E14)</f>
        <v>0</v>
      </c>
      <c r="O14" s="646">
        <f>IF(FR_stat!J14=0,0,12*1.348*1/FR_stat!V14*FR_rozp!$E14)</f>
        <v>0</v>
      </c>
      <c r="P14" s="646">
        <f>IF(FR_stat!K14=0,0,12*1.348*1/FR_stat!W14*FR_rozp!$E14)</f>
        <v>0</v>
      </c>
      <c r="Q14" s="646">
        <f>IF(FR_stat!L14=0,0,12*1.348*1/FR_stat!X14*FR_rozp!$E14)</f>
        <v>0</v>
      </c>
      <c r="R14" s="646">
        <f>IF(FR_stat!M14=0,0,12*1.348*1/FR_stat!Y14*FR_rozp!$E14)</f>
        <v>0</v>
      </c>
      <c r="S14" s="646">
        <f>IF(FR_stat!N14=0,0,12*1.348*1/FR_stat!Z14*FR_rozp!$E14)</f>
        <v>5241.5248390481711</v>
      </c>
      <c r="T14" s="646">
        <f>IF(FR_stat!O14=0,0,12*1.348*1/FR_stat!AA14*FR_rozp!$E14)</f>
        <v>3603.8985307408302</v>
      </c>
      <c r="U14" s="646">
        <f>IF(FR_stat!P14=0,0,12*1.348*1/FR_stat!AB14*FR_rozp!$E14)</f>
        <v>0</v>
      </c>
      <c r="V14" s="37">
        <f>ROUND((M14*FR_stat!H14+P14*FR_stat!K14+S14*FR_stat!N14)/1.348,0)</f>
        <v>186642</v>
      </c>
      <c r="W14" s="37">
        <f>ROUND((N14*FR_stat!I14+Q14*FR_stat!L14+T14*FR_stat!O14)/1.348,0)</f>
        <v>189820</v>
      </c>
      <c r="X14" s="37">
        <f>ROUND((O14*FR_stat!J14+R14*FR_stat!M14+U14*FR_stat!P14)/1.348,0)</f>
        <v>0</v>
      </c>
      <c r="Y14" s="37">
        <f t="shared" si="3"/>
        <v>376462</v>
      </c>
      <c r="Z14" s="647">
        <f>IF(FR_stat!T14=0,0,FR_stat!H14/FR_stat!T14)+IF(FR_stat!W14=0,0,FR_stat!K14/FR_stat!W14)+IF(FR_stat!Z14=0,0,FR_stat!N14/FR_stat!Z14)</f>
        <v>0.59980279084039967</v>
      </c>
      <c r="AA14" s="647">
        <f>IF(FR_stat!U14=0,0,FR_stat!I14/FR_stat!U14)+IF(FR_stat!X14=0,0,FR_stat!L14/FR_stat!X14)+IF(FR_stat!AA14=0,0,FR_stat!O14/FR_stat!AA14)</f>
        <v>0.61001498003327137</v>
      </c>
      <c r="AB14" s="647">
        <f>IF(FR_stat!V14=0,0,FR_stat!J14/FR_stat!V14)+IF(FR_stat!Y14=0,0,FR_stat!M14/FR_stat!Y14)+IF(FR_stat!AB14=0,0,FR_stat!P14/FR_stat!AB14)</f>
        <v>0</v>
      </c>
      <c r="AC14" s="130">
        <f t="shared" si="4"/>
        <v>1.209817770873671</v>
      </c>
    </row>
    <row r="15" spans="1:29" ht="20.100000000000001" customHeight="1" x14ac:dyDescent="0.2">
      <c r="A15" s="328">
        <f>FR_stat!A15</f>
        <v>7</v>
      </c>
      <c r="B15" s="81">
        <f>FR_stat!B15</f>
        <v>650034180</v>
      </c>
      <c r="C15" s="81">
        <f>FR_stat!C15</f>
        <v>2320</v>
      </c>
      <c r="D15" s="557" t="str">
        <f>FR_stat!D15</f>
        <v>ZŠ a MŠ Dolní Řasnice 270</v>
      </c>
      <c r="E15" s="71">
        <f>FR_stat!E15</f>
        <v>3141</v>
      </c>
      <c r="F15" s="553" t="str">
        <f>FR_stat!F15</f>
        <v>ZŠ a MŠ Dolní Řasnice 270</v>
      </c>
      <c r="G15" s="128">
        <f>ROUND(FR_rozp!R15,0)</f>
        <v>467841</v>
      </c>
      <c r="H15" s="37">
        <f t="shared" si="0"/>
        <v>345289</v>
      </c>
      <c r="I15" s="29">
        <f t="shared" si="1"/>
        <v>116707</v>
      </c>
      <c r="J15" s="37">
        <f t="shared" si="2"/>
        <v>3453</v>
      </c>
      <c r="K15" s="37">
        <f>FR_stat!H15*FR_stat!AC15+FR_stat!I15*FR_stat!AD15+FR_stat!J15*FR_stat!AE15+FR_stat!K15*FR_stat!AF15+FR_stat!L15*FR_stat!AG15+FR_stat!M15*FR_stat!AH15+FR_stat!N15*FR_stat!AI15+FR_stat!O15*FR_stat!AJ15+FR_stat!P15*FR_stat!AK15</f>
        <v>2392</v>
      </c>
      <c r="L15" s="644">
        <f>ROUND(Y15/FR_rozp!E15/12,2)</f>
        <v>1.1100000000000001</v>
      </c>
      <c r="M15" s="645">
        <f>IF(FR_stat!H15=0,0,12*1.348*1/FR_stat!T15*FR_rozp!$E15)</f>
        <v>0</v>
      </c>
      <c r="N15" s="646">
        <f>IF(FR_stat!I15=0,0,12*1.348*1/FR_stat!U15*FR_rozp!$E15)</f>
        <v>10118.44901640597</v>
      </c>
      <c r="O15" s="646">
        <f>IF(FR_stat!J15=0,0,12*1.348*1/FR_stat!V15*FR_rozp!$E15)</f>
        <v>0</v>
      </c>
      <c r="P15" s="646">
        <f>IF(FR_stat!K15=0,0,12*1.348*1/FR_stat!W15*FR_rozp!$E15)</f>
        <v>0</v>
      </c>
      <c r="Q15" s="646">
        <f>IF(FR_stat!L15=0,0,12*1.348*1/FR_stat!X15*FR_rozp!$E15)</f>
        <v>0</v>
      </c>
      <c r="R15" s="646">
        <f>IF(FR_stat!M15=0,0,12*1.348*1/FR_stat!Y15*FR_rozp!$E15)</f>
        <v>0</v>
      </c>
      <c r="S15" s="646">
        <f>IF(FR_stat!N15=0,0,12*1.348*1/FR_stat!Z15*FR_rozp!$E15)</f>
        <v>0</v>
      </c>
      <c r="T15" s="646">
        <f>IF(FR_stat!O15=0,0,12*1.348*1/FR_stat!AA15*FR_rozp!$E15)</f>
        <v>0</v>
      </c>
      <c r="U15" s="646">
        <f>IF(FR_stat!P15=0,0,12*1.348*1/FR_stat!AB15*FR_rozp!$E15)</f>
        <v>0</v>
      </c>
      <c r="V15" s="37">
        <f>ROUND((M15*FR_stat!H15+P15*FR_stat!K15+S15*FR_stat!N15)/1.348,0)</f>
        <v>0</v>
      </c>
      <c r="W15" s="37">
        <f>ROUND((N15*FR_stat!I15+Q15*FR_stat!L15+T15*FR_stat!O15)/1.348,0)</f>
        <v>345288</v>
      </c>
      <c r="X15" s="37">
        <f>ROUND((O15*FR_stat!J15+R15*FR_stat!M15+U15*FR_stat!P15)/1.348,0)</f>
        <v>0</v>
      </c>
      <c r="Y15" s="37">
        <f t="shared" si="3"/>
        <v>345288</v>
      </c>
      <c r="Z15" s="647">
        <f>IF(FR_stat!T15=0,0,FR_stat!H15/FR_stat!T15)+IF(FR_stat!W15=0,0,FR_stat!K15/FR_stat!W15)+IF(FR_stat!Z15=0,0,FR_stat!N15/FR_stat!Z15)</f>
        <v>0</v>
      </c>
      <c r="AA15" s="647">
        <f>IF(FR_stat!U15=0,0,FR_stat!I15/FR_stat!U15)+IF(FR_stat!X15=0,0,FR_stat!L15/FR_stat!X15)+IF(FR_stat!AA15=0,0,FR_stat!O15/FR_stat!AA15)</f>
        <v>1.1096381408061957</v>
      </c>
      <c r="AB15" s="647">
        <f>IF(FR_stat!V15=0,0,FR_stat!J15/FR_stat!V15)+IF(FR_stat!Y15=0,0,FR_stat!M15/FR_stat!Y15)+IF(FR_stat!AB15=0,0,FR_stat!P15/FR_stat!AB15)</f>
        <v>0</v>
      </c>
      <c r="AC15" s="130">
        <f t="shared" si="4"/>
        <v>1.1096381408061957</v>
      </c>
    </row>
    <row r="16" spans="1:29" ht="20.100000000000001" customHeight="1" x14ac:dyDescent="0.2">
      <c r="A16" s="328">
        <f>FR_stat!A16</f>
        <v>7</v>
      </c>
      <c r="B16" s="81">
        <f>FR_stat!B16</f>
        <v>650034180</v>
      </c>
      <c r="C16" s="81">
        <f>FR_stat!C16</f>
        <v>2320</v>
      </c>
      <c r="D16" s="557" t="str">
        <f>FR_stat!D16</f>
        <v>ZŠ a MŠ Dolní Řasnice 270</v>
      </c>
      <c r="E16" s="71">
        <f>FR_stat!E16</f>
        <v>3141</v>
      </c>
      <c r="F16" s="559" t="str">
        <f>FR_stat!F16</f>
        <v xml:space="preserve">MŠ Dolní Řasnice 334 </v>
      </c>
      <c r="G16" s="128">
        <f>ROUND(FR_rozp!R16,0)</f>
        <v>526498</v>
      </c>
      <c r="H16" s="37">
        <f t="shared" si="0"/>
        <v>389150</v>
      </c>
      <c r="I16" s="29">
        <f t="shared" si="1"/>
        <v>131532</v>
      </c>
      <c r="J16" s="37">
        <f t="shared" si="2"/>
        <v>3892</v>
      </c>
      <c r="K16" s="37">
        <f>FR_stat!H16*FR_stat!AC16+FR_stat!I16*FR_stat!AD16+FR_stat!J16*FR_stat!AE16+FR_stat!K16*FR_stat!AF16+FR_stat!L16*FR_stat!AG16+FR_stat!M16*FR_stat!AH16+FR_stat!N16*FR_stat!AI16+FR_stat!O16*FR_stat!AJ16+FR_stat!P16*FR_stat!AK16</f>
        <v>1924</v>
      </c>
      <c r="L16" s="644">
        <f>ROUND(Y16/FR_rozp!E16/12,2)</f>
        <v>1.25</v>
      </c>
      <c r="M16" s="645">
        <f>IF(FR_stat!H16=0,0,12*1.348*1/FR_stat!T16*FR_rozp!$E16)</f>
        <v>14177.672314192576</v>
      </c>
      <c r="N16" s="646">
        <f>IF(FR_stat!I16=0,0,12*1.348*1/FR_stat!U16*FR_rozp!$E16)</f>
        <v>0</v>
      </c>
      <c r="O16" s="646">
        <f>IF(FR_stat!J16=0,0,12*1.348*1/FR_stat!V16*FR_rozp!$E16)</f>
        <v>0</v>
      </c>
      <c r="P16" s="646">
        <f>IF(FR_stat!K16=0,0,12*1.348*1/FR_stat!W16*FR_rozp!$E16)</f>
        <v>0</v>
      </c>
      <c r="Q16" s="646">
        <f>IF(FR_stat!L16=0,0,12*1.348*1/FR_stat!X16*FR_rozp!$E16)</f>
        <v>0</v>
      </c>
      <c r="R16" s="646">
        <f>IF(FR_stat!M16=0,0,12*1.348*1/FR_stat!Y16*FR_rozp!$E16)</f>
        <v>0</v>
      </c>
      <c r="S16" s="646">
        <f>IF(FR_stat!N16=0,0,12*1.348*1/FR_stat!Z16*FR_rozp!$E16)</f>
        <v>0</v>
      </c>
      <c r="T16" s="646">
        <f>IF(FR_stat!O16=0,0,12*1.348*1/FR_stat!AA16*FR_rozp!$E16)</f>
        <v>0</v>
      </c>
      <c r="U16" s="646">
        <f>IF(FR_stat!P16=0,0,12*1.348*1/FR_stat!AB16*FR_rozp!$E16)</f>
        <v>0</v>
      </c>
      <c r="V16" s="37">
        <f>ROUND((M16*FR_stat!H16+P16*FR_stat!K16+S16*FR_stat!N16)/1.348,0)</f>
        <v>389150</v>
      </c>
      <c r="W16" s="37">
        <f>ROUND((N16*FR_stat!I16+Q16*FR_stat!L16+T16*FR_stat!O16)/1.348,0)</f>
        <v>0</v>
      </c>
      <c r="X16" s="37">
        <f>ROUND((O16*FR_stat!J16+R16*FR_stat!M16+U16*FR_stat!P16)/1.348,0)</f>
        <v>0</v>
      </c>
      <c r="Y16" s="37">
        <f t="shared" si="3"/>
        <v>389150</v>
      </c>
      <c r="Z16" s="647">
        <f>IF(FR_stat!T16=0,0,FR_stat!H16/FR_stat!T16)+IF(FR_stat!W16=0,0,FR_stat!K16/FR_stat!W16)+IF(FR_stat!Z16=0,0,FR_stat!N16/FR_stat!Z16)</f>
        <v>1.2505937531841551</v>
      </c>
      <c r="AA16" s="647">
        <f>IF(FR_stat!U16=0,0,FR_stat!I16/FR_stat!U16)+IF(FR_stat!X16=0,0,FR_stat!L16/FR_stat!X16)+IF(FR_stat!AA16=0,0,FR_stat!O16/FR_stat!AA16)</f>
        <v>0</v>
      </c>
      <c r="AB16" s="647">
        <f>IF(FR_stat!V16=0,0,FR_stat!J16/FR_stat!V16)+IF(FR_stat!Y16=0,0,FR_stat!M16/FR_stat!Y16)+IF(FR_stat!AB16=0,0,FR_stat!P16/FR_stat!AB16)</f>
        <v>0</v>
      </c>
      <c r="AC16" s="130">
        <f t="shared" si="4"/>
        <v>1.2505937531841551</v>
      </c>
    </row>
    <row r="17" spans="1:29" ht="20.100000000000001" customHeight="1" x14ac:dyDescent="0.2">
      <c r="A17" s="328">
        <f>FR_stat!A17</f>
        <v>8</v>
      </c>
      <c r="B17" s="81">
        <f>FR_stat!B17</f>
        <v>600080145</v>
      </c>
      <c r="C17" s="81">
        <f>FR_stat!C17</f>
        <v>2455</v>
      </c>
      <c r="D17" s="557" t="str">
        <f>FR_stat!D17</f>
        <v>ZŠ a MŠ Habartice 213</v>
      </c>
      <c r="E17" s="71">
        <f>FR_stat!E17</f>
        <v>3141</v>
      </c>
      <c r="F17" s="553" t="str">
        <f>FR_stat!F17</f>
        <v>ZŠ a MŠ Habartice 213</v>
      </c>
      <c r="G17" s="128">
        <f>ROUND(FR_rozp!R17,0)</f>
        <v>697781</v>
      </c>
      <c r="H17" s="37">
        <f t="shared" si="0"/>
        <v>515559</v>
      </c>
      <c r="I17" s="29">
        <f t="shared" si="1"/>
        <v>174258</v>
      </c>
      <c r="J17" s="37">
        <f t="shared" si="2"/>
        <v>5156</v>
      </c>
      <c r="K17" s="37">
        <f>FR_stat!H17*FR_stat!AC17+FR_stat!I17*FR_stat!AD17+FR_stat!J17*FR_stat!AE17+FR_stat!K17*FR_stat!AF17+FR_stat!L17*FR_stat!AG17+FR_stat!M17*FR_stat!AH17+FR_stat!N17*FR_stat!AI17+FR_stat!O17*FR_stat!AJ17+FR_stat!P17*FR_stat!AK17</f>
        <v>2808</v>
      </c>
      <c r="L17" s="644">
        <f>ROUND(Y17/FR_rozp!E17/12,2)</f>
        <v>1.66</v>
      </c>
      <c r="M17" s="645">
        <f>IF(FR_stat!H17=0,0,12*1.348*1/FR_stat!T17*FR_rozp!$E17)</f>
        <v>16873.50201759702</v>
      </c>
      <c r="N17" s="646">
        <f>IF(FR_stat!I17=0,0,12*1.348*1/FR_stat!U17*FR_rozp!$E17)</f>
        <v>10868.059396930939</v>
      </c>
      <c r="O17" s="646">
        <f>IF(FR_stat!J17=0,0,12*1.348*1/FR_stat!V17*FR_rozp!$E17)</f>
        <v>0</v>
      </c>
      <c r="P17" s="646">
        <f>IF(FR_stat!K17=0,0,12*1.348*1/FR_stat!W17*FR_rozp!$E17)</f>
        <v>0</v>
      </c>
      <c r="Q17" s="646">
        <f>IF(FR_stat!L17=0,0,12*1.348*1/FR_stat!X17*FR_rozp!$E17)</f>
        <v>0</v>
      </c>
      <c r="R17" s="646">
        <f>IF(FR_stat!M17=0,0,12*1.348*1/FR_stat!Y17*FR_rozp!$E17)</f>
        <v>0</v>
      </c>
      <c r="S17" s="646">
        <f>IF(FR_stat!N17=0,0,12*1.348*1/FR_stat!Z17*FR_rozp!$E17)</f>
        <v>0</v>
      </c>
      <c r="T17" s="646">
        <f>IF(FR_stat!O17=0,0,12*1.348*1/FR_stat!AA17*FR_rozp!$E17)</f>
        <v>0</v>
      </c>
      <c r="U17" s="646">
        <f>IF(FR_stat!P17=0,0,12*1.348*1/FR_stat!AB17*FR_rozp!$E17)</f>
        <v>0</v>
      </c>
      <c r="V17" s="37">
        <f>ROUND((M17*FR_stat!H17+P17*FR_stat!K17+S17*FR_stat!N17)/1.348,0)</f>
        <v>225314</v>
      </c>
      <c r="W17" s="37">
        <f>ROUND((N17*FR_stat!I17+Q17*FR_stat!L17+T17*FR_stat!O17)/1.348,0)</f>
        <v>290245</v>
      </c>
      <c r="X17" s="37">
        <f>ROUND((O17*FR_stat!J17+R17*FR_stat!M17+U17*FR_stat!P17)/1.348,0)</f>
        <v>0</v>
      </c>
      <c r="Y17" s="37">
        <f t="shared" si="3"/>
        <v>515559</v>
      </c>
      <c r="Z17" s="647">
        <f>IF(FR_stat!T17=0,0,FR_stat!H17/FR_stat!T17)+IF(FR_stat!W17=0,0,FR_stat!K17/FR_stat!W17)+IF(FR_stat!Z17=0,0,FR_stat!N17/FR_stat!Z17)</f>
        <v>0.7240812963916774</v>
      </c>
      <c r="AA17" s="647">
        <f>IF(FR_stat!U17=0,0,FR_stat!I17/FR_stat!U17)+IF(FR_stat!X17=0,0,FR_stat!L17/FR_stat!X17)+IF(FR_stat!AA17=0,0,FR_stat!O17/FR_stat!AA17)</f>
        <v>0.93274751491240149</v>
      </c>
      <c r="AB17" s="647">
        <f>IF(FR_stat!V17=0,0,FR_stat!J17/FR_stat!V17)+IF(FR_stat!Y17=0,0,FR_stat!M17/FR_stat!Y17)+IF(FR_stat!AB17=0,0,FR_stat!P17/FR_stat!AB17)</f>
        <v>0</v>
      </c>
      <c r="AC17" s="130">
        <f t="shared" si="4"/>
        <v>1.656828811304079</v>
      </c>
    </row>
    <row r="18" spans="1:29" ht="20.100000000000001" customHeight="1" x14ac:dyDescent="0.2">
      <c r="A18" s="328">
        <f>FR_stat!A18</f>
        <v>9</v>
      </c>
      <c r="B18" s="81">
        <f>FR_stat!B18</f>
        <v>600079732</v>
      </c>
      <c r="C18" s="81">
        <f>FR_stat!C18</f>
        <v>2456</v>
      </c>
      <c r="D18" s="557" t="str">
        <f>FR_stat!D18</f>
        <v>ZŠ a MŠ Hejnice, Lázeňská 406</v>
      </c>
      <c r="E18" s="71">
        <f>FR_stat!E18</f>
        <v>3141</v>
      </c>
      <c r="F18" s="553" t="str">
        <f>FR_stat!F18</f>
        <v>ZŠ Hejnice, Lázeňská 406</v>
      </c>
      <c r="G18" s="128">
        <f>ROUND(FR_rozp!R18,0)</f>
        <v>1782480</v>
      </c>
      <c r="H18" s="37">
        <f t="shared" si="0"/>
        <v>1312131</v>
      </c>
      <c r="I18" s="29">
        <f t="shared" si="1"/>
        <v>443500</v>
      </c>
      <c r="J18" s="37">
        <f t="shared" si="2"/>
        <v>13121</v>
      </c>
      <c r="K18" s="37">
        <f>FR_stat!H18*FR_stat!AC18+FR_stat!I18*FR_stat!AD18+FR_stat!J18*FR_stat!AE18+FR_stat!K18*FR_stat!AF18+FR_stat!L18*FR_stat!AG18+FR_stat!M18*FR_stat!AH18+FR_stat!N18*FR_stat!AI18+FR_stat!O18*FR_stat!AJ18+FR_stat!P18*FR_stat!AK18</f>
        <v>13728</v>
      </c>
      <c r="L18" s="644">
        <f>ROUND(Y18/FR_rozp!E18/12,2)</f>
        <v>4.22</v>
      </c>
      <c r="M18" s="645">
        <f>IF(FR_stat!H18=0,0,12*1.348*1/FR_stat!T18*FR_rozp!$E18)</f>
        <v>0</v>
      </c>
      <c r="N18" s="646">
        <f>IF(FR_stat!I18=0,0,12*1.348*1/FR_stat!U18*FR_rozp!$E18)</f>
        <v>6699.8192029949832</v>
      </c>
      <c r="O18" s="646">
        <f>IF(FR_stat!J18=0,0,12*1.348*1/FR_stat!V18*FR_rozp!$E18)</f>
        <v>0</v>
      </c>
      <c r="P18" s="646">
        <f>IF(FR_stat!K18=0,0,12*1.348*1/FR_stat!W18*FR_rozp!$E18)</f>
        <v>0</v>
      </c>
      <c r="Q18" s="646">
        <f>IF(FR_stat!L18=0,0,12*1.348*1/FR_stat!X18*FR_rozp!$E18)</f>
        <v>0</v>
      </c>
      <c r="R18" s="646">
        <f>IF(FR_stat!M18=0,0,12*1.348*1/FR_stat!Y18*FR_rozp!$E18)</f>
        <v>0</v>
      </c>
      <c r="S18" s="646">
        <f>IF(FR_stat!N18=0,0,12*1.348*1/FR_stat!Z18*FR_rozp!$E18)</f>
        <v>0</v>
      </c>
      <c r="T18" s="646">
        <f>IF(FR_stat!O18=0,0,12*1.348*1/FR_stat!AA18*FR_rozp!$E18)</f>
        <v>0</v>
      </c>
      <c r="U18" s="646">
        <f>IF(FR_stat!P18=0,0,12*1.348*1/FR_stat!AB18*FR_rozp!$E18)</f>
        <v>0</v>
      </c>
      <c r="V18" s="37">
        <f>ROUND((M18*FR_stat!H18+P18*FR_stat!K18+S18*FR_stat!N18)/1.348,0)</f>
        <v>0</v>
      </c>
      <c r="W18" s="37">
        <f>ROUND((N18*FR_stat!I18+Q18*FR_stat!L18+T18*FR_stat!O18)/1.348,0)</f>
        <v>1312131</v>
      </c>
      <c r="X18" s="37">
        <f>ROUND((O18*FR_stat!J18+R18*FR_stat!M18+U18*FR_stat!P18)/1.348,0)</f>
        <v>0</v>
      </c>
      <c r="Y18" s="37">
        <f t="shared" si="3"/>
        <v>1312131</v>
      </c>
      <c r="Z18" s="647">
        <f>IF(FR_stat!T18=0,0,FR_stat!H18/FR_stat!T18)+IF(FR_stat!W18=0,0,FR_stat!K18/FR_stat!W18)+IF(FR_stat!Z18=0,0,FR_stat!N18/FR_stat!Z18)</f>
        <v>0</v>
      </c>
      <c r="AA18" s="647">
        <f>IF(FR_stat!U18=0,0,FR_stat!I18/FR_stat!U18)+IF(FR_stat!X18=0,0,FR_stat!L18/FR_stat!X18)+IF(FR_stat!AA18=0,0,FR_stat!O18/FR_stat!AA18)</f>
        <v>4.2167378934843178</v>
      </c>
      <c r="AB18" s="647">
        <f>IF(FR_stat!V18=0,0,FR_stat!J18/FR_stat!V18)+IF(FR_stat!Y18=0,0,FR_stat!M18/FR_stat!Y18)+IF(FR_stat!AB18=0,0,FR_stat!P18/FR_stat!AB18)</f>
        <v>0</v>
      </c>
      <c r="AC18" s="130">
        <f t="shared" si="4"/>
        <v>4.2167378934843178</v>
      </c>
    </row>
    <row r="19" spans="1:29" ht="20.100000000000001" customHeight="1" x14ac:dyDescent="0.2">
      <c r="A19" s="328">
        <f>FR_stat!A19</f>
        <v>9</v>
      </c>
      <c r="B19" s="81">
        <f>FR_stat!B19</f>
        <v>600079732</v>
      </c>
      <c r="C19" s="81">
        <f>FR_stat!C19</f>
        <v>2456</v>
      </c>
      <c r="D19" s="557" t="str">
        <f>FR_stat!D19</f>
        <v>ZŠ a MŠ Hejnice, Lázeňská 406</v>
      </c>
      <c r="E19" s="71">
        <f>FR_stat!E19</f>
        <v>3141</v>
      </c>
      <c r="F19" s="559" t="str">
        <f>FR_stat!F19</f>
        <v xml:space="preserve">MŠ Hejnice, Nádražní 65 </v>
      </c>
      <c r="G19" s="128">
        <f>ROUND(FR_rozp!R19,0)</f>
        <v>998807</v>
      </c>
      <c r="H19" s="37">
        <f t="shared" si="0"/>
        <v>737329</v>
      </c>
      <c r="I19" s="29">
        <f t="shared" si="1"/>
        <v>249217</v>
      </c>
      <c r="J19" s="37">
        <f t="shared" si="2"/>
        <v>7373</v>
      </c>
      <c r="K19" s="37">
        <f>FR_stat!H19*FR_stat!AC19+FR_stat!I19*FR_stat!AD19+FR_stat!J19*FR_stat!AE19+FR_stat!K19*FR_stat!AF19+FR_stat!L19*FR_stat!AG19+FR_stat!M19*FR_stat!AH19+FR_stat!N19*FR_stat!AI19+FR_stat!O19*FR_stat!AJ19+FR_stat!P19*FR_stat!AK19</f>
        <v>4888</v>
      </c>
      <c r="L19" s="644">
        <f>ROUND(Y19/FR_rozp!E19/12,2)</f>
        <v>2.37</v>
      </c>
      <c r="M19" s="645">
        <f>IF(FR_stat!H19=0,0,12*1.348*1/FR_stat!T19*FR_rozp!$E19)</f>
        <v>10573.610825268599</v>
      </c>
      <c r="N19" s="646">
        <f>IF(FR_stat!I19=0,0,12*1.348*1/FR_stat!U19*FR_rozp!$E19)</f>
        <v>0</v>
      </c>
      <c r="O19" s="646">
        <f>IF(FR_stat!J19=0,0,12*1.348*1/FR_stat!V19*FR_rozp!$E19)</f>
        <v>0</v>
      </c>
      <c r="P19" s="646">
        <f>IF(FR_stat!K19=0,0,12*1.348*1/FR_stat!W19*FR_rozp!$E19)</f>
        <v>0</v>
      </c>
      <c r="Q19" s="646">
        <f>IF(FR_stat!L19=0,0,12*1.348*1/FR_stat!X19*FR_rozp!$E19)</f>
        <v>0</v>
      </c>
      <c r="R19" s="646">
        <f>IF(FR_stat!M19=0,0,12*1.348*1/FR_stat!Y19*FR_rozp!$E19)</f>
        <v>0</v>
      </c>
      <c r="S19" s="646">
        <f>IF(FR_stat!N19=0,0,12*1.348*1/FR_stat!Z19*FR_rozp!$E19)</f>
        <v>0</v>
      </c>
      <c r="T19" s="646">
        <f>IF(FR_stat!O19=0,0,12*1.348*1/FR_stat!AA19*FR_rozp!$E19)</f>
        <v>0</v>
      </c>
      <c r="U19" s="646">
        <f>IF(FR_stat!P19=0,0,12*1.348*1/FR_stat!AB19*FR_rozp!$E19)</f>
        <v>0</v>
      </c>
      <c r="V19" s="37">
        <f>ROUND((M19*FR_stat!H19+P19*FR_stat!K19+S19*FR_stat!N19)/1.348,0)</f>
        <v>737329</v>
      </c>
      <c r="W19" s="37">
        <f>ROUND((N19*FR_stat!I19+Q19*FR_stat!L19+T19*FR_stat!O19)/1.348,0)</f>
        <v>0</v>
      </c>
      <c r="X19" s="37">
        <f>ROUND((O19*FR_stat!J19+R19*FR_stat!M19+U19*FR_stat!P19)/1.348,0)</f>
        <v>0</v>
      </c>
      <c r="Y19" s="37">
        <f t="shared" si="3"/>
        <v>737329</v>
      </c>
      <c r="Z19" s="647">
        <f>IF(FR_stat!T19=0,0,FR_stat!H19/FR_stat!T19)+IF(FR_stat!W19=0,0,FR_stat!K19/FR_stat!W19)+IF(FR_stat!Z19=0,0,FR_stat!N19/FR_stat!Z19)</f>
        <v>2.3695221446298502</v>
      </c>
      <c r="AA19" s="647">
        <f>IF(FR_stat!U19=0,0,FR_stat!I19/FR_stat!U19)+IF(FR_stat!X19=0,0,FR_stat!L19/FR_stat!X19)+IF(FR_stat!AA19=0,0,FR_stat!O19/FR_stat!AA19)</f>
        <v>0</v>
      </c>
      <c r="AB19" s="647">
        <f>IF(FR_stat!V19=0,0,FR_stat!J19/FR_stat!V19)+IF(FR_stat!Y19=0,0,FR_stat!M19/FR_stat!Y19)+IF(FR_stat!AB19=0,0,FR_stat!P19/FR_stat!AB19)</f>
        <v>0</v>
      </c>
      <c r="AC19" s="130">
        <f t="shared" si="4"/>
        <v>2.3695221446298502</v>
      </c>
    </row>
    <row r="20" spans="1:29" ht="20.100000000000001" customHeight="1" x14ac:dyDescent="0.2">
      <c r="A20" s="328">
        <f>FR_stat!A20</f>
        <v>9</v>
      </c>
      <c r="B20" s="81">
        <f>FR_stat!B20</f>
        <v>600079732</v>
      </c>
      <c r="C20" s="81">
        <f>FR_stat!C20</f>
        <v>2456</v>
      </c>
      <c r="D20" s="557" t="str">
        <f>FR_stat!D20</f>
        <v>ZŠ a MŠ Hejnice, Lázeňská 406</v>
      </c>
      <c r="E20" s="71">
        <f>FR_stat!E20</f>
        <v>3141</v>
      </c>
      <c r="F20" s="559" t="str">
        <f>FR_stat!F20</f>
        <v xml:space="preserve">MŠ Hejnice, Ferdinandov 64 </v>
      </c>
      <c r="G20" s="128">
        <f>ROUND(FR_rozp!R20,0)</f>
        <v>290856</v>
      </c>
      <c r="H20" s="37">
        <f t="shared" si="0"/>
        <v>215113</v>
      </c>
      <c r="I20" s="29">
        <f t="shared" si="1"/>
        <v>72708</v>
      </c>
      <c r="J20" s="37">
        <f t="shared" si="2"/>
        <v>2151</v>
      </c>
      <c r="K20" s="37">
        <f>FR_stat!H20*FR_stat!AC20+FR_stat!I20*FR_stat!AD20+FR_stat!J20*FR_stat!AE20+FR_stat!K20*FR_stat!AF20+FR_stat!L20*FR_stat!AG20+FR_stat!M20*FR_stat!AH20+FR_stat!N20*FR_stat!AI20+FR_stat!O20*FR_stat!AJ20+FR_stat!P20*FR_stat!AK20</f>
        <v>884</v>
      </c>
      <c r="L20" s="644">
        <f>ROUND(Y20/FR_rozp!E20/12,2)</f>
        <v>0.69</v>
      </c>
      <c r="M20" s="645">
        <f>IF(FR_stat!H20=0,0,12*1.348*1/FR_stat!T20*FR_rozp!$E20)</f>
        <v>17057.180759600855</v>
      </c>
      <c r="N20" s="646">
        <f>IF(FR_stat!I20=0,0,12*1.348*1/FR_stat!U20*FR_rozp!$E20)</f>
        <v>0</v>
      </c>
      <c r="O20" s="646">
        <f>IF(FR_stat!J20=0,0,12*1.348*1/FR_stat!V20*FR_rozp!$E20)</f>
        <v>0</v>
      </c>
      <c r="P20" s="646">
        <f>IF(FR_stat!K20=0,0,12*1.348*1/FR_stat!W20*FR_rozp!$E20)</f>
        <v>0</v>
      </c>
      <c r="Q20" s="646">
        <f>IF(FR_stat!L20=0,0,12*1.348*1/FR_stat!X20*FR_rozp!$E20)</f>
        <v>0</v>
      </c>
      <c r="R20" s="646">
        <f>IF(FR_stat!M20=0,0,12*1.348*1/FR_stat!Y20*FR_rozp!$E20)</f>
        <v>0</v>
      </c>
      <c r="S20" s="646">
        <f>IF(FR_stat!N20=0,0,12*1.348*1/FR_stat!Z20*FR_rozp!$E20)</f>
        <v>0</v>
      </c>
      <c r="T20" s="646">
        <f>IF(FR_stat!O20=0,0,12*1.348*1/FR_stat!AA20*FR_rozp!$E20)</f>
        <v>0</v>
      </c>
      <c r="U20" s="646">
        <f>IF(FR_stat!P20=0,0,12*1.348*1/FR_stat!AB20*FR_rozp!$E20)</f>
        <v>0</v>
      </c>
      <c r="V20" s="37">
        <f>ROUND((M20*FR_stat!H20+P20*FR_stat!K20+S20*FR_stat!N20)/1.348,0)</f>
        <v>215113</v>
      </c>
      <c r="W20" s="37">
        <f>ROUND((N20*FR_stat!I20+Q20*FR_stat!L20+T20*FR_stat!O20)/1.348,0)</f>
        <v>0</v>
      </c>
      <c r="X20" s="37">
        <f>ROUND((O20*FR_stat!J20+R20*FR_stat!M20+U20*FR_stat!P20)/1.348,0)</f>
        <v>0</v>
      </c>
      <c r="Y20" s="37">
        <f t="shared" si="3"/>
        <v>215113</v>
      </c>
      <c r="Z20" s="647">
        <f>IF(FR_stat!T20=0,0,FR_stat!H20/FR_stat!T20)+IF(FR_stat!W20=0,0,FR_stat!K20/FR_stat!W20)+IF(FR_stat!Z20=0,0,FR_stat!N20/FR_stat!Z20)</f>
        <v>0.69129874710397676</v>
      </c>
      <c r="AA20" s="647">
        <f>IF(FR_stat!U20=0,0,FR_stat!I20/FR_stat!U20)+IF(FR_stat!X20=0,0,FR_stat!L20/FR_stat!X20)+IF(FR_stat!AA20=0,0,FR_stat!O20/FR_stat!AA20)</f>
        <v>0</v>
      </c>
      <c r="AB20" s="647">
        <f>IF(FR_stat!V20=0,0,FR_stat!J20/FR_stat!V20)+IF(FR_stat!Y20=0,0,FR_stat!M20/FR_stat!Y20)+IF(FR_stat!AB20=0,0,FR_stat!P20/FR_stat!AB20)</f>
        <v>0</v>
      </c>
      <c r="AC20" s="130">
        <f t="shared" si="4"/>
        <v>0.69129874710397676</v>
      </c>
    </row>
    <row r="21" spans="1:29" ht="20.100000000000001" customHeight="1" x14ac:dyDescent="0.2">
      <c r="A21" s="328">
        <f>FR_stat!A21</f>
        <v>10</v>
      </c>
      <c r="B21" s="81">
        <f>FR_stat!B21</f>
        <v>600079813</v>
      </c>
      <c r="C21" s="81">
        <f>FR_stat!C21</f>
        <v>2462</v>
      </c>
      <c r="D21" s="557" t="str">
        <f>FR_stat!D21</f>
        <v>ZŠ a MŠ Jindřichovice p. S. 312</v>
      </c>
      <c r="E21" s="71">
        <f>FR_stat!E21</f>
        <v>3141</v>
      </c>
      <c r="F21" s="553" t="str">
        <f>FR_stat!F21</f>
        <v>ZŠ a MŠ Jindřichovice p. S. 312</v>
      </c>
      <c r="G21" s="128">
        <f>ROUND(FR_rozp!R21,0)</f>
        <v>608318</v>
      </c>
      <c r="H21" s="37">
        <f t="shared" si="0"/>
        <v>449539</v>
      </c>
      <c r="I21" s="29">
        <f t="shared" si="1"/>
        <v>151944</v>
      </c>
      <c r="J21" s="37">
        <f t="shared" si="2"/>
        <v>4495</v>
      </c>
      <c r="K21" s="37">
        <f>FR_stat!H21*FR_stat!AC21+FR_stat!I21*FR_stat!AD21+FR_stat!J21*FR_stat!AE21+FR_stat!K21*FR_stat!AF21+FR_stat!L21*FR_stat!AG21+FR_stat!M21*FR_stat!AH21+FR_stat!N21*FR_stat!AI21+FR_stat!O21*FR_stat!AJ21+FR_stat!P21*FR_stat!AK21</f>
        <v>2340</v>
      </c>
      <c r="L21" s="644">
        <f>ROUND(Y21/FR_rozp!E21/12,2)</f>
        <v>1.44</v>
      </c>
      <c r="M21" s="645">
        <f>IF(FR_stat!H21=0,0,12*1.348*1/FR_stat!T21*FR_rozp!$E21)</f>
        <v>17246.243263182369</v>
      </c>
      <c r="N21" s="646">
        <f>IF(FR_stat!I21=0,0,12*1.348*1/FR_stat!U21*FR_rozp!$E21)</f>
        <v>11380.616060579279</v>
      </c>
      <c r="O21" s="646">
        <f>IF(FR_stat!J21=0,0,12*1.348*1/FR_stat!V21*FR_rozp!$E21)</f>
        <v>0</v>
      </c>
      <c r="P21" s="646">
        <f>IF(FR_stat!K21=0,0,12*1.348*1/FR_stat!W21*FR_rozp!$E21)</f>
        <v>0</v>
      </c>
      <c r="Q21" s="646">
        <f>IF(FR_stat!L21=0,0,12*1.348*1/FR_stat!X21*FR_rozp!$E21)</f>
        <v>0</v>
      </c>
      <c r="R21" s="646">
        <f>IF(FR_stat!M21=0,0,12*1.348*1/FR_stat!Y21*FR_rozp!$E21)</f>
        <v>0</v>
      </c>
      <c r="S21" s="646">
        <f>IF(FR_stat!N21=0,0,12*1.348*1/FR_stat!Z21*FR_rozp!$E21)</f>
        <v>0</v>
      </c>
      <c r="T21" s="646">
        <f>IF(FR_stat!O21=0,0,12*1.348*1/FR_stat!AA21*FR_rozp!$E21)</f>
        <v>0</v>
      </c>
      <c r="U21" s="646">
        <f>IF(FR_stat!P21=0,0,12*1.348*1/FR_stat!AB21*FR_rozp!$E21)</f>
        <v>0</v>
      </c>
      <c r="V21" s="37">
        <f>ROUND((M21*FR_stat!H21+P21*FR_stat!K21+S21*FR_stat!N21)/1.348,0)</f>
        <v>204703</v>
      </c>
      <c r="W21" s="37">
        <f>ROUND((N21*FR_stat!I21+Q21*FR_stat!L21+T21*FR_stat!O21)/1.348,0)</f>
        <v>244835</v>
      </c>
      <c r="X21" s="37">
        <f>ROUND((O21*FR_stat!J21+R21*FR_stat!M21+U21*FR_stat!P21)/1.348,0)</f>
        <v>0</v>
      </c>
      <c r="Y21" s="37">
        <f t="shared" si="3"/>
        <v>449538</v>
      </c>
      <c r="Z21" s="647">
        <f>IF(FR_stat!T21=0,0,FR_stat!H21/FR_stat!T21)+IF(FR_stat!W21=0,0,FR_stat!K21/FR_stat!W21)+IF(FR_stat!Z21=0,0,FR_stat!N21/FR_stat!Z21)</f>
        <v>0.65784577061152161</v>
      </c>
      <c r="AA21" s="647">
        <f>IF(FR_stat!U21=0,0,FR_stat!I21/FR_stat!U21)+IF(FR_stat!X21=0,0,FR_stat!L21/FR_stat!X21)+IF(FR_stat!AA21=0,0,FR_stat!O21/FR_stat!AA21)</f>
        <v>0.78681633304331999</v>
      </c>
      <c r="AB21" s="647">
        <f>IF(FR_stat!V21=0,0,FR_stat!J21/FR_stat!V21)+IF(FR_stat!Y21=0,0,FR_stat!M21/FR_stat!Y21)+IF(FR_stat!AB21=0,0,FR_stat!P21/FR_stat!AB21)</f>
        <v>0</v>
      </c>
      <c r="AC21" s="130">
        <f t="shared" si="4"/>
        <v>1.4446621036548417</v>
      </c>
    </row>
    <row r="22" spans="1:29" ht="20.100000000000001" customHeight="1" x14ac:dyDescent="0.2">
      <c r="A22" s="328">
        <f>FR_stat!A22</f>
        <v>11</v>
      </c>
      <c r="B22" s="81">
        <f>FR_stat!B22</f>
        <v>600080081</v>
      </c>
      <c r="C22" s="81">
        <f>FR_stat!C22</f>
        <v>2464</v>
      </c>
      <c r="D22" s="557" t="str">
        <f>FR_stat!D22</f>
        <v>ZŠ a MŠ Krásný Les 258</v>
      </c>
      <c r="E22" s="71">
        <f>FR_stat!E22</f>
        <v>3141</v>
      </c>
      <c r="F22" s="553" t="str">
        <f>FR_stat!F22</f>
        <v>ZŠ a MŠ Krásný Les 258</v>
      </c>
      <c r="G22" s="128">
        <f>ROUND(FR_rozp!R22,0)</f>
        <v>405182</v>
      </c>
      <c r="H22" s="37">
        <f t="shared" si="0"/>
        <v>299539</v>
      </c>
      <c r="I22" s="29">
        <f t="shared" si="1"/>
        <v>101244</v>
      </c>
      <c r="J22" s="37">
        <f t="shared" si="2"/>
        <v>2995</v>
      </c>
      <c r="K22" s="37">
        <f>FR_stat!H22*FR_stat!AC22+FR_stat!I22*FR_stat!AD22+FR_stat!J22*FR_stat!AE22+FR_stat!K22*FR_stat!AF22+FR_stat!L22*FR_stat!AG22+FR_stat!M22*FR_stat!AH22+FR_stat!N22*FR_stat!AI22+FR_stat!O22*FR_stat!AJ22+FR_stat!P22*FR_stat!AK22</f>
        <v>1404</v>
      </c>
      <c r="L22" s="644">
        <f>ROUND(Y22/FR_rozp!E22/12,2)</f>
        <v>0.96</v>
      </c>
      <c r="M22" s="645">
        <f>IF(FR_stat!H22=0,0,12*1.348*1/FR_stat!T22*FR_rozp!$E22)</f>
        <v>17057.180759600855</v>
      </c>
      <c r="N22" s="646">
        <f>IF(FR_stat!I22=0,0,12*1.348*1/FR_stat!U22*FR_rozp!$E22)</f>
        <v>11380.616060579279</v>
      </c>
      <c r="O22" s="646">
        <f>IF(FR_stat!J22=0,0,12*1.348*1/FR_stat!V22*FR_rozp!$E22)</f>
        <v>0</v>
      </c>
      <c r="P22" s="646">
        <f>IF(FR_stat!K22=0,0,12*1.348*1/FR_stat!W22*FR_rozp!$E22)</f>
        <v>0</v>
      </c>
      <c r="Q22" s="646">
        <f>IF(FR_stat!L22=0,0,12*1.348*1/FR_stat!X22*FR_rozp!$E22)</f>
        <v>0</v>
      </c>
      <c r="R22" s="646">
        <f>IF(FR_stat!M22=0,0,12*1.348*1/FR_stat!Y22*FR_rozp!$E22)</f>
        <v>0</v>
      </c>
      <c r="S22" s="646">
        <f>IF(FR_stat!N22=0,0,12*1.348*1/FR_stat!Z22*FR_rozp!$E22)</f>
        <v>0</v>
      </c>
      <c r="T22" s="646">
        <f>IF(FR_stat!O22=0,0,12*1.348*1/FR_stat!AA22*FR_rozp!$E22)</f>
        <v>0</v>
      </c>
      <c r="U22" s="646">
        <f>IF(FR_stat!P22=0,0,12*1.348*1/FR_stat!AB22*FR_rozp!$E22)</f>
        <v>0</v>
      </c>
      <c r="V22" s="37">
        <f>ROUND((M22*FR_stat!H22+P22*FR_stat!K22+S22*FR_stat!N22)/1.348,0)</f>
        <v>215113</v>
      </c>
      <c r="W22" s="37">
        <f>ROUND((N22*FR_stat!I22+Q22*FR_stat!L22+T22*FR_stat!O22)/1.348,0)</f>
        <v>84426</v>
      </c>
      <c r="X22" s="37">
        <f>ROUND((O22*FR_stat!J22+R22*FR_stat!M22+U22*FR_stat!P22)/1.348,0)</f>
        <v>0</v>
      </c>
      <c r="Y22" s="37">
        <f t="shared" si="3"/>
        <v>299539</v>
      </c>
      <c r="Z22" s="647">
        <f>IF(FR_stat!T22=0,0,FR_stat!H22/FR_stat!T22)+IF(FR_stat!W22=0,0,FR_stat!K22/FR_stat!W22)+IF(FR_stat!Z22=0,0,FR_stat!N22/FR_stat!Z22)</f>
        <v>0.69129874710397676</v>
      </c>
      <c r="AA22" s="647">
        <f>IF(FR_stat!U22=0,0,FR_stat!I22/FR_stat!U22)+IF(FR_stat!X22=0,0,FR_stat!L22/FR_stat!X22)+IF(FR_stat!AA22=0,0,FR_stat!O22/FR_stat!AA22)</f>
        <v>0.27131597691148968</v>
      </c>
      <c r="AB22" s="647">
        <f>IF(FR_stat!V22=0,0,FR_stat!J22/FR_stat!V22)+IF(FR_stat!Y22=0,0,FR_stat!M22/FR_stat!Y22)+IF(FR_stat!AB22=0,0,FR_stat!P22/FR_stat!AB22)</f>
        <v>0</v>
      </c>
      <c r="AC22" s="130">
        <f t="shared" si="4"/>
        <v>0.96261472401546644</v>
      </c>
    </row>
    <row r="23" spans="1:29" ht="20.100000000000001" customHeight="1" x14ac:dyDescent="0.2">
      <c r="A23" s="328">
        <f>FR_stat!A23</f>
        <v>12</v>
      </c>
      <c r="B23" s="81">
        <f>FR_stat!B23</f>
        <v>600079708</v>
      </c>
      <c r="C23" s="81">
        <f>FR_stat!C23</f>
        <v>2467</v>
      </c>
      <c r="D23" s="557" t="str">
        <f>FR_stat!D23</f>
        <v>ZŠ a MŠ Kunratice 124</v>
      </c>
      <c r="E23" s="71">
        <f>FR_stat!E23</f>
        <v>3141</v>
      </c>
      <c r="F23" s="559" t="str">
        <f>FR_stat!F23</f>
        <v xml:space="preserve">MŠ Kunratice 160 </v>
      </c>
      <c r="G23" s="128">
        <f>ROUND(FR_rozp!R23,0)</f>
        <v>434363</v>
      </c>
      <c r="H23" s="37">
        <f t="shared" si="0"/>
        <v>321109</v>
      </c>
      <c r="I23" s="29">
        <f t="shared" si="1"/>
        <v>108535</v>
      </c>
      <c r="J23" s="37">
        <f t="shared" si="2"/>
        <v>3211</v>
      </c>
      <c r="K23" s="37">
        <f>FR_stat!H23*FR_stat!AC23+FR_stat!I23*FR_stat!AD23+FR_stat!J23*FR_stat!AE23+FR_stat!K23*FR_stat!AF23+FR_stat!L23*FR_stat!AG23+FR_stat!M23*FR_stat!AH23+FR_stat!N23*FR_stat!AI23+FR_stat!O23*FR_stat!AJ23+FR_stat!P23*FR_stat!AK23</f>
        <v>1508</v>
      </c>
      <c r="L23" s="644">
        <f>ROUND(Y23/FR_rozp!E23/12,2)</f>
        <v>1.03</v>
      </c>
      <c r="M23" s="645">
        <f>IF(FR_stat!H23=0,0,12*1.348*1/FR_stat!T23*FR_rozp!$E23)</f>
        <v>16521.45286931959</v>
      </c>
      <c r="N23" s="646">
        <f>IF(FR_stat!I23=0,0,12*1.348*1/FR_stat!U23*FR_rozp!$E23)</f>
        <v>11380.616060579279</v>
      </c>
      <c r="O23" s="646">
        <f>IF(FR_stat!J23=0,0,12*1.348*1/FR_stat!V23*FR_rozp!$E23)</f>
        <v>0</v>
      </c>
      <c r="P23" s="646">
        <f>IF(FR_stat!K23=0,0,12*1.348*1/FR_stat!W23*FR_rozp!$E23)</f>
        <v>0</v>
      </c>
      <c r="Q23" s="646">
        <f>IF(FR_stat!L23=0,0,12*1.348*1/FR_stat!X23*FR_rozp!$E23)</f>
        <v>0</v>
      </c>
      <c r="R23" s="646">
        <f>IF(FR_stat!M23=0,0,12*1.348*1/FR_stat!Y23*FR_rozp!$E23)</f>
        <v>0</v>
      </c>
      <c r="S23" s="646">
        <f>IF(FR_stat!N23=0,0,12*1.348*1/FR_stat!Z23*FR_rozp!$E23)</f>
        <v>0</v>
      </c>
      <c r="T23" s="646">
        <f>IF(FR_stat!O23=0,0,12*1.348*1/FR_stat!AA23*FR_rozp!$E23)</f>
        <v>0</v>
      </c>
      <c r="U23" s="646">
        <f>IF(FR_stat!P23=0,0,12*1.348*1/FR_stat!AB23*FR_rozp!$E23)</f>
        <v>0</v>
      </c>
      <c r="V23" s="37">
        <f>ROUND((M23*FR_stat!H23+P23*FR_stat!K23+S23*FR_stat!N23)/1.348,0)</f>
        <v>245125</v>
      </c>
      <c r="W23" s="37">
        <f>ROUND((N23*FR_stat!I23+Q23*FR_stat!L23+T23*FR_stat!O23)/1.348,0)</f>
        <v>75983</v>
      </c>
      <c r="X23" s="37">
        <f>ROUND((O23*FR_stat!J23+R23*FR_stat!M23+U23*FR_stat!P23)/1.348,0)</f>
        <v>0</v>
      </c>
      <c r="Y23" s="37">
        <f t="shared" si="3"/>
        <v>321108</v>
      </c>
      <c r="Z23" s="647">
        <f>IF(FR_stat!T23=0,0,FR_stat!H23/FR_stat!T23)+IF(FR_stat!W23=0,0,FR_stat!K23/FR_stat!W23)+IF(FR_stat!Z23=0,0,FR_stat!N23/FR_stat!Z23)</f>
        <v>0.78774894107242477</v>
      </c>
      <c r="AA23" s="647">
        <f>IF(FR_stat!U23=0,0,FR_stat!I23/FR_stat!U23)+IF(FR_stat!X23=0,0,FR_stat!L23/FR_stat!X23)+IF(FR_stat!AA23=0,0,FR_stat!O23/FR_stat!AA23)</f>
        <v>0.2441843792203407</v>
      </c>
      <c r="AB23" s="647">
        <f>IF(FR_stat!V23=0,0,FR_stat!J23/FR_stat!V23)+IF(FR_stat!Y23=0,0,FR_stat!M23/FR_stat!Y23)+IF(FR_stat!AB23=0,0,FR_stat!P23/FR_stat!AB23)</f>
        <v>0</v>
      </c>
      <c r="AC23" s="130">
        <f t="shared" si="4"/>
        <v>1.0319333202927654</v>
      </c>
    </row>
    <row r="24" spans="1:29" ht="20.100000000000001" customHeight="1" x14ac:dyDescent="0.2">
      <c r="A24" s="328">
        <f>FR_stat!A24</f>
        <v>13</v>
      </c>
      <c r="B24" s="81">
        <f>FR_stat!B24</f>
        <v>600079058</v>
      </c>
      <c r="C24" s="81">
        <f>FR_stat!C24</f>
        <v>2408</v>
      </c>
      <c r="D24" s="557" t="str">
        <f>FR_stat!D24</f>
        <v>MŠ Lázně Libverda 177</v>
      </c>
      <c r="E24" s="71">
        <f>FR_stat!E24</f>
        <v>3141</v>
      </c>
      <c r="F24" s="553" t="str">
        <f>FR_stat!F24</f>
        <v>MŠ Lázně Libverda 177</v>
      </c>
      <c r="G24" s="128">
        <f>ROUND(FR_rozp!R24,0)</f>
        <v>445795</v>
      </c>
      <c r="H24" s="37">
        <f t="shared" si="0"/>
        <v>329551</v>
      </c>
      <c r="I24" s="29">
        <f t="shared" si="1"/>
        <v>111388</v>
      </c>
      <c r="J24" s="37">
        <f t="shared" si="2"/>
        <v>3296</v>
      </c>
      <c r="K24" s="37">
        <f>FR_stat!H24*FR_stat!AC24+FR_stat!I24*FR_stat!AD24+FR_stat!J24*FR_stat!AE24+FR_stat!K24*FR_stat!AF24+FR_stat!L24*FR_stat!AG24+FR_stat!M24*FR_stat!AH24+FR_stat!N24*FR_stat!AI24+FR_stat!O24*FR_stat!AJ24+FR_stat!P24*FR_stat!AK24</f>
        <v>1560</v>
      </c>
      <c r="L24" s="644">
        <f>ROUND(Y24/FR_rozp!E24/12,2)</f>
        <v>1.06</v>
      </c>
      <c r="M24" s="645">
        <f>IF(FR_stat!H24=0,0,12*1.348*1/FR_stat!T24*FR_rozp!$E24)</f>
        <v>16521.45286931959</v>
      </c>
      <c r="N24" s="646">
        <f>IF(FR_stat!I24=0,0,12*1.348*1/FR_stat!U24*FR_rozp!$E24)</f>
        <v>11380.616060579279</v>
      </c>
      <c r="O24" s="646">
        <f>IF(FR_stat!J24=0,0,12*1.348*1/FR_stat!V24*FR_rozp!$E24)</f>
        <v>0</v>
      </c>
      <c r="P24" s="646">
        <f>IF(FR_stat!K24=0,0,12*1.348*1/FR_stat!W24*FR_rozp!$E24)</f>
        <v>0</v>
      </c>
      <c r="Q24" s="646">
        <f>IF(FR_stat!L24=0,0,12*1.348*1/FR_stat!X24*FR_rozp!$E24)</f>
        <v>0</v>
      </c>
      <c r="R24" s="646">
        <f>IF(FR_stat!M24=0,0,12*1.348*1/FR_stat!Y24*FR_rozp!$E24)</f>
        <v>0</v>
      </c>
      <c r="S24" s="646">
        <f>IF(FR_stat!N24=0,0,12*1.348*1/FR_stat!Z24*FR_rozp!$E24)</f>
        <v>0</v>
      </c>
      <c r="T24" s="646">
        <f>IF(FR_stat!O24=0,0,12*1.348*1/FR_stat!AA24*FR_rozp!$E24)</f>
        <v>0</v>
      </c>
      <c r="U24" s="646">
        <f>IF(FR_stat!P24=0,0,12*1.348*1/FR_stat!AB24*FR_rozp!$E24)</f>
        <v>0</v>
      </c>
      <c r="V24" s="37">
        <f>ROUND((M24*FR_stat!H24+P24*FR_stat!K24+S24*FR_stat!N24)/1.348,0)</f>
        <v>245125</v>
      </c>
      <c r="W24" s="37">
        <f>ROUND((N24*FR_stat!I24+Q24*FR_stat!L24+T24*FR_stat!O24)/1.348,0)</f>
        <v>84426</v>
      </c>
      <c r="X24" s="37">
        <f>ROUND((O24*FR_stat!J24+R24*FR_stat!M24+U24*FR_stat!P24)/1.348,0)</f>
        <v>0</v>
      </c>
      <c r="Y24" s="37">
        <f t="shared" si="3"/>
        <v>329551</v>
      </c>
      <c r="Z24" s="647">
        <f>IF(FR_stat!T24=0,0,FR_stat!H24/FR_stat!T24)+IF(FR_stat!W24=0,0,FR_stat!K24/FR_stat!W24)+IF(FR_stat!Z24=0,0,FR_stat!N24/FR_stat!Z24)</f>
        <v>0.78774894107242477</v>
      </c>
      <c r="AA24" s="647">
        <f>IF(FR_stat!U24=0,0,FR_stat!I24/FR_stat!U24)+IF(FR_stat!X24=0,0,FR_stat!L24/FR_stat!X24)+IF(FR_stat!AA24=0,0,FR_stat!O24/FR_stat!AA24)</f>
        <v>0.27131597691148968</v>
      </c>
      <c r="AB24" s="647">
        <f>IF(FR_stat!V24=0,0,FR_stat!J24/FR_stat!V24)+IF(FR_stat!Y24=0,0,FR_stat!M24/FR_stat!Y24)+IF(FR_stat!AB24=0,0,FR_stat!P24/FR_stat!AB24)</f>
        <v>0</v>
      </c>
      <c r="AC24" s="130">
        <f t="shared" si="4"/>
        <v>1.0590649179839144</v>
      </c>
    </row>
    <row r="25" spans="1:29" ht="20.100000000000001" customHeight="1" x14ac:dyDescent="0.2">
      <c r="A25" s="328">
        <f>FR_stat!A25</f>
        <v>15</v>
      </c>
      <c r="B25" s="81">
        <f>FR_stat!B25</f>
        <v>600079384</v>
      </c>
      <c r="C25" s="81">
        <f>FR_stat!C25</f>
        <v>2438</v>
      </c>
      <c r="D25" s="557" t="str">
        <f>FR_stat!D25</f>
        <v>MŠ Nové Město p. S., Mánesova 952</v>
      </c>
      <c r="E25" s="71">
        <f>FR_stat!E25</f>
        <v>3141</v>
      </c>
      <c r="F25" s="553" t="str">
        <f>FR_stat!F25</f>
        <v>MŠ Nové Město p. S., Mánesova 952</v>
      </c>
      <c r="G25" s="128">
        <f>ROUND(FR_rozp!R25,0)</f>
        <v>2250726</v>
      </c>
      <c r="H25" s="37">
        <f t="shared" si="0"/>
        <v>1659648</v>
      </c>
      <c r="I25" s="29">
        <f t="shared" si="1"/>
        <v>560962</v>
      </c>
      <c r="J25" s="37">
        <f t="shared" si="2"/>
        <v>16596</v>
      </c>
      <c r="K25" s="37">
        <f>FR_stat!H25*FR_stat!AC25+FR_stat!I25*FR_stat!AD25+FR_stat!J25*FR_stat!AE25+FR_stat!K25*FR_stat!AF25+FR_stat!L25*FR_stat!AG25+FR_stat!M25*FR_stat!AH25+FR_stat!N25*FR_stat!AI25+FR_stat!O25*FR_stat!AJ25+FR_stat!P25*FR_stat!AK25</f>
        <v>13520</v>
      </c>
      <c r="L25" s="644">
        <f>ROUND(Y25/FR_rozp!E25/12,2)</f>
        <v>5.33</v>
      </c>
      <c r="M25" s="645">
        <f>IF(FR_stat!H25=0,0,12*1.348*1/FR_stat!T25*FR_rozp!$E25)</f>
        <v>10279.330756317509</v>
      </c>
      <c r="N25" s="646">
        <f>IF(FR_stat!I25=0,0,12*1.348*1/FR_stat!U25*FR_rozp!$E25)</f>
        <v>7488.1762231851071</v>
      </c>
      <c r="O25" s="646">
        <f>IF(FR_stat!J25=0,0,12*1.348*1/FR_stat!V25*FR_rozp!$E25)</f>
        <v>0</v>
      </c>
      <c r="P25" s="646">
        <f>IF(FR_stat!K25=0,0,12*1.348*1/FR_stat!W25*FR_rozp!$E25)</f>
        <v>0</v>
      </c>
      <c r="Q25" s="646">
        <f>IF(FR_stat!L25=0,0,12*1.348*1/FR_stat!X25*FR_rozp!$E25)</f>
        <v>0</v>
      </c>
      <c r="R25" s="646">
        <f>IF(FR_stat!M25=0,0,12*1.348*1/FR_stat!Y25*FR_rozp!$E25)</f>
        <v>0</v>
      </c>
      <c r="S25" s="646">
        <f>IF(FR_stat!N25=0,0,12*1.348*1/FR_stat!Z25*FR_rozp!$E25)</f>
        <v>0</v>
      </c>
      <c r="T25" s="646">
        <f>IF(FR_stat!O25=0,0,12*1.348*1/FR_stat!AA25*FR_rozp!$E25)</f>
        <v>0</v>
      </c>
      <c r="U25" s="646">
        <f>IF(FR_stat!P25=0,0,12*1.348*1/FR_stat!AB25*FR_rozp!$E25)</f>
        <v>0</v>
      </c>
      <c r="V25" s="37">
        <f>ROUND((M25*FR_stat!H25+P25*FR_stat!K25+S25*FR_stat!N25)/1.348,0)</f>
        <v>793064</v>
      </c>
      <c r="W25" s="37">
        <f>ROUND((N25*FR_stat!I25+Q25*FR_stat!L25+T25*FR_stat!O25)/1.348,0)</f>
        <v>866584</v>
      </c>
      <c r="X25" s="37">
        <f>ROUND((O25*FR_stat!J25+R25*FR_stat!M25+U25*FR_stat!P25)/1.348,0)</f>
        <v>0</v>
      </c>
      <c r="Y25" s="37">
        <f t="shared" si="3"/>
        <v>1659648</v>
      </c>
      <c r="Z25" s="647">
        <f>IF(FR_stat!T25=0,0,FR_stat!H25/FR_stat!T25)+IF(FR_stat!W25=0,0,FR_stat!K25/FR_stat!W25)+IF(FR_stat!Z25=0,0,FR_stat!N25/FR_stat!Z25)</f>
        <v>2.5486357832941726</v>
      </c>
      <c r="AA25" s="647">
        <f>IF(FR_stat!U25=0,0,FR_stat!I25/FR_stat!U25)+IF(FR_stat!X25=0,0,FR_stat!L25/FR_stat!X25)+IF(FR_stat!AA25=0,0,FR_stat!O25/FR_stat!AA25)</f>
        <v>2.7849041430483794</v>
      </c>
      <c r="AB25" s="647">
        <f>IF(FR_stat!V25=0,0,FR_stat!J25/FR_stat!V25)+IF(FR_stat!Y25=0,0,FR_stat!M25/FR_stat!Y25)+IF(FR_stat!AB25=0,0,FR_stat!P25/FR_stat!AB25)</f>
        <v>0</v>
      </c>
      <c r="AC25" s="130">
        <f t="shared" si="4"/>
        <v>5.333539926342552</v>
      </c>
    </row>
    <row r="26" spans="1:29" ht="20.100000000000001" customHeight="1" x14ac:dyDescent="0.2">
      <c r="A26" s="328">
        <f>FR_stat!A26</f>
        <v>19</v>
      </c>
      <c r="B26" s="81">
        <f>FR_stat!B26</f>
        <v>600080064</v>
      </c>
      <c r="C26" s="81">
        <f>FR_stat!C26</f>
        <v>2497</v>
      </c>
      <c r="D26" s="557" t="str">
        <f>FR_stat!D26</f>
        <v>ZŠ a MŠ Raspenava, Fučíkova 430</v>
      </c>
      <c r="E26" s="71">
        <f>FR_stat!E26</f>
        <v>3141</v>
      </c>
      <c r="F26" s="559" t="str">
        <f>FR_stat!F26</f>
        <v>ZŠ a MŠ Raspenava, Moskevská 117 - výdejna</v>
      </c>
      <c r="G26" s="128">
        <f>ROUND(FR_rozp!R26,0)</f>
        <v>563281</v>
      </c>
      <c r="H26" s="37">
        <f t="shared" si="0"/>
        <v>412946</v>
      </c>
      <c r="I26" s="29">
        <f t="shared" si="1"/>
        <v>139576</v>
      </c>
      <c r="J26" s="37">
        <f t="shared" si="2"/>
        <v>4129</v>
      </c>
      <c r="K26" s="37">
        <f>FR_stat!H26*FR_stat!AC26+FR_stat!I26*FR_stat!AD26+FR_stat!J26*FR_stat!AE26+FR_stat!K26*FR_stat!AF26+FR_stat!L26*FR_stat!AG26+FR_stat!M26*FR_stat!AH26+FR_stat!N26*FR_stat!AI26+FR_stat!O26*FR_stat!AJ26+FR_stat!P26*FR_stat!AK26</f>
        <v>6630</v>
      </c>
      <c r="L26" s="644">
        <f>ROUND(Y26/FR_rozp!E26/12,2)</f>
        <v>1.33</v>
      </c>
      <c r="M26" s="645">
        <f>IF(FR_stat!H26=0,0,12*1.348*1/FR_stat!T26*FR_rozp!$E26)</f>
        <v>0</v>
      </c>
      <c r="N26" s="646">
        <f>IF(FR_stat!I26=0,0,12*1.348*1/FR_stat!U26*FR_rozp!$E26)</f>
        <v>0</v>
      </c>
      <c r="O26" s="646">
        <f>IF(FR_stat!J26=0,0,12*1.348*1/FR_stat!V26*FR_rozp!$E26)</f>
        <v>0</v>
      </c>
      <c r="P26" s="646">
        <f>IF(FR_stat!K26=0,0,12*1.348*1/FR_stat!W26*FR_rozp!$E26)</f>
        <v>0</v>
      </c>
      <c r="Q26" s="646">
        <f>IF(FR_stat!L26=0,0,12*1.348*1/FR_stat!X26*FR_rozp!$E26)</f>
        <v>0</v>
      </c>
      <c r="R26" s="646">
        <f>IF(FR_stat!M26=0,0,12*1.348*1/FR_stat!Y26*FR_rozp!$E26)</f>
        <v>0</v>
      </c>
      <c r="S26" s="646">
        <f>IF(FR_stat!N26=0,0,12*1.348*1/FR_stat!Z26*FR_rozp!$E26)</f>
        <v>0</v>
      </c>
      <c r="T26" s="646">
        <f>IF(FR_stat!O26=0,0,12*1.348*1/FR_stat!AA26*FR_rozp!$E26)</f>
        <v>2854.6209103057199</v>
      </c>
      <c r="U26" s="646">
        <f>IF(FR_stat!P26=0,0,12*1.348*1/FR_stat!AB26*FR_rozp!$E26)</f>
        <v>0</v>
      </c>
      <c r="V26" s="37">
        <f>ROUND((M26*FR_stat!H26+P26*FR_stat!K26+S26*FR_stat!N26)/1.348,0)</f>
        <v>0</v>
      </c>
      <c r="W26" s="37">
        <f>ROUND((N26*FR_stat!I26+Q26*FR_stat!L26+T26*FR_stat!O26)/1.348,0)</f>
        <v>412946</v>
      </c>
      <c r="X26" s="37">
        <f>ROUND((O26*FR_stat!J26+R26*FR_stat!M26+U26*FR_stat!P26)/1.348,0)</f>
        <v>0</v>
      </c>
      <c r="Y26" s="37">
        <f t="shared" si="3"/>
        <v>412946</v>
      </c>
      <c r="Z26" s="647">
        <f>IF(FR_stat!T26=0,0,FR_stat!H26/FR_stat!T26)+IF(FR_stat!W26=0,0,FR_stat!K26/FR_stat!W26)+IF(FR_stat!Z26=0,0,FR_stat!N26/FR_stat!Z26)</f>
        <v>0</v>
      </c>
      <c r="AA26" s="647">
        <f>IF(FR_stat!U26=0,0,FR_stat!I26/FR_stat!U26)+IF(FR_stat!X26=0,0,FR_stat!L26/FR_stat!X26)+IF(FR_stat!AA26=0,0,FR_stat!O26/FR_stat!AA26)</f>
        <v>1.3270663915681487</v>
      </c>
      <c r="AB26" s="647">
        <f>IF(FR_stat!V26=0,0,FR_stat!J26/FR_stat!V26)+IF(FR_stat!Y26=0,0,FR_stat!M26/FR_stat!Y26)+IF(FR_stat!AB26=0,0,FR_stat!P26/FR_stat!AB26)</f>
        <v>0</v>
      </c>
      <c r="AC26" s="130">
        <f t="shared" si="4"/>
        <v>1.3270663915681487</v>
      </c>
    </row>
    <row r="27" spans="1:29" ht="20.100000000000001" customHeight="1" thickBot="1" x14ac:dyDescent="0.25">
      <c r="A27" s="385">
        <f>FR_stat!A27</f>
        <v>19</v>
      </c>
      <c r="B27" s="506">
        <f>FR_stat!B27</f>
        <v>600080064</v>
      </c>
      <c r="C27" s="506">
        <f>FR_stat!C27</f>
        <v>2497</v>
      </c>
      <c r="D27" s="558" t="str">
        <f>FR_stat!D27</f>
        <v>ZŠ a MŠ Raspenava, Fučíkova 430</v>
      </c>
      <c r="E27" s="227">
        <f>FR_stat!E27</f>
        <v>3141</v>
      </c>
      <c r="F27" s="569" t="str">
        <f>FR_stat!F27</f>
        <v>MŠ Raspenava, Luhová 160</v>
      </c>
      <c r="G27" s="128">
        <f>ROUND(FR_rozp!R27,0)</f>
        <v>1870606</v>
      </c>
      <c r="H27" s="37">
        <f t="shared" si="0"/>
        <v>1378991</v>
      </c>
      <c r="I27" s="29">
        <f t="shared" si="1"/>
        <v>466099</v>
      </c>
      <c r="J27" s="37">
        <f t="shared" si="2"/>
        <v>13790</v>
      </c>
      <c r="K27" s="37">
        <f>FR_stat!H27*FR_stat!AC27+FR_stat!I27*FR_stat!AD27+FR_stat!J27*FR_stat!AE27+FR_stat!K27*FR_stat!AF27+FR_stat!L27*FR_stat!AG27+FR_stat!M27*FR_stat!AH27+FR_stat!N27*FR_stat!AI27+FR_stat!O27*FR_stat!AJ27+FR_stat!P27*FR_stat!AK27</f>
        <v>11726</v>
      </c>
      <c r="L27" s="644">
        <f>ROUND(Y27/FR_rozp!E27/12,2)</f>
        <v>4.43</v>
      </c>
      <c r="M27" s="645">
        <f>IF(FR_stat!H27=0,0,12*1.348*1/FR_stat!T27*FR_rozp!$E27)</f>
        <v>10447.990779246689</v>
      </c>
      <c r="N27" s="646">
        <f>IF(FR_stat!I27=0,0,12*1.348*1/FR_stat!U27*FR_rozp!$E27)</f>
        <v>0</v>
      </c>
      <c r="O27" s="646">
        <f>IF(FR_stat!J27=0,0,12*1.348*1/FR_stat!V27*FR_rozp!$E27)</f>
        <v>0</v>
      </c>
      <c r="P27" s="646">
        <f>IF(FR_stat!K27=0,0,12*1.348*1/FR_stat!W27*FR_rozp!$E27)</f>
        <v>0</v>
      </c>
      <c r="Q27" s="646">
        <f>IF(FR_stat!L27=0,0,12*1.348*1/FR_stat!X27*FR_rozp!$E27)</f>
        <v>4281.9313654585794</v>
      </c>
      <c r="R27" s="646">
        <f>IF(FR_stat!M27=0,0,12*1.348*1/FR_stat!Y27*FR_rozp!$E27)</f>
        <v>0</v>
      </c>
      <c r="S27" s="646">
        <f>IF(FR_stat!N27=0,0,12*1.348*1/FR_stat!Z27*FR_rozp!$E27)</f>
        <v>0</v>
      </c>
      <c r="T27" s="646">
        <f>IF(FR_stat!O27=0,0,12*1.348*1/FR_stat!AA27*FR_rozp!$E27)</f>
        <v>0</v>
      </c>
      <c r="U27" s="646">
        <f>IF(FR_stat!P27=0,0,12*1.348*1/FR_stat!AB27*FR_rozp!$E27)</f>
        <v>0</v>
      </c>
      <c r="V27" s="37">
        <f>ROUND((M27*FR_stat!H27+P27*FR_stat!K27+S27*FR_stat!N27)/1.348,0)</f>
        <v>759572</v>
      </c>
      <c r="W27" s="37">
        <f>ROUND((N27*FR_stat!I27+Q27*FR_stat!L27+T27*FR_stat!O27)/1.348,0)</f>
        <v>619419</v>
      </c>
      <c r="X27" s="37">
        <f>ROUND((O27*FR_stat!J27+R27*FR_stat!M27+U27*FR_stat!P27)/1.348,0)</f>
        <v>0</v>
      </c>
      <c r="Y27" s="37">
        <f t="shared" si="3"/>
        <v>1378991</v>
      </c>
      <c r="Z27" s="647">
        <f>IF(FR_stat!T27=0,0,FR_stat!H27/FR_stat!T27)+IF(FR_stat!W27=0,0,FR_stat!K27/FR_stat!W27)+IF(FR_stat!Z27=0,0,FR_stat!N27/FR_stat!Z27)</f>
        <v>2.4410037855116595</v>
      </c>
      <c r="AA27" s="647">
        <f>IF(FR_stat!U27=0,0,FR_stat!I27/FR_stat!U27)+IF(FR_stat!X27=0,0,FR_stat!L27/FR_stat!X27)+IF(FR_stat!AA27=0,0,FR_stat!O27/FR_stat!AA27)</f>
        <v>1.9905995873522231</v>
      </c>
      <c r="AB27" s="647">
        <f>IF(FR_stat!V27=0,0,FR_stat!J27/FR_stat!V27)+IF(FR_stat!Y27=0,0,FR_stat!M27/FR_stat!Y27)+IF(FR_stat!AB27=0,0,FR_stat!P27/FR_stat!AB27)</f>
        <v>0</v>
      </c>
      <c r="AC27" s="130">
        <f t="shared" si="4"/>
        <v>4.4316033728638828</v>
      </c>
    </row>
    <row r="28" spans="1:29" ht="20.100000000000001" customHeight="1" thickBot="1" x14ac:dyDescent="0.25">
      <c r="A28" s="567"/>
      <c r="B28" s="386"/>
      <c r="C28" s="386"/>
      <c r="D28" s="568" t="s">
        <v>43</v>
      </c>
      <c r="E28" s="566"/>
      <c r="F28" s="561"/>
      <c r="G28" s="132">
        <f t="shared" ref="G28:L28" si="5">SUM(G6:G27)</f>
        <v>21078155</v>
      </c>
      <c r="H28" s="108">
        <f t="shared" si="5"/>
        <v>15536113</v>
      </c>
      <c r="I28" s="108">
        <f t="shared" si="5"/>
        <v>5251203</v>
      </c>
      <c r="J28" s="108">
        <f t="shared" si="5"/>
        <v>155361</v>
      </c>
      <c r="K28" s="108">
        <f t="shared" si="5"/>
        <v>135478</v>
      </c>
      <c r="L28" s="155">
        <f t="shared" si="5"/>
        <v>49.94</v>
      </c>
      <c r="M28" s="123" t="s">
        <v>308</v>
      </c>
      <c r="N28" s="124" t="s">
        <v>308</v>
      </c>
      <c r="O28" s="124" t="s">
        <v>308</v>
      </c>
      <c r="P28" s="124" t="s">
        <v>308</v>
      </c>
      <c r="Q28" s="124" t="s">
        <v>308</v>
      </c>
      <c r="R28" s="124" t="s">
        <v>308</v>
      </c>
      <c r="S28" s="124" t="s">
        <v>308</v>
      </c>
      <c r="T28" s="124" t="s">
        <v>308</v>
      </c>
      <c r="U28" s="124" t="s">
        <v>308</v>
      </c>
      <c r="V28" s="108">
        <f t="shared" ref="V28:AC28" si="6">SUM(V6:V27)</f>
        <v>6708741</v>
      </c>
      <c r="W28" s="108">
        <f t="shared" si="6"/>
        <v>8827373</v>
      </c>
      <c r="X28" s="108">
        <f t="shared" si="6"/>
        <v>0</v>
      </c>
      <c r="Y28" s="108">
        <f t="shared" si="6"/>
        <v>15536114</v>
      </c>
      <c r="Z28" s="156">
        <f t="shared" si="6"/>
        <v>21.559588507183804</v>
      </c>
      <c r="AA28" s="156">
        <f t="shared" si="6"/>
        <v>28.368142489851014</v>
      </c>
      <c r="AB28" s="156">
        <f t="shared" si="6"/>
        <v>0</v>
      </c>
      <c r="AC28" s="155">
        <f t="shared" si="6"/>
        <v>49.927730997034828</v>
      </c>
    </row>
    <row r="29" spans="1:29" ht="20.100000000000001" customHeight="1" x14ac:dyDescent="0.2">
      <c r="G29" s="48">
        <f>H28+I28+J28+K28</f>
        <v>21078155</v>
      </c>
      <c r="H29" s="48">
        <f>Y28</f>
        <v>15536114</v>
      </c>
      <c r="I29" s="48"/>
      <c r="J29" s="48"/>
      <c r="K29" s="48"/>
      <c r="Y29" s="48">
        <f>SUM(V28:X28)</f>
        <v>15536114</v>
      </c>
      <c r="Z29" s="52"/>
      <c r="AC29" s="52">
        <f>SUM(Z28:AB28)</f>
        <v>49.927730997034814</v>
      </c>
    </row>
    <row r="30" spans="1:29" ht="20.100000000000001" customHeight="1" x14ac:dyDescent="0.2">
      <c r="G30" s="48">
        <f>FR_rozp!R28</f>
        <v>21078156.854422968</v>
      </c>
      <c r="Y30" s="48"/>
      <c r="AC30" s="52"/>
    </row>
    <row r="31" spans="1:29" ht="20.100000000000001" customHeight="1" x14ac:dyDescent="0.2"/>
    <row r="32" spans="1:2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18"/>
  <sheetViews>
    <sheetView workbookViewId="0">
      <pane xSplit="6" ySplit="5" topLeftCell="G21" activePane="bottomRight" state="frozen"/>
      <selection pane="topRight"/>
      <selection pane="bottomLeft"/>
      <selection pane="bottomRight" activeCell="H3" sqref="H3:S3"/>
    </sheetView>
  </sheetViews>
  <sheetFormatPr defaultColWidth="11.28515625" defaultRowHeight="18" customHeight="1" x14ac:dyDescent="0.2"/>
  <cols>
    <col min="1" max="1" width="7.5703125" style="1" customWidth="1"/>
    <col min="2" max="2" width="10.28515625" style="1" customWidth="1"/>
    <col min="3" max="3" width="5.85546875" style="1" customWidth="1"/>
    <col min="4" max="4" width="28.5703125" style="1" customWidth="1"/>
    <col min="5" max="5" width="5.140625" style="7" customWidth="1"/>
    <col min="6" max="6" width="35.28515625" style="1" customWidth="1"/>
    <col min="7" max="7" width="6.5703125" style="65" customWidth="1"/>
    <col min="8" max="37" width="6.5703125" style="1" customWidth="1"/>
    <col min="38" max="38" width="9.140625" customWidth="1"/>
    <col min="39" max="39" width="15.7109375" style="1" customWidth="1"/>
    <col min="40" max="49" width="7.7109375" style="1" customWidth="1"/>
    <col min="50" max="50" width="40.7109375" style="1" customWidth="1"/>
    <col min="51" max="16384" width="11.28515625" style="1"/>
  </cols>
  <sheetData>
    <row r="1" spans="1:50" ht="18" customHeight="1" x14ac:dyDescent="0.3">
      <c r="A1" s="22" t="s">
        <v>609</v>
      </c>
      <c r="D1" s="22"/>
      <c r="E1" s="195"/>
      <c r="F1" s="61"/>
      <c r="H1" s="65"/>
      <c r="I1" s="65"/>
      <c r="J1" s="65"/>
      <c r="K1" s="65"/>
      <c r="L1" s="65"/>
      <c r="AE1" s="27"/>
      <c r="AH1" s="27"/>
      <c r="AI1" s="27"/>
      <c r="AJ1" s="27"/>
      <c r="AK1" s="27"/>
    </row>
    <row r="2" spans="1:50" ht="18" customHeight="1" thickBot="1" x14ac:dyDescent="0.35">
      <c r="A2" s="69" t="s">
        <v>282</v>
      </c>
      <c r="D2" s="69"/>
      <c r="E2" s="196"/>
      <c r="F2" s="595"/>
      <c r="H2" s="300" t="s">
        <v>607</v>
      </c>
      <c r="AE2" s="27"/>
      <c r="AH2" s="27"/>
      <c r="AI2" s="27"/>
      <c r="AJ2" s="27"/>
      <c r="AK2" s="27"/>
    </row>
    <row r="3" spans="1:50" ht="16.5" customHeight="1" thickBot="1" x14ac:dyDescent="0.3">
      <c r="D3" s="42"/>
      <c r="E3" s="12"/>
      <c r="F3" s="584" t="s">
        <v>411</v>
      </c>
      <c r="H3" s="654" t="s">
        <v>631</v>
      </c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6"/>
      <c r="AE3" s="27"/>
      <c r="AH3" s="27"/>
      <c r="AI3" s="27"/>
      <c r="AJ3" s="27"/>
      <c r="AK3" s="27"/>
    </row>
    <row r="4" spans="1:50" ht="16.5" thickBot="1" x14ac:dyDescent="0.3">
      <c r="A4" s="23" t="s">
        <v>283</v>
      </c>
      <c r="E4" s="2"/>
      <c r="F4" s="301" t="s">
        <v>358</v>
      </c>
      <c r="H4" s="654" t="s">
        <v>291</v>
      </c>
      <c r="I4" s="655"/>
      <c r="J4" s="656"/>
      <c r="K4" s="654" t="s">
        <v>435</v>
      </c>
      <c r="L4" s="655"/>
      <c r="M4" s="656"/>
      <c r="N4" s="654" t="s">
        <v>293</v>
      </c>
      <c r="O4" s="655"/>
      <c r="P4" s="656"/>
      <c r="Q4" s="654" t="s">
        <v>442</v>
      </c>
      <c r="R4" s="655"/>
      <c r="S4" s="656"/>
      <c r="T4" s="654" t="s">
        <v>285</v>
      </c>
      <c r="U4" s="655"/>
      <c r="V4" s="656"/>
      <c r="W4" s="654" t="s">
        <v>286</v>
      </c>
      <c r="X4" s="655"/>
      <c r="Y4" s="656"/>
      <c r="Z4" s="654" t="s">
        <v>287</v>
      </c>
      <c r="AA4" s="655"/>
      <c r="AB4" s="656"/>
      <c r="AC4" s="654" t="s">
        <v>288</v>
      </c>
      <c r="AD4" s="655"/>
      <c r="AE4" s="656"/>
      <c r="AF4" s="654" t="s">
        <v>289</v>
      </c>
      <c r="AG4" s="655"/>
      <c r="AH4" s="656"/>
      <c r="AI4" s="654" t="s">
        <v>290</v>
      </c>
      <c r="AJ4" s="655"/>
      <c r="AK4" s="656"/>
      <c r="AN4" s="663"/>
      <c r="AO4" s="663"/>
      <c r="AP4" s="663"/>
      <c r="AQ4" s="663"/>
      <c r="AR4" s="663"/>
      <c r="AS4" s="663"/>
      <c r="AT4" s="663"/>
      <c r="AU4" s="663"/>
      <c r="AV4" s="663"/>
      <c r="AW4" s="663"/>
    </row>
    <row r="5" spans="1:50" ht="23.25" thickBot="1" x14ac:dyDescent="0.25">
      <c r="A5" s="98" t="s">
        <v>571</v>
      </c>
      <c r="B5" s="98" t="s">
        <v>570</v>
      </c>
      <c r="C5" s="416" t="s">
        <v>309</v>
      </c>
      <c r="D5" s="428" t="s">
        <v>587</v>
      </c>
      <c r="E5" s="4" t="s">
        <v>0</v>
      </c>
      <c r="F5" s="72" t="s">
        <v>1</v>
      </c>
      <c r="G5" s="228" t="s">
        <v>2</v>
      </c>
      <c r="H5" s="15" t="s">
        <v>226</v>
      </c>
      <c r="I5" s="16" t="s">
        <v>227</v>
      </c>
      <c r="J5" s="73" t="s">
        <v>228</v>
      </c>
      <c r="K5" s="15" t="s">
        <v>226</v>
      </c>
      <c r="L5" s="16" t="s">
        <v>227</v>
      </c>
      <c r="M5" s="73" t="s">
        <v>228</v>
      </c>
      <c r="N5" s="15" t="s">
        <v>226</v>
      </c>
      <c r="O5" s="16" t="s">
        <v>227</v>
      </c>
      <c r="P5" s="73" t="s">
        <v>228</v>
      </c>
      <c r="Q5" s="15" t="s">
        <v>226</v>
      </c>
      <c r="R5" s="16" t="s">
        <v>227</v>
      </c>
      <c r="S5" s="73" t="s">
        <v>228</v>
      </c>
      <c r="T5" s="82" t="s">
        <v>263</v>
      </c>
      <c r="U5" s="83" t="s">
        <v>266</v>
      </c>
      <c r="V5" s="84" t="s">
        <v>264</v>
      </c>
      <c r="W5" s="82" t="s">
        <v>263</v>
      </c>
      <c r="X5" s="83" t="s">
        <v>266</v>
      </c>
      <c r="Y5" s="84" t="s">
        <v>264</v>
      </c>
      <c r="Z5" s="82" t="s">
        <v>263</v>
      </c>
      <c r="AA5" s="83" t="s">
        <v>266</v>
      </c>
      <c r="AB5" s="84" t="s">
        <v>264</v>
      </c>
      <c r="AC5" s="82" t="s">
        <v>258</v>
      </c>
      <c r="AD5" s="83" t="s">
        <v>259</v>
      </c>
      <c r="AE5" s="84" t="s">
        <v>265</v>
      </c>
      <c r="AF5" s="92" t="s">
        <v>258</v>
      </c>
      <c r="AG5" s="93" t="s">
        <v>259</v>
      </c>
      <c r="AH5" s="94" t="s">
        <v>265</v>
      </c>
      <c r="AI5" s="92" t="s">
        <v>258</v>
      </c>
      <c r="AJ5" s="93" t="s">
        <v>259</v>
      </c>
      <c r="AK5" s="94" t="s">
        <v>265</v>
      </c>
      <c r="AM5" s="45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20.100000000000001" customHeight="1" x14ac:dyDescent="0.2">
      <c r="A6" s="466">
        <v>2</v>
      </c>
      <c r="B6" s="466">
        <v>691003572</v>
      </c>
      <c r="C6" s="600">
        <v>3470</v>
      </c>
      <c r="D6" s="57" t="s">
        <v>51</v>
      </c>
      <c r="E6" s="239">
        <v>3141</v>
      </c>
      <c r="F6" s="139" t="s">
        <v>51</v>
      </c>
      <c r="G6" s="224">
        <v>75</v>
      </c>
      <c r="H6" s="13">
        <v>70</v>
      </c>
      <c r="I6" s="172"/>
      <c r="J6" s="173"/>
      <c r="K6" s="171"/>
      <c r="L6" s="172"/>
      <c r="M6" s="173"/>
      <c r="N6" s="171"/>
      <c r="O6" s="172"/>
      <c r="P6" s="173"/>
      <c r="Q6" s="290">
        <f t="shared" ref="Q6:S8" si="0">H6+K6+N6</f>
        <v>70</v>
      </c>
      <c r="R6" s="20">
        <f t="shared" si="0"/>
        <v>0</v>
      </c>
      <c r="S6" s="139">
        <f t="shared" si="0"/>
        <v>0</v>
      </c>
      <c r="T6" s="86">
        <f>VLOOKUP(H6,SJMS_normativy!$A$3:$B$334,2,0)</f>
        <v>36.173208599999995</v>
      </c>
      <c r="U6" s="17">
        <f>IF(I6=0,0,VLOOKUP(SUM(I6+J6),SJZS_normativy!$A$4:$C$1075,2,0))</f>
        <v>0</v>
      </c>
      <c r="V6" s="87">
        <f>IF(J6=0,0,VLOOKUP(SUM(I6+J6),SJZS_normativy!$A$4:$C$1075,2,0))</f>
        <v>0</v>
      </c>
      <c r="W6" s="86">
        <f>VLOOKUP(K6,SJMS_normativy!$A$3:$B$334,2,0)/0.6</f>
        <v>0</v>
      </c>
      <c r="X6" s="17">
        <f>IF(L6=0,0,VLOOKUP(SUM(L6+M6),SJZS_normativy!$A$4:$C$1075,2,0))/0.6</f>
        <v>0</v>
      </c>
      <c r="Y6" s="87">
        <f>IF(M6=0,0,VLOOKUP(SUM(L6+M6),SJZS_normativy!$A$4:$C$1075,2,0))/0.6</f>
        <v>0</v>
      </c>
      <c r="Z6" s="86">
        <f>VLOOKUP(N6,SJMS_normativy!$A$3:$B$334,2,0)/0.4</f>
        <v>0</v>
      </c>
      <c r="AA6" s="17">
        <f>IF(O6=0,0,VLOOKUP(SUM(O6+P6),SJZS_normativy!$A$4:$C$1075,2,0))/0.4</f>
        <v>0</v>
      </c>
      <c r="AB6" s="87">
        <f>IF(P6=0,0,VLOOKUP(SUM(O6+P6),SJZS_normativy!$A$4:$C$1075,2,0))/0.4</f>
        <v>0</v>
      </c>
      <c r="AC6" s="90">
        <f>SJMS_normativy!$I$5</f>
        <v>52</v>
      </c>
      <c r="AD6" s="44">
        <f>SJZS_normativy!$I$5</f>
        <v>52</v>
      </c>
      <c r="AE6" s="91">
        <f>SJZS_normativy!$I$5</f>
        <v>52</v>
      </c>
      <c r="AF6" s="90">
        <f>SJMS_normativy!$J$5</f>
        <v>34</v>
      </c>
      <c r="AG6" s="44">
        <f>SJZS_normativy!$J$5</f>
        <v>34</v>
      </c>
      <c r="AH6" s="91">
        <f>SJZS_normativy!$J$5</f>
        <v>34</v>
      </c>
      <c r="AI6" s="90">
        <f>SJMS_normativy!$K$5</f>
        <v>34</v>
      </c>
      <c r="AJ6" s="44">
        <f>SJZS_normativy!$K$5</f>
        <v>34</v>
      </c>
      <c r="AK6" s="91">
        <f>SJZS_normativy!$K$5</f>
        <v>34</v>
      </c>
      <c r="AQ6" s="31"/>
      <c r="AR6" s="31"/>
      <c r="AS6" s="31"/>
      <c r="AT6" s="31"/>
      <c r="AU6" s="31"/>
      <c r="AV6" s="31"/>
      <c r="AW6" s="31"/>
    </row>
    <row r="7" spans="1:50" ht="20.100000000000001" customHeight="1" x14ac:dyDescent="0.2">
      <c r="A7" s="414">
        <v>3</v>
      </c>
      <c r="B7" s="414">
        <v>691003548</v>
      </c>
      <c r="C7" s="449">
        <v>3469</v>
      </c>
      <c r="D7" s="13" t="s">
        <v>59</v>
      </c>
      <c r="E7" s="71">
        <v>3141</v>
      </c>
      <c r="F7" s="59" t="s">
        <v>59</v>
      </c>
      <c r="G7" s="224">
        <v>104</v>
      </c>
      <c r="H7" s="13">
        <v>83</v>
      </c>
      <c r="I7" s="172"/>
      <c r="J7" s="173"/>
      <c r="K7" s="13"/>
      <c r="L7" s="172"/>
      <c r="M7" s="173"/>
      <c r="N7" s="171"/>
      <c r="O7" s="172"/>
      <c r="P7" s="173"/>
      <c r="Q7" s="290">
        <f t="shared" si="0"/>
        <v>83</v>
      </c>
      <c r="R7" s="20">
        <f t="shared" si="0"/>
        <v>0</v>
      </c>
      <c r="S7" s="139">
        <f t="shared" si="0"/>
        <v>0</v>
      </c>
      <c r="T7" s="86">
        <f>VLOOKUP(H7,SJMS_normativy!$A$3:$B$334,2,0)</f>
        <v>38.202757680000005</v>
      </c>
      <c r="U7" s="17">
        <f>IF(I7=0,0,VLOOKUP(SUM(I7+J7),SJZS_normativy!$A$4:$C$1075,2,0))</f>
        <v>0</v>
      </c>
      <c r="V7" s="87">
        <f>IF(J7=0,0,VLOOKUP(SUM(I7+J7),SJZS_normativy!$A$4:$C$1075,2,0))</f>
        <v>0</v>
      </c>
      <c r="W7" s="86">
        <f>VLOOKUP(K7,SJMS_normativy!$A$3:$B$334,2,0)/0.6</f>
        <v>0</v>
      </c>
      <c r="X7" s="17">
        <f>IF(L7=0,0,VLOOKUP(SUM(L7+M7),SJZS_normativy!$A$4:$C$1075,2,0))/0.6</f>
        <v>0</v>
      </c>
      <c r="Y7" s="87">
        <f>IF(M7=0,0,VLOOKUP(SUM(L7+M7),SJZS_normativy!$A$4:$C$1075,2,0))/0.6</f>
        <v>0</v>
      </c>
      <c r="Z7" s="86">
        <f>VLOOKUP(N7,SJMS_normativy!$A$3:$B$334,2,0)/0.4</f>
        <v>0</v>
      </c>
      <c r="AA7" s="17">
        <f>IF(O7=0,0,VLOOKUP(SUM(O7+P7),SJZS_normativy!$A$4:$C$1075,2,0))/0.4</f>
        <v>0</v>
      </c>
      <c r="AB7" s="87">
        <f>IF(P7=0,0,VLOOKUP(SUM(O7+P7),SJZS_normativy!$A$4:$C$1075,2,0))/0.4</f>
        <v>0</v>
      </c>
      <c r="AC7" s="90">
        <f>SJMS_normativy!$I$5</f>
        <v>52</v>
      </c>
      <c r="AD7" s="44">
        <f>SJZS_normativy!$I$5</f>
        <v>52</v>
      </c>
      <c r="AE7" s="91">
        <f>SJZS_normativy!$I$5</f>
        <v>52</v>
      </c>
      <c r="AF7" s="90">
        <f>SJMS_normativy!$J$5</f>
        <v>34</v>
      </c>
      <c r="AG7" s="44">
        <f>SJZS_normativy!$J$5</f>
        <v>34</v>
      </c>
      <c r="AH7" s="91">
        <f>SJZS_normativy!$J$5</f>
        <v>34</v>
      </c>
      <c r="AI7" s="90">
        <f>SJMS_normativy!$K$5</f>
        <v>34</v>
      </c>
      <c r="AJ7" s="44">
        <f>SJZS_normativy!$K$5</f>
        <v>34</v>
      </c>
      <c r="AK7" s="91">
        <f>SJZS_normativy!$K$5</f>
        <v>34</v>
      </c>
      <c r="AQ7" s="31"/>
      <c r="AR7" s="31"/>
      <c r="AS7" s="31"/>
      <c r="AT7" s="31"/>
      <c r="AU7" s="31"/>
      <c r="AV7" s="31"/>
      <c r="AW7" s="31"/>
    </row>
    <row r="8" spans="1:50" ht="20.100000000000001" customHeight="1" x14ac:dyDescent="0.2">
      <c r="A8" s="414">
        <v>4</v>
      </c>
      <c r="B8" s="414">
        <v>691001294</v>
      </c>
      <c r="C8" s="450">
        <v>3462</v>
      </c>
      <c r="D8" s="13" t="s">
        <v>54</v>
      </c>
      <c r="E8" s="71">
        <v>3141</v>
      </c>
      <c r="F8" s="59" t="s">
        <v>54</v>
      </c>
      <c r="G8" s="224">
        <v>67</v>
      </c>
      <c r="H8" s="13">
        <v>67</v>
      </c>
      <c r="I8" s="172"/>
      <c r="J8" s="173"/>
      <c r="K8" s="171"/>
      <c r="L8" s="172"/>
      <c r="M8" s="173"/>
      <c r="N8" s="171"/>
      <c r="O8" s="172"/>
      <c r="P8" s="173"/>
      <c r="Q8" s="290">
        <f t="shared" si="0"/>
        <v>67</v>
      </c>
      <c r="R8" s="20">
        <f t="shared" si="0"/>
        <v>0</v>
      </c>
      <c r="S8" s="139">
        <f t="shared" si="0"/>
        <v>0</v>
      </c>
      <c r="T8" s="86">
        <f>VLOOKUP(H8,SJMS_normativy!$A$3:$B$334,2,0)</f>
        <v>35.659465199999993</v>
      </c>
      <c r="U8" s="17">
        <f>IF(I8=0,0,VLOOKUP(SUM(I8+J8),SJZS_normativy!$A$4:$C$1075,2,0))</f>
        <v>0</v>
      </c>
      <c r="V8" s="87">
        <f>IF(J8=0,0,VLOOKUP(SUM(I8+J8),SJZS_normativy!$A$4:$C$1075,2,0))</f>
        <v>0</v>
      </c>
      <c r="W8" s="86">
        <f>VLOOKUP(K8,SJMS_normativy!$A$3:$B$334,2,0)/0.6</f>
        <v>0</v>
      </c>
      <c r="X8" s="17">
        <f>IF(L8=0,0,VLOOKUP(SUM(L8+M8),SJZS_normativy!$A$4:$C$1075,2,0))/0.6</f>
        <v>0</v>
      </c>
      <c r="Y8" s="87">
        <f>IF(M8=0,0,VLOOKUP(SUM(L8+M8),SJZS_normativy!$A$4:$C$1075,2,0))/0.6</f>
        <v>0</v>
      </c>
      <c r="Z8" s="86">
        <f>VLOOKUP(N8,SJMS_normativy!$A$3:$B$334,2,0)/0.4</f>
        <v>0</v>
      </c>
      <c r="AA8" s="17">
        <f>IF(O8=0,0,VLOOKUP(SUM(O8+P8),SJZS_normativy!$A$4:$C$1075,2,0))/0.4</f>
        <v>0</v>
      </c>
      <c r="AB8" s="87">
        <f>IF(P8=0,0,VLOOKUP(SUM(O8+P8),SJZS_normativy!$A$4:$C$1075,2,0))/0.4</f>
        <v>0</v>
      </c>
      <c r="AC8" s="90">
        <f>SJMS_normativy!$I$5</f>
        <v>52</v>
      </c>
      <c r="AD8" s="44">
        <f>SJZS_normativy!$I$5</f>
        <v>52</v>
      </c>
      <c r="AE8" s="91">
        <f>SJZS_normativy!$I$5</f>
        <v>52</v>
      </c>
      <c r="AF8" s="90">
        <f>SJMS_normativy!$J$5</f>
        <v>34</v>
      </c>
      <c r="AG8" s="44">
        <f>SJZS_normativy!$J$5</f>
        <v>34</v>
      </c>
      <c r="AH8" s="91">
        <f>SJZS_normativy!$J$5</f>
        <v>34</v>
      </c>
      <c r="AI8" s="90">
        <f>SJMS_normativy!$K$5</f>
        <v>34</v>
      </c>
      <c r="AJ8" s="44">
        <f>SJZS_normativy!$K$5</f>
        <v>34</v>
      </c>
      <c r="AK8" s="91">
        <f>SJZS_normativy!$K$5</f>
        <v>34</v>
      </c>
      <c r="AQ8" s="31"/>
      <c r="AR8" s="31"/>
      <c r="AS8" s="31"/>
      <c r="AT8" s="31"/>
      <c r="AU8" s="31"/>
      <c r="AV8" s="31"/>
      <c r="AW8" s="31"/>
      <c r="AX8" s="6"/>
    </row>
    <row r="9" spans="1:50" ht="20.100000000000001" customHeight="1" x14ac:dyDescent="0.2">
      <c r="A9" s="414">
        <v>5</v>
      </c>
      <c r="B9" s="414">
        <v>691001316</v>
      </c>
      <c r="C9" s="451">
        <v>3464</v>
      </c>
      <c r="D9" s="329" t="s">
        <v>438</v>
      </c>
      <c r="E9" s="71">
        <v>3141</v>
      </c>
      <c r="F9" s="59" t="s">
        <v>91</v>
      </c>
      <c r="G9" s="224">
        <v>90</v>
      </c>
      <c r="H9" s="13">
        <v>85</v>
      </c>
      <c r="I9" s="172"/>
      <c r="J9" s="173"/>
      <c r="K9" s="13"/>
      <c r="L9" s="172"/>
      <c r="M9" s="173"/>
      <c r="N9" s="171"/>
      <c r="O9" s="172"/>
      <c r="P9" s="173"/>
      <c r="Q9" s="290">
        <f t="shared" ref="Q9:S37" si="1">H9+K9+N9</f>
        <v>85</v>
      </c>
      <c r="R9" s="20">
        <f t="shared" si="1"/>
        <v>0</v>
      </c>
      <c r="S9" s="139">
        <f t="shared" si="1"/>
        <v>0</v>
      </c>
      <c r="T9" s="86">
        <f>VLOOKUP(H9,SJMS_normativy!$A$3:$B$334,2,0)</f>
        <v>38.486629799999989</v>
      </c>
      <c r="U9" s="17">
        <f>IF(I9=0,0,VLOOKUP(SUM(I9+J9),SJZS_normativy!$A$4:$C$1075,2,0))</f>
        <v>0</v>
      </c>
      <c r="V9" s="87">
        <f>IF(J9=0,0,VLOOKUP(SUM(I9+J9),SJZS_normativy!$A$4:$C$1075,2,0))</f>
        <v>0</v>
      </c>
      <c r="W9" s="86">
        <f>VLOOKUP(K9,SJMS_normativy!$A$3:$B$334,2,0)/0.6</f>
        <v>0</v>
      </c>
      <c r="X9" s="17">
        <f>IF(L9=0,0,VLOOKUP(SUM(L9+M9),SJZS_normativy!$A$4:$C$1075,2,0))/0.6</f>
        <v>0</v>
      </c>
      <c r="Y9" s="87">
        <f>IF(M9=0,0,VLOOKUP(SUM(L9+M9),SJZS_normativy!$A$4:$C$1075,2,0))/0.6</f>
        <v>0</v>
      </c>
      <c r="Z9" s="86">
        <f>VLOOKUP(N9,SJMS_normativy!$A$3:$B$334,2,0)/0.4</f>
        <v>0</v>
      </c>
      <c r="AA9" s="17">
        <f>IF(O9=0,0,VLOOKUP(SUM(O9+P9),SJZS_normativy!$A$4:$C$1075,2,0))/0.4</f>
        <v>0</v>
      </c>
      <c r="AB9" s="87">
        <f>IF(P9=0,0,VLOOKUP(SUM(O9+P9),SJZS_normativy!$A$4:$C$1075,2,0))/0.4</f>
        <v>0</v>
      </c>
      <c r="AC9" s="90">
        <f>SJMS_normativy!$I$5</f>
        <v>52</v>
      </c>
      <c r="AD9" s="44">
        <f>SJZS_normativy!$I$5</f>
        <v>52</v>
      </c>
      <c r="AE9" s="91">
        <f>SJZS_normativy!$I$5</f>
        <v>52</v>
      </c>
      <c r="AF9" s="90">
        <f>SJMS_normativy!$J$5</f>
        <v>34</v>
      </c>
      <c r="AG9" s="44">
        <f>SJZS_normativy!$J$5</f>
        <v>34</v>
      </c>
      <c r="AH9" s="91">
        <f>SJZS_normativy!$J$5</f>
        <v>34</v>
      </c>
      <c r="AI9" s="90">
        <f>SJMS_normativy!$K$5</f>
        <v>34</v>
      </c>
      <c r="AJ9" s="44">
        <f>SJZS_normativy!$K$5</f>
        <v>34</v>
      </c>
      <c r="AK9" s="91">
        <f>SJZS_normativy!$K$5</f>
        <v>34</v>
      </c>
      <c r="AQ9" s="31"/>
      <c r="AR9" s="31"/>
      <c r="AS9" s="31"/>
      <c r="AT9" s="31"/>
      <c r="AU9" s="31"/>
      <c r="AV9" s="31"/>
      <c r="AW9" s="31"/>
      <c r="AX9" s="6"/>
    </row>
    <row r="10" spans="1:50" ht="20.100000000000001" customHeight="1" x14ac:dyDescent="0.2">
      <c r="A10" s="414">
        <v>6</v>
      </c>
      <c r="B10" s="414">
        <v>667101411</v>
      </c>
      <c r="C10" s="449">
        <v>3453</v>
      </c>
      <c r="D10" s="13" t="s">
        <v>436</v>
      </c>
      <c r="E10" s="71">
        <v>3141</v>
      </c>
      <c r="F10" s="59" t="s">
        <v>407</v>
      </c>
      <c r="G10" s="224">
        <v>75</v>
      </c>
      <c r="H10" s="13">
        <v>70</v>
      </c>
      <c r="I10" s="172"/>
      <c r="J10" s="173"/>
      <c r="K10" s="171"/>
      <c r="L10" s="172"/>
      <c r="M10" s="173"/>
      <c r="N10" s="171"/>
      <c r="O10" s="172"/>
      <c r="P10" s="173"/>
      <c r="Q10" s="290">
        <f t="shared" si="1"/>
        <v>70</v>
      </c>
      <c r="R10" s="20">
        <f t="shared" si="1"/>
        <v>0</v>
      </c>
      <c r="S10" s="139">
        <f t="shared" si="1"/>
        <v>0</v>
      </c>
      <c r="T10" s="86">
        <f>VLOOKUP(H10,SJMS_normativy!$A$3:$B$334,2,0)</f>
        <v>36.173208599999995</v>
      </c>
      <c r="U10" s="17">
        <f>IF(I10=0,0,VLOOKUP(SUM(I10+J10),SJZS_normativy!$A$4:$C$1075,2,0))</f>
        <v>0</v>
      </c>
      <c r="V10" s="87">
        <f>IF(J10=0,0,VLOOKUP(SUM(I10+J10),SJZS_normativy!$A$4:$C$1075,2,0))</f>
        <v>0</v>
      </c>
      <c r="W10" s="86">
        <f>VLOOKUP(K10,SJMS_normativy!$A$3:$B$334,2,0)/0.6</f>
        <v>0</v>
      </c>
      <c r="X10" s="17">
        <f>IF(L10=0,0,VLOOKUP(SUM(L10+M10),SJZS_normativy!$A$4:$C$1075,2,0))/0.6</f>
        <v>0</v>
      </c>
      <c r="Y10" s="87">
        <f>IF(M10=0,0,VLOOKUP(SUM(L10+M10),SJZS_normativy!$A$4:$C$1075,2,0))/0.6</f>
        <v>0</v>
      </c>
      <c r="Z10" s="86">
        <f>VLOOKUP(N10,SJMS_normativy!$A$3:$B$334,2,0)/0.4</f>
        <v>0</v>
      </c>
      <c r="AA10" s="17">
        <f>IF(O10=0,0,VLOOKUP(SUM(O10+P10),SJZS_normativy!$A$4:$C$1075,2,0))/0.4</f>
        <v>0</v>
      </c>
      <c r="AB10" s="87">
        <f>IF(P10=0,0,VLOOKUP(SUM(O10+P10),SJZS_normativy!$A$4:$C$1075,2,0))/0.4</f>
        <v>0</v>
      </c>
      <c r="AC10" s="90">
        <f>SJMS_normativy!$I$5</f>
        <v>52</v>
      </c>
      <c r="AD10" s="44">
        <f>SJZS_normativy!$I$5</f>
        <v>52</v>
      </c>
      <c r="AE10" s="91">
        <f>SJZS_normativy!$I$5</f>
        <v>52</v>
      </c>
      <c r="AF10" s="90">
        <f>SJMS_normativy!$J$5</f>
        <v>34</v>
      </c>
      <c r="AG10" s="44">
        <f>SJZS_normativy!$J$5</f>
        <v>34</v>
      </c>
      <c r="AH10" s="91">
        <f>SJZS_normativy!$J$5</f>
        <v>34</v>
      </c>
      <c r="AI10" s="90">
        <f>SJMS_normativy!$K$5</f>
        <v>34</v>
      </c>
      <c r="AJ10" s="44">
        <f>SJZS_normativy!$K$5</f>
        <v>34</v>
      </c>
      <c r="AK10" s="91">
        <f>SJZS_normativy!$K$5</f>
        <v>34</v>
      </c>
      <c r="AQ10" s="31"/>
      <c r="AR10" s="31"/>
      <c r="AS10" s="31"/>
      <c r="AT10" s="31"/>
      <c r="AU10" s="31"/>
      <c r="AV10" s="31"/>
      <c r="AW10" s="31"/>
    </row>
    <row r="11" spans="1:50" ht="20.100000000000001" customHeight="1" x14ac:dyDescent="0.2">
      <c r="A11" s="414">
        <v>7</v>
      </c>
      <c r="B11" s="414">
        <v>691003491</v>
      </c>
      <c r="C11" s="449">
        <v>3471</v>
      </c>
      <c r="D11" s="13" t="s">
        <v>443</v>
      </c>
      <c r="E11" s="71">
        <v>3141</v>
      </c>
      <c r="F11" s="59" t="s">
        <v>443</v>
      </c>
      <c r="G11" s="224">
        <v>140</v>
      </c>
      <c r="H11" s="13">
        <v>98</v>
      </c>
      <c r="I11" s="172"/>
      <c r="J11" s="173"/>
      <c r="K11" s="13"/>
      <c r="L11" s="172"/>
      <c r="M11" s="173"/>
      <c r="N11" s="171"/>
      <c r="O11" s="172"/>
      <c r="P11" s="173"/>
      <c r="Q11" s="290">
        <f t="shared" ref="Q11:S13" si="2">H11+K11+N11</f>
        <v>98</v>
      </c>
      <c r="R11" s="20">
        <f t="shared" si="2"/>
        <v>0</v>
      </c>
      <c r="S11" s="139">
        <f t="shared" si="2"/>
        <v>0</v>
      </c>
      <c r="T11" s="86">
        <f>VLOOKUP(H11,SJMS_normativy!$A$3:$B$334,2,0)</f>
        <v>40.147418280000004</v>
      </c>
      <c r="U11" s="17">
        <f>IF(I11=0,0,VLOOKUP(SUM(I11+J11),SJZS_normativy!$A$4:$C$1075,2,0))</f>
        <v>0</v>
      </c>
      <c r="V11" s="87">
        <f>IF(J11=0,0,VLOOKUP(SUM(I11+J11),SJZS_normativy!$A$4:$C$1075,2,0))</f>
        <v>0</v>
      </c>
      <c r="W11" s="86">
        <f>VLOOKUP(K11,SJMS_normativy!$A$3:$B$334,2,0)/0.6</f>
        <v>0</v>
      </c>
      <c r="X11" s="17">
        <f>IF(L11=0,0,VLOOKUP(SUM(L11+M11),SJZS_normativy!$A$4:$C$1075,2,0))/0.6</f>
        <v>0</v>
      </c>
      <c r="Y11" s="87">
        <f>IF(M11=0,0,VLOOKUP(SUM(L11+M11),SJZS_normativy!$A$4:$C$1075,2,0))/0.6</f>
        <v>0</v>
      </c>
      <c r="Z11" s="86">
        <f>VLOOKUP(N11,SJMS_normativy!$A$3:$B$334,2,0)/0.4</f>
        <v>0</v>
      </c>
      <c r="AA11" s="17">
        <f>IF(O11=0,0,VLOOKUP(SUM(O11+P11),SJZS_normativy!$A$4:$C$1075,2,0))/0.4</f>
        <v>0</v>
      </c>
      <c r="AB11" s="87">
        <f>IF(P11=0,0,VLOOKUP(SUM(O11+P11),SJZS_normativy!$A$4:$C$1075,2,0))/0.4</f>
        <v>0</v>
      </c>
      <c r="AC11" s="90">
        <f>SJMS_normativy!$I$5</f>
        <v>52</v>
      </c>
      <c r="AD11" s="44">
        <f>SJZS_normativy!$I$5</f>
        <v>52</v>
      </c>
      <c r="AE11" s="91">
        <f>SJZS_normativy!$I$5</f>
        <v>52</v>
      </c>
      <c r="AF11" s="90">
        <f>SJMS_normativy!$J$5</f>
        <v>34</v>
      </c>
      <c r="AG11" s="44">
        <f>SJZS_normativy!$J$5</f>
        <v>34</v>
      </c>
      <c r="AH11" s="91">
        <f>SJZS_normativy!$J$5</f>
        <v>34</v>
      </c>
      <c r="AI11" s="90">
        <f>SJMS_normativy!$K$5</f>
        <v>34</v>
      </c>
      <c r="AJ11" s="44">
        <f>SJZS_normativy!$K$5</f>
        <v>34</v>
      </c>
      <c r="AK11" s="91">
        <f>SJZS_normativy!$K$5</f>
        <v>34</v>
      </c>
      <c r="AQ11" s="31"/>
      <c r="AR11" s="31"/>
      <c r="AS11" s="31"/>
      <c r="AT11" s="31"/>
      <c r="AU11" s="31"/>
      <c r="AV11" s="31"/>
      <c r="AW11" s="31"/>
    </row>
    <row r="12" spans="1:50" ht="20.100000000000001" customHeight="1" x14ac:dyDescent="0.2">
      <c r="A12" s="414">
        <v>8</v>
      </c>
      <c r="B12" s="414">
        <v>691003564</v>
      </c>
      <c r="C12" s="449">
        <v>3472</v>
      </c>
      <c r="D12" s="13" t="s">
        <v>52</v>
      </c>
      <c r="E12" s="71">
        <v>3141</v>
      </c>
      <c r="F12" s="59" t="s">
        <v>52</v>
      </c>
      <c r="G12" s="224">
        <v>55</v>
      </c>
      <c r="H12" s="13">
        <v>54</v>
      </c>
      <c r="I12" s="172"/>
      <c r="J12" s="173"/>
      <c r="K12" s="171"/>
      <c r="L12" s="172"/>
      <c r="M12" s="173"/>
      <c r="N12" s="171"/>
      <c r="O12" s="172"/>
      <c r="P12" s="173"/>
      <c r="Q12" s="290">
        <f t="shared" si="2"/>
        <v>54</v>
      </c>
      <c r="R12" s="20">
        <f t="shared" si="2"/>
        <v>0</v>
      </c>
      <c r="S12" s="139">
        <f t="shared" si="2"/>
        <v>0</v>
      </c>
      <c r="T12" s="86">
        <f>VLOOKUP(H12,SJMS_normativy!$A$3:$B$334,2,0)</f>
        <v>33.236571480000009</v>
      </c>
      <c r="U12" s="17">
        <f>IF(I12=0,0,VLOOKUP(SUM(I12+J12),SJZS_normativy!$A$4:$C$1075,2,0))</f>
        <v>0</v>
      </c>
      <c r="V12" s="87">
        <f>IF(J12=0,0,VLOOKUP(SUM(I12+J12),SJZS_normativy!$A$4:$C$1075,2,0))</f>
        <v>0</v>
      </c>
      <c r="W12" s="86">
        <f>VLOOKUP(K12,SJMS_normativy!$A$3:$B$334,2,0)/0.6</f>
        <v>0</v>
      </c>
      <c r="X12" s="17">
        <f>IF(L12=0,0,VLOOKUP(SUM(L12+M12),SJZS_normativy!$A$4:$C$1075,2,0))/0.6</f>
        <v>0</v>
      </c>
      <c r="Y12" s="87">
        <f>IF(M12=0,0,VLOOKUP(SUM(L12+M12),SJZS_normativy!$A$4:$C$1075,2,0))/0.6</f>
        <v>0</v>
      </c>
      <c r="Z12" s="86">
        <f>VLOOKUP(N12,SJMS_normativy!$A$3:$B$334,2,0)/0.4</f>
        <v>0</v>
      </c>
      <c r="AA12" s="17">
        <f>IF(O12=0,0,VLOOKUP(SUM(O12+P12),SJZS_normativy!$A$4:$C$1075,2,0))/0.4</f>
        <v>0</v>
      </c>
      <c r="AB12" s="87">
        <f>IF(P12=0,0,VLOOKUP(SUM(O12+P12),SJZS_normativy!$A$4:$C$1075,2,0))/0.4</f>
        <v>0</v>
      </c>
      <c r="AC12" s="90">
        <f>SJMS_normativy!$I$5</f>
        <v>52</v>
      </c>
      <c r="AD12" s="44">
        <f>SJZS_normativy!$I$5</f>
        <v>52</v>
      </c>
      <c r="AE12" s="91">
        <f>SJZS_normativy!$I$5</f>
        <v>52</v>
      </c>
      <c r="AF12" s="90">
        <f>SJMS_normativy!$J$5</f>
        <v>34</v>
      </c>
      <c r="AG12" s="44">
        <f>SJZS_normativy!$J$5</f>
        <v>34</v>
      </c>
      <c r="AH12" s="91">
        <f>SJZS_normativy!$J$5</f>
        <v>34</v>
      </c>
      <c r="AI12" s="90">
        <f>SJMS_normativy!$K$5</f>
        <v>34</v>
      </c>
      <c r="AJ12" s="44">
        <f>SJZS_normativy!$K$5</f>
        <v>34</v>
      </c>
      <c r="AK12" s="91">
        <f>SJZS_normativy!$K$5</f>
        <v>34</v>
      </c>
      <c r="AQ12" s="31"/>
      <c r="AR12" s="31"/>
      <c r="AS12" s="31"/>
      <c r="AT12" s="31"/>
      <c r="AU12" s="31"/>
      <c r="AV12" s="31"/>
      <c r="AW12" s="31"/>
    </row>
    <row r="13" spans="1:50" ht="20.100000000000001" customHeight="1" x14ac:dyDescent="0.2">
      <c r="A13" s="414">
        <v>9</v>
      </c>
      <c r="B13" s="414">
        <v>691001243</v>
      </c>
      <c r="C13" s="451">
        <v>3467</v>
      </c>
      <c r="D13" s="13" t="s">
        <v>440</v>
      </c>
      <c r="E13" s="71">
        <v>3141</v>
      </c>
      <c r="F13" s="59" t="s">
        <v>440</v>
      </c>
      <c r="G13" s="224">
        <v>129</v>
      </c>
      <c r="H13" s="13">
        <v>88</v>
      </c>
      <c r="I13" s="172"/>
      <c r="J13" s="173"/>
      <c r="K13" s="13">
        <v>19</v>
      </c>
      <c r="L13" s="11"/>
      <c r="M13" s="59"/>
      <c r="N13" s="13"/>
      <c r="O13" s="172"/>
      <c r="P13" s="173"/>
      <c r="Q13" s="290">
        <f t="shared" si="2"/>
        <v>107</v>
      </c>
      <c r="R13" s="20">
        <f t="shared" si="2"/>
        <v>0</v>
      </c>
      <c r="S13" s="139">
        <f t="shared" si="2"/>
        <v>0</v>
      </c>
      <c r="T13" s="86">
        <f>VLOOKUP(H13,SJMS_normativy!$A$3:$B$334,2,0)</f>
        <v>38.898254880000003</v>
      </c>
      <c r="U13" s="17">
        <f>IF(I13=0,0,VLOOKUP(SUM(I13+J13),SJZS_normativy!$A$4:$C$1075,2,0))</f>
        <v>0</v>
      </c>
      <c r="V13" s="87">
        <f>IF(J13=0,0,VLOOKUP(SUM(I13+J13),SJZS_normativy!$A$4:$C$1075,2,0))</f>
        <v>0</v>
      </c>
      <c r="W13" s="86">
        <f>VLOOKUP(K13,SJMS_normativy!$A$3:$B$334,2,0)/0.6</f>
        <v>41.874814800000003</v>
      </c>
      <c r="X13" s="17">
        <f>IF(L13=0,0,VLOOKUP(SUM(L13+M13),SJZS_normativy!$A$4:$C$1075,2,0))/0.6</f>
        <v>0</v>
      </c>
      <c r="Y13" s="87">
        <f>IF(M13=0,0,VLOOKUP(SUM(L13+M13),SJZS_normativy!$A$4:$C$1075,2,0))/0.6</f>
        <v>0</v>
      </c>
      <c r="Z13" s="86">
        <f>VLOOKUP(N13,SJMS_normativy!$A$3:$B$334,2,0)/0.4</f>
        <v>0</v>
      </c>
      <c r="AA13" s="17">
        <f>IF(O13=0,0,VLOOKUP(SUM(O13+P13),SJZS_normativy!$A$4:$C$1075,2,0))/0.4</f>
        <v>0</v>
      </c>
      <c r="AB13" s="87">
        <f>IF(P13=0,0,VLOOKUP(SUM(O13+P13),SJZS_normativy!$A$4:$C$1075,2,0))/0.4</f>
        <v>0</v>
      </c>
      <c r="AC13" s="90">
        <f>SJMS_normativy!$I$5</f>
        <v>52</v>
      </c>
      <c r="AD13" s="44">
        <f>SJZS_normativy!$I$5</f>
        <v>52</v>
      </c>
      <c r="AE13" s="91">
        <f>SJZS_normativy!$I$5</f>
        <v>52</v>
      </c>
      <c r="AF13" s="90">
        <f>SJMS_normativy!$J$5</f>
        <v>34</v>
      </c>
      <c r="AG13" s="44">
        <f>SJZS_normativy!$J$5</f>
        <v>34</v>
      </c>
      <c r="AH13" s="91">
        <f>SJZS_normativy!$J$5</f>
        <v>34</v>
      </c>
      <c r="AI13" s="90">
        <f>SJMS_normativy!$K$5</f>
        <v>34</v>
      </c>
      <c r="AJ13" s="44">
        <f>SJZS_normativy!$K$5</f>
        <v>34</v>
      </c>
      <c r="AK13" s="91">
        <f>SJZS_normativy!$K$5</f>
        <v>34</v>
      </c>
      <c r="AQ13" s="31"/>
      <c r="AR13" s="31"/>
      <c r="AS13" s="31"/>
      <c r="AT13" s="31"/>
      <c r="AU13" s="31"/>
      <c r="AV13" s="31"/>
      <c r="AW13" s="31"/>
      <c r="AX13" s="6"/>
    </row>
    <row r="14" spans="1:50" ht="20.100000000000001" customHeight="1" x14ac:dyDescent="0.2">
      <c r="A14" s="414">
        <v>9</v>
      </c>
      <c r="B14" s="414">
        <v>691001243</v>
      </c>
      <c r="C14" s="451">
        <v>3467</v>
      </c>
      <c r="D14" s="13" t="s">
        <v>440</v>
      </c>
      <c r="E14" s="71">
        <v>3141</v>
      </c>
      <c r="F14" s="59" t="s">
        <v>563</v>
      </c>
      <c r="G14" s="224">
        <v>24</v>
      </c>
      <c r="H14" s="13"/>
      <c r="I14" s="172"/>
      <c r="J14" s="173"/>
      <c r="K14" s="13"/>
      <c r="L14" s="11"/>
      <c r="M14" s="59"/>
      <c r="N14" s="13">
        <v>19</v>
      </c>
      <c r="O14" s="172"/>
      <c r="P14" s="173"/>
      <c r="Q14" s="290">
        <f t="shared" ref="Q14" si="3">H14+K14+N14</f>
        <v>19</v>
      </c>
      <c r="R14" s="20">
        <f t="shared" ref="R14" si="4">I14+L14+O14</f>
        <v>0</v>
      </c>
      <c r="S14" s="139">
        <f t="shared" ref="S14" si="5">J14+M14+P14</f>
        <v>0</v>
      </c>
      <c r="T14" s="86">
        <f>VLOOKUP(H14,SJMS_normativy!$A$3:$B$334,2,0)</f>
        <v>0</v>
      </c>
      <c r="U14" s="17">
        <f>IF(I14=0,0,VLOOKUP(SUM(I14+J14),SJZS_normativy!$A$4:$C$1075,2,0))</f>
        <v>0</v>
      </c>
      <c r="V14" s="87">
        <f>IF(J14=0,0,VLOOKUP(SUM(I14+J14),SJZS_normativy!$A$4:$C$1075,2,0))</f>
        <v>0</v>
      </c>
      <c r="W14" s="86">
        <f>VLOOKUP(K14,SJMS_normativy!$A$3:$B$334,2,0)/0.6</f>
        <v>0</v>
      </c>
      <c r="X14" s="17">
        <f>IF(L14=0,0,VLOOKUP(SUM(L14+M14),SJZS_normativy!$A$4:$C$1075,2,0))/0.6</f>
        <v>0</v>
      </c>
      <c r="Y14" s="87">
        <f>IF(M14=0,0,VLOOKUP(SUM(L14+M14),SJZS_normativy!$A$4:$C$1075,2,0))/0.6</f>
        <v>0</v>
      </c>
      <c r="Z14" s="86">
        <f>VLOOKUP(N14,SJMS_normativy!$A$3:$B$334,2,0)/0.4</f>
        <v>62.812222200000001</v>
      </c>
      <c r="AA14" s="17">
        <f>IF(O14=0,0,VLOOKUP(SUM(O14+P14),SJZS_normativy!$A$4:$C$1075,2,0))/0.4</f>
        <v>0</v>
      </c>
      <c r="AB14" s="87">
        <f>IF(P14=0,0,VLOOKUP(SUM(O14+P14),SJZS_normativy!$A$4:$C$1075,2,0))/0.4</f>
        <v>0</v>
      </c>
      <c r="AC14" s="90">
        <f>SJMS_normativy!$I$5</f>
        <v>52</v>
      </c>
      <c r="AD14" s="44">
        <f>SJZS_normativy!$I$5</f>
        <v>52</v>
      </c>
      <c r="AE14" s="91">
        <f>SJZS_normativy!$I$5</f>
        <v>52</v>
      </c>
      <c r="AF14" s="90">
        <f>SJMS_normativy!$J$5</f>
        <v>34</v>
      </c>
      <c r="AG14" s="44">
        <f>SJZS_normativy!$J$5</f>
        <v>34</v>
      </c>
      <c r="AH14" s="91">
        <f>SJZS_normativy!$J$5</f>
        <v>34</v>
      </c>
      <c r="AI14" s="90">
        <f>SJMS_normativy!$K$5</f>
        <v>34</v>
      </c>
      <c r="AJ14" s="44">
        <f>SJZS_normativy!$K$5</f>
        <v>34</v>
      </c>
      <c r="AK14" s="91">
        <f>SJZS_normativy!$K$5</f>
        <v>34</v>
      </c>
      <c r="AQ14" s="31"/>
      <c r="AR14" s="31"/>
      <c r="AS14" s="31"/>
      <c r="AT14" s="31"/>
      <c r="AU14" s="31"/>
      <c r="AV14" s="31"/>
      <c r="AW14" s="31"/>
      <c r="AX14" s="6"/>
    </row>
    <row r="15" spans="1:50" ht="20.100000000000001" customHeight="1" x14ac:dyDescent="0.2">
      <c r="A15" s="414">
        <v>10</v>
      </c>
      <c r="B15" s="414">
        <v>691001286</v>
      </c>
      <c r="C15" s="450">
        <v>3461</v>
      </c>
      <c r="D15" s="13" t="s">
        <v>56</v>
      </c>
      <c r="E15" s="71">
        <v>3141</v>
      </c>
      <c r="F15" s="59" t="s">
        <v>56</v>
      </c>
      <c r="G15" s="224">
        <v>66</v>
      </c>
      <c r="H15" s="13">
        <v>66</v>
      </c>
      <c r="I15" s="172"/>
      <c r="J15" s="173"/>
      <c r="K15" s="171"/>
      <c r="L15" s="172"/>
      <c r="M15" s="173"/>
      <c r="N15" s="171"/>
      <c r="O15" s="172"/>
      <c r="P15" s="173"/>
      <c r="Q15" s="290">
        <f t="shared" si="1"/>
        <v>66</v>
      </c>
      <c r="R15" s="20">
        <f t="shared" si="1"/>
        <v>0</v>
      </c>
      <c r="S15" s="139">
        <f t="shared" si="1"/>
        <v>0</v>
      </c>
      <c r="T15" s="86">
        <f>VLOOKUP(H15,SJMS_normativy!$A$3:$B$334,2,0)</f>
        <v>35.484435239999996</v>
      </c>
      <c r="U15" s="17">
        <f>IF(I15=0,0,VLOOKUP(SUM(I15+J15),SJZS_normativy!$A$4:$C$1075,2,0))</f>
        <v>0</v>
      </c>
      <c r="V15" s="87">
        <f>IF(J15=0,0,VLOOKUP(SUM(I15+J15),SJZS_normativy!$A$4:$C$1075,2,0))</f>
        <v>0</v>
      </c>
      <c r="W15" s="86">
        <f>VLOOKUP(K15,SJMS_normativy!$A$3:$B$334,2,0)/0.6</f>
        <v>0</v>
      </c>
      <c r="X15" s="17">
        <f>IF(L15=0,0,VLOOKUP(SUM(L15+M15),SJZS_normativy!$A$4:$C$1075,2,0))/0.6</f>
        <v>0</v>
      </c>
      <c r="Y15" s="87">
        <f>IF(M15=0,0,VLOOKUP(SUM(L15+M15),SJZS_normativy!$A$4:$C$1075,2,0))/0.6</f>
        <v>0</v>
      </c>
      <c r="Z15" s="86">
        <f>VLOOKUP(N15,SJMS_normativy!$A$3:$B$334,2,0)/0.4</f>
        <v>0</v>
      </c>
      <c r="AA15" s="17">
        <f>IF(O15=0,0,VLOOKUP(SUM(O15+P15),SJZS_normativy!$A$4:$C$1075,2,0))/0.4</f>
        <v>0</v>
      </c>
      <c r="AB15" s="87">
        <f>IF(P15=0,0,VLOOKUP(SUM(O15+P15),SJZS_normativy!$A$4:$C$1075,2,0))/0.4</f>
        <v>0</v>
      </c>
      <c r="AC15" s="90">
        <f>SJMS_normativy!$I$5</f>
        <v>52</v>
      </c>
      <c r="AD15" s="44">
        <f>SJZS_normativy!$I$5</f>
        <v>52</v>
      </c>
      <c r="AE15" s="91">
        <f>SJZS_normativy!$I$5</f>
        <v>52</v>
      </c>
      <c r="AF15" s="90">
        <f>SJMS_normativy!$J$5</f>
        <v>34</v>
      </c>
      <c r="AG15" s="44">
        <f>SJZS_normativy!$J$5</f>
        <v>34</v>
      </c>
      <c r="AH15" s="91">
        <f>SJZS_normativy!$J$5</f>
        <v>34</v>
      </c>
      <c r="AI15" s="90">
        <f>SJMS_normativy!$K$5</f>
        <v>34</v>
      </c>
      <c r="AJ15" s="44">
        <f>SJZS_normativy!$K$5</f>
        <v>34</v>
      </c>
      <c r="AK15" s="91">
        <f>SJZS_normativy!$K$5</f>
        <v>34</v>
      </c>
      <c r="AQ15" s="31"/>
      <c r="AR15" s="31"/>
      <c r="AS15" s="31"/>
      <c r="AT15" s="31"/>
      <c r="AU15" s="31"/>
      <c r="AV15" s="31"/>
      <c r="AW15" s="31"/>
      <c r="AX15" s="6"/>
    </row>
    <row r="16" spans="1:50" ht="20.100000000000001" customHeight="1" x14ac:dyDescent="0.2">
      <c r="A16" s="414">
        <v>10</v>
      </c>
      <c r="B16" s="414">
        <v>691001286</v>
      </c>
      <c r="C16" s="450">
        <v>3461</v>
      </c>
      <c r="D16" s="13" t="s">
        <v>56</v>
      </c>
      <c r="E16" s="71">
        <v>3141</v>
      </c>
      <c r="F16" s="59" t="s">
        <v>593</v>
      </c>
      <c r="G16" s="224">
        <v>40</v>
      </c>
      <c r="H16" s="13">
        <v>36</v>
      </c>
      <c r="I16" s="172"/>
      <c r="J16" s="173"/>
      <c r="K16" s="171"/>
      <c r="L16" s="172"/>
      <c r="M16" s="173"/>
      <c r="N16" s="13"/>
      <c r="O16" s="172"/>
      <c r="P16" s="173"/>
      <c r="Q16" s="290">
        <f>H16+K16+N16</f>
        <v>36</v>
      </c>
      <c r="R16" s="20">
        <f>I16+L16+O16</f>
        <v>0</v>
      </c>
      <c r="S16" s="139">
        <f>J16+M16+P16</f>
        <v>0</v>
      </c>
      <c r="T16" s="86">
        <f>VLOOKUP(H16,SJMS_normativy!$A$3:$B$334,2,0)</f>
        <v>29.354184239999999</v>
      </c>
      <c r="U16" s="17">
        <f>IF(I16=0,0,VLOOKUP(SUM(I16+J16),SJZS_normativy!$A$4:$C$1075,2,0))</f>
        <v>0</v>
      </c>
      <c r="V16" s="87">
        <f>IF(J16=0,0,VLOOKUP(SUM(I16+J16),SJZS_normativy!$A$4:$C$1075,2,0))</f>
        <v>0</v>
      </c>
      <c r="W16" s="86">
        <f>VLOOKUP(K16,SJMS_normativy!$A$3:$B$334,2,0)/0.6</f>
        <v>0</v>
      </c>
      <c r="X16" s="17">
        <f>IF(L16=0,0,VLOOKUP(SUM(L16+M16),SJZS_normativy!$A$4:$C$1075,2,0))/0.6</f>
        <v>0</v>
      </c>
      <c r="Y16" s="87">
        <f>IF(M16=0,0,VLOOKUP(SUM(L16+M16),SJZS_normativy!$A$4:$C$1075,2,0))/0.6</f>
        <v>0</v>
      </c>
      <c r="Z16" s="86">
        <f>VLOOKUP(N16,SJMS_normativy!$A$3:$B$334,2,0)/0.4</f>
        <v>0</v>
      </c>
      <c r="AA16" s="17">
        <f>IF(O16=0,0,VLOOKUP(SUM(O16+P16),SJZS_normativy!$A$4:$C$1075,2,0))/0.4</f>
        <v>0</v>
      </c>
      <c r="AB16" s="87">
        <f>IF(P16=0,0,VLOOKUP(SUM(O16+P16),SJZS_normativy!$A$4:$C$1075,2,0))/0.4</f>
        <v>0</v>
      </c>
      <c r="AC16" s="90">
        <f>SJMS_normativy!$I$5</f>
        <v>52</v>
      </c>
      <c r="AD16" s="44">
        <f>SJZS_normativy!$I$5</f>
        <v>52</v>
      </c>
      <c r="AE16" s="91">
        <f>SJZS_normativy!$I$5</f>
        <v>52</v>
      </c>
      <c r="AF16" s="90">
        <f>SJMS_normativy!$J$5</f>
        <v>34</v>
      </c>
      <c r="AG16" s="44">
        <f>SJZS_normativy!$J$5</f>
        <v>34</v>
      </c>
      <c r="AH16" s="91">
        <f>SJZS_normativy!$J$5</f>
        <v>34</v>
      </c>
      <c r="AI16" s="90">
        <f>SJMS_normativy!$K$5</f>
        <v>34</v>
      </c>
      <c r="AJ16" s="44">
        <f>SJZS_normativy!$K$5</f>
        <v>34</v>
      </c>
      <c r="AK16" s="91">
        <f>SJZS_normativy!$K$5</f>
        <v>34</v>
      </c>
      <c r="AQ16" s="31"/>
      <c r="AR16" s="31"/>
      <c r="AS16" s="31"/>
      <c r="AT16" s="31"/>
      <c r="AU16" s="31"/>
      <c r="AV16" s="31"/>
      <c r="AW16" s="31"/>
      <c r="AX16" s="6"/>
    </row>
    <row r="17" spans="1:49" ht="20.100000000000001" customHeight="1" x14ac:dyDescent="0.2">
      <c r="A17" s="414">
        <v>11</v>
      </c>
      <c r="B17" s="414">
        <v>691000891</v>
      </c>
      <c r="C17" s="451">
        <v>3468</v>
      </c>
      <c r="D17" s="13" t="s">
        <v>439</v>
      </c>
      <c r="E17" s="71">
        <v>3141</v>
      </c>
      <c r="F17" s="59" t="s">
        <v>439</v>
      </c>
      <c r="G17" s="224">
        <v>80</v>
      </c>
      <c r="H17" s="13">
        <v>79</v>
      </c>
      <c r="I17" s="172"/>
      <c r="J17" s="173"/>
      <c r="K17" s="171"/>
      <c r="L17" s="172"/>
      <c r="M17" s="173"/>
      <c r="N17" s="171"/>
      <c r="O17" s="172"/>
      <c r="P17" s="173"/>
      <c r="Q17" s="290">
        <f t="shared" si="1"/>
        <v>79</v>
      </c>
      <c r="R17" s="20">
        <f t="shared" si="1"/>
        <v>0</v>
      </c>
      <c r="S17" s="139">
        <f t="shared" si="1"/>
        <v>0</v>
      </c>
      <c r="T17" s="86">
        <f>VLOOKUP(H17,SJMS_normativy!$A$3:$B$334,2,0)</f>
        <v>37.612320480000001</v>
      </c>
      <c r="U17" s="17">
        <f>IF(I17=0,0,VLOOKUP(SUM(I17+J17),SJZS_normativy!$A$4:$C$1075,2,0))</f>
        <v>0</v>
      </c>
      <c r="V17" s="87">
        <f>IF(J17=0,0,VLOOKUP(SUM(I17+J17),SJZS_normativy!$A$4:$C$1075,2,0))</f>
        <v>0</v>
      </c>
      <c r="W17" s="86">
        <f>VLOOKUP(K17,SJMS_normativy!$A$3:$B$334,2,0)/0.6</f>
        <v>0</v>
      </c>
      <c r="X17" s="17">
        <f>IF(L17=0,0,VLOOKUP(SUM(L17+M17),SJZS_normativy!$A$4:$C$1075,2,0))/0.6</f>
        <v>0</v>
      </c>
      <c r="Y17" s="87">
        <f>IF(M17=0,0,VLOOKUP(SUM(L17+M17),SJZS_normativy!$A$4:$C$1075,2,0))/0.6</f>
        <v>0</v>
      </c>
      <c r="Z17" s="86">
        <f>VLOOKUP(N17,SJMS_normativy!$A$3:$B$334,2,0)/0.4</f>
        <v>0</v>
      </c>
      <c r="AA17" s="17">
        <f>IF(O17=0,0,VLOOKUP(SUM(O17+P17),SJZS_normativy!$A$4:$C$1075,2,0))/0.4</f>
        <v>0</v>
      </c>
      <c r="AB17" s="87">
        <f>IF(P17=0,0,VLOOKUP(SUM(O17+P17),SJZS_normativy!$A$4:$C$1075,2,0))/0.4</f>
        <v>0</v>
      </c>
      <c r="AC17" s="90">
        <f>SJMS_normativy!$I$5</f>
        <v>52</v>
      </c>
      <c r="AD17" s="44">
        <f>SJZS_normativy!$I$5</f>
        <v>52</v>
      </c>
      <c r="AE17" s="91">
        <f>SJZS_normativy!$I$5</f>
        <v>52</v>
      </c>
      <c r="AF17" s="90">
        <f>SJMS_normativy!$J$5</f>
        <v>34</v>
      </c>
      <c r="AG17" s="44">
        <f>SJZS_normativy!$J$5</f>
        <v>34</v>
      </c>
      <c r="AH17" s="91">
        <f>SJZS_normativy!$J$5</f>
        <v>34</v>
      </c>
      <c r="AI17" s="90">
        <f>SJMS_normativy!$K$5</f>
        <v>34</v>
      </c>
      <c r="AJ17" s="44">
        <f>SJZS_normativy!$K$5</f>
        <v>34</v>
      </c>
      <c r="AK17" s="91">
        <f>SJZS_normativy!$K$5</f>
        <v>34</v>
      </c>
      <c r="AQ17" s="31"/>
      <c r="AR17" s="31"/>
      <c r="AS17" s="31"/>
      <c r="AT17" s="31"/>
      <c r="AU17" s="31"/>
      <c r="AV17" s="31"/>
      <c r="AW17" s="31"/>
    </row>
    <row r="18" spans="1:49" ht="20.100000000000001" customHeight="1" x14ac:dyDescent="0.2">
      <c r="A18" s="414">
        <v>12</v>
      </c>
      <c r="B18" s="414">
        <v>691001278</v>
      </c>
      <c r="C18" s="450">
        <v>3465</v>
      </c>
      <c r="D18" s="13" t="s">
        <v>58</v>
      </c>
      <c r="E18" s="71">
        <v>3141</v>
      </c>
      <c r="F18" s="59" t="s">
        <v>58</v>
      </c>
      <c r="G18" s="224">
        <v>130</v>
      </c>
      <c r="H18" s="13">
        <v>95</v>
      </c>
      <c r="I18" s="172"/>
      <c r="J18" s="173"/>
      <c r="K18" s="171"/>
      <c r="L18" s="172"/>
      <c r="M18" s="173"/>
      <c r="N18" s="171"/>
      <c r="O18" s="172"/>
      <c r="P18" s="173"/>
      <c r="Q18" s="290">
        <f t="shared" si="1"/>
        <v>95</v>
      </c>
      <c r="R18" s="20">
        <f t="shared" si="1"/>
        <v>0</v>
      </c>
      <c r="S18" s="139">
        <f t="shared" si="1"/>
        <v>0</v>
      </c>
      <c r="T18" s="86">
        <f>VLOOKUP(H18,SJMS_normativy!$A$3:$B$334,2,0)</f>
        <v>39.792525600000005</v>
      </c>
      <c r="U18" s="17">
        <f>IF(I18=0,0,VLOOKUP(SUM(I18+J18),SJZS_normativy!$A$4:$C$1075,2,0))</f>
        <v>0</v>
      </c>
      <c r="V18" s="87">
        <f>IF(J18=0,0,VLOOKUP(SUM(I18+J18),SJZS_normativy!$A$4:$C$1075,2,0))</f>
        <v>0</v>
      </c>
      <c r="W18" s="86">
        <f>VLOOKUP(K18,SJMS_normativy!$A$3:$B$334,2,0)/0.6</f>
        <v>0</v>
      </c>
      <c r="X18" s="17">
        <f>IF(L18=0,0,VLOOKUP(SUM(L18+M18),SJZS_normativy!$A$4:$C$1075,2,0))/0.6</f>
        <v>0</v>
      </c>
      <c r="Y18" s="87">
        <f>IF(M18=0,0,VLOOKUP(SUM(L18+M18),SJZS_normativy!$A$4:$C$1075,2,0))/0.6</f>
        <v>0</v>
      </c>
      <c r="Z18" s="86">
        <f>VLOOKUP(N18,SJMS_normativy!$A$3:$B$334,2,0)/0.4</f>
        <v>0</v>
      </c>
      <c r="AA18" s="17">
        <f>IF(O18=0,0,VLOOKUP(SUM(O18+P18),SJZS_normativy!$A$4:$C$1075,2,0))/0.4</f>
        <v>0</v>
      </c>
      <c r="AB18" s="87">
        <f>IF(P18=0,0,VLOOKUP(SUM(O18+P18),SJZS_normativy!$A$4:$C$1075,2,0))/0.4</f>
        <v>0</v>
      </c>
      <c r="AC18" s="90">
        <f>SJMS_normativy!$I$5</f>
        <v>52</v>
      </c>
      <c r="AD18" s="44">
        <f>SJZS_normativy!$I$5</f>
        <v>52</v>
      </c>
      <c r="AE18" s="91">
        <f>SJZS_normativy!$I$5</f>
        <v>52</v>
      </c>
      <c r="AF18" s="90">
        <f>SJMS_normativy!$J$5</f>
        <v>34</v>
      </c>
      <c r="AG18" s="44">
        <f>SJZS_normativy!$J$5</f>
        <v>34</v>
      </c>
      <c r="AH18" s="91">
        <f>SJZS_normativy!$J$5</f>
        <v>34</v>
      </c>
      <c r="AI18" s="90">
        <f>SJMS_normativy!$K$5</f>
        <v>34</v>
      </c>
      <c r="AJ18" s="44">
        <f>SJZS_normativy!$K$5</f>
        <v>34</v>
      </c>
      <c r="AK18" s="91">
        <f>SJZS_normativy!$K$5</f>
        <v>34</v>
      </c>
      <c r="AQ18" s="31"/>
      <c r="AR18" s="31"/>
      <c r="AS18" s="31"/>
      <c r="AT18" s="31"/>
      <c r="AU18" s="31"/>
      <c r="AV18" s="31"/>
      <c r="AW18" s="31"/>
    </row>
    <row r="19" spans="1:49" ht="20.100000000000001" customHeight="1" x14ac:dyDescent="0.2">
      <c r="A19" s="414">
        <v>13</v>
      </c>
      <c r="B19" s="414">
        <v>691003530</v>
      </c>
      <c r="C19" s="449">
        <v>3473</v>
      </c>
      <c r="D19" s="13" t="s">
        <v>448</v>
      </c>
      <c r="E19" s="71">
        <v>3141</v>
      </c>
      <c r="F19" s="59" t="s">
        <v>448</v>
      </c>
      <c r="G19" s="224">
        <v>112</v>
      </c>
      <c r="H19" s="13">
        <v>107</v>
      </c>
      <c r="I19" s="172"/>
      <c r="J19" s="173"/>
      <c r="K19" s="171"/>
      <c r="L19" s="172"/>
      <c r="M19" s="173"/>
      <c r="N19" s="171"/>
      <c r="O19" s="172"/>
      <c r="P19" s="173"/>
      <c r="Q19" s="290">
        <f t="shared" ref="Q19:S20" si="6">H19+K19+N19</f>
        <v>107</v>
      </c>
      <c r="R19" s="20">
        <f t="shared" si="6"/>
        <v>0</v>
      </c>
      <c r="S19" s="139">
        <f t="shared" si="6"/>
        <v>0</v>
      </c>
      <c r="T19" s="86">
        <f>VLOOKUP(H19,SJMS_normativy!$A$3:$B$334,2,0)</f>
        <v>41.109978000000005</v>
      </c>
      <c r="U19" s="17">
        <f>IF(I19=0,0,VLOOKUP(SUM(I19+J19),SJZS_normativy!$A$4:$C$1075,2,0))</f>
        <v>0</v>
      </c>
      <c r="V19" s="87">
        <f>IF(J19=0,0,VLOOKUP(SUM(I19+J19),SJZS_normativy!$A$4:$C$1075,2,0))</f>
        <v>0</v>
      </c>
      <c r="W19" s="86">
        <f>VLOOKUP(K19,SJMS_normativy!$A$3:$B$334,2,0)/0.6</f>
        <v>0</v>
      </c>
      <c r="X19" s="17">
        <f>IF(L19=0,0,VLOOKUP(SUM(L19+M19),SJZS_normativy!$A$4:$C$1075,2,0))/0.6</f>
        <v>0</v>
      </c>
      <c r="Y19" s="87">
        <f>IF(M19=0,0,VLOOKUP(SUM(L19+M19),SJZS_normativy!$A$4:$C$1075,2,0))/0.6</f>
        <v>0</v>
      </c>
      <c r="Z19" s="86">
        <f>VLOOKUP(N19,SJMS_normativy!$A$3:$B$334,2,0)/0.4</f>
        <v>0</v>
      </c>
      <c r="AA19" s="17">
        <f>IF(O19=0,0,VLOOKUP(SUM(O19+P19),SJZS_normativy!$A$4:$C$1075,2,0))/0.4</f>
        <v>0</v>
      </c>
      <c r="AB19" s="87">
        <f>IF(P19=0,0,VLOOKUP(SUM(O19+P19),SJZS_normativy!$A$4:$C$1075,2,0))/0.4</f>
        <v>0</v>
      </c>
      <c r="AC19" s="90">
        <f>SJMS_normativy!$I$5</f>
        <v>52</v>
      </c>
      <c r="AD19" s="44">
        <f>SJZS_normativy!$I$5</f>
        <v>52</v>
      </c>
      <c r="AE19" s="91">
        <f>SJZS_normativy!$I$5</f>
        <v>52</v>
      </c>
      <c r="AF19" s="90">
        <f>SJMS_normativy!$J$5</f>
        <v>34</v>
      </c>
      <c r="AG19" s="44">
        <f>SJZS_normativy!$J$5</f>
        <v>34</v>
      </c>
      <c r="AH19" s="91">
        <f>SJZS_normativy!$J$5</f>
        <v>34</v>
      </c>
      <c r="AI19" s="90">
        <f>SJMS_normativy!$K$5</f>
        <v>34</v>
      </c>
      <c r="AJ19" s="44">
        <f>SJZS_normativy!$K$5</f>
        <v>34</v>
      </c>
      <c r="AK19" s="91">
        <f>SJZS_normativy!$K$5</f>
        <v>34</v>
      </c>
      <c r="AQ19" s="31"/>
      <c r="AR19" s="31"/>
      <c r="AS19" s="31"/>
      <c r="AT19" s="31"/>
      <c r="AU19" s="31"/>
      <c r="AV19" s="31"/>
      <c r="AW19" s="31"/>
    </row>
    <row r="20" spans="1:49" ht="20.100000000000001" customHeight="1" x14ac:dyDescent="0.2">
      <c r="A20" s="414">
        <v>14</v>
      </c>
      <c r="B20" s="414">
        <v>691003505</v>
      </c>
      <c r="C20" s="449">
        <v>3474</v>
      </c>
      <c r="D20" s="13" t="s">
        <v>92</v>
      </c>
      <c r="E20" s="71">
        <v>3141</v>
      </c>
      <c r="F20" s="59" t="s">
        <v>92</v>
      </c>
      <c r="G20" s="224">
        <v>70</v>
      </c>
      <c r="H20" s="13">
        <v>68</v>
      </c>
      <c r="I20" s="172"/>
      <c r="J20" s="173"/>
      <c r="K20" s="171"/>
      <c r="L20" s="172"/>
      <c r="M20" s="173"/>
      <c r="N20" s="171"/>
      <c r="O20" s="172"/>
      <c r="P20" s="173"/>
      <c r="Q20" s="290">
        <f t="shared" si="6"/>
        <v>68</v>
      </c>
      <c r="R20" s="20">
        <f t="shared" si="6"/>
        <v>0</v>
      </c>
      <c r="S20" s="139">
        <f t="shared" si="6"/>
        <v>0</v>
      </c>
      <c r="T20" s="86">
        <f>VLOOKUP(H20,SJMS_normativy!$A$3:$B$334,2,0)</f>
        <v>35.832604080000003</v>
      </c>
      <c r="U20" s="17">
        <f>IF(I20=0,0,VLOOKUP(SUM(I20+J20),SJZS_normativy!$A$4:$C$1075,2,0))</f>
        <v>0</v>
      </c>
      <c r="V20" s="87">
        <f>IF(J20=0,0,VLOOKUP(SUM(I20+J20),SJZS_normativy!$A$4:$C$1075,2,0))</f>
        <v>0</v>
      </c>
      <c r="W20" s="86">
        <f>VLOOKUP(K20,SJMS_normativy!$A$3:$B$334,2,0)/0.6</f>
        <v>0</v>
      </c>
      <c r="X20" s="17">
        <f>IF(L20=0,0,VLOOKUP(SUM(L20+M20),SJZS_normativy!$A$4:$C$1075,2,0))/0.6</f>
        <v>0</v>
      </c>
      <c r="Y20" s="87">
        <f>IF(M20=0,0,VLOOKUP(SUM(L20+M20),SJZS_normativy!$A$4:$C$1075,2,0))/0.6</f>
        <v>0</v>
      </c>
      <c r="Z20" s="86">
        <f>VLOOKUP(N20,SJMS_normativy!$A$3:$B$334,2,0)/0.4</f>
        <v>0</v>
      </c>
      <c r="AA20" s="17">
        <f>IF(O20=0,0,VLOOKUP(SUM(O20+P20),SJZS_normativy!$A$4:$C$1075,2,0))/0.4</f>
        <v>0</v>
      </c>
      <c r="AB20" s="87">
        <f>IF(P20=0,0,VLOOKUP(SUM(O20+P20),SJZS_normativy!$A$4:$C$1075,2,0))/0.4</f>
        <v>0</v>
      </c>
      <c r="AC20" s="90">
        <f>SJMS_normativy!$I$5</f>
        <v>52</v>
      </c>
      <c r="AD20" s="44">
        <f>SJZS_normativy!$I$5</f>
        <v>52</v>
      </c>
      <c r="AE20" s="91">
        <f>SJZS_normativy!$I$5</f>
        <v>52</v>
      </c>
      <c r="AF20" s="90">
        <f>SJMS_normativy!$J$5</f>
        <v>34</v>
      </c>
      <c r="AG20" s="44">
        <f>SJZS_normativy!$J$5</f>
        <v>34</v>
      </c>
      <c r="AH20" s="91">
        <f>SJZS_normativy!$J$5</f>
        <v>34</v>
      </c>
      <c r="AI20" s="90">
        <f>SJMS_normativy!$K$5</f>
        <v>34</v>
      </c>
      <c r="AJ20" s="44">
        <f>SJZS_normativy!$K$5</f>
        <v>34</v>
      </c>
      <c r="AK20" s="91">
        <f>SJZS_normativy!$K$5</f>
        <v>34</v>
      </c>
      <c r="AQ20" s="31"/>
      <c r="AR20" s="31"/>
      <c r="AS20" s="31"/>
      <c r="AT20" s="31"/>
      <c r="AU20" s="31"/>
      <c r="AV20" s="31"/>
      <c r="AW20" s="31"/>
    </row>
    <row r="21" spans="1:49" ht="20.100000000000001" customHeight="1" x14ac:dyDescent="0.2">
      <c r="A21" s="414">
        <v>15</v>
      </c>
      <c r="B21" s="414">
        <v>691001260</v>
      </c>
      <c r="C21" s="450">
        <v>3466</v>
      </c>
      <c r="D21" s="13" t="s">
        <v>53</v>
      </c>
      <c r="E21" s="71">
        <v>3141</v>
      </c>
      <c r="F21" s="59" t="s">
        <v>53</v>
      </c>
      <c r="G21" s="224">
        <v>70</v>
      </c>
      <c r="H21" s="13">
        <v>69</v>
      </c>
      <c r="I21" s="172"/>
      <c r="J21" s="173"/>
      <c r="K21" s="171"/>
      <c r="L21" s="172"/>
      <c r="M21" s="173"/>
      <c r="N21" s="171"/>
      <c r="O21" s="172"/>
      <c r="P21" s="173"/>
      <c r="Q21" s="290">
        <f t="shared" si="1"/>
        <v>69</v>
      </c>
      <c r="R21" s="20">
        <f t="shared" si="1"/>
        <v>0</v>
      </c>
      <c r="S21" s="139">
        <f t="shared" si="1"/>
        <v>0</v>
      </c>
      <c r="T21" s="86">
        <f>VLOOKUP(H21,SJMS_normativy!$A$3:$B$334,2,0)</f>
        <v>36.003851880000006</v>
      </c>
      <c r="U21" s="17">
        <f>IF(I21=0,0,VLOOKUP(SUM(I21+J21),SJZS_normativy!$A$4:$C$1075,2,0))</f>
        <v>0</v>
      </c>
      <c r="V21" s="87">
        <f>IF(J21=0,0,VLOOKUP(SUM(I21+J21),SJZS_normativy!$A$4:$C$1075,2,0))</f>
        <v>0</v>
      </c>
      <c r="W21" s="86">
        <f>VLOOKUP(K21,SJMS_normativy!$A$3:$B$334,2,0)/0.6</f>
        <v>0</v>
      </c>
      <c r="X21" s="17">
        <f>IF(L21=0,0,VLOOKUP(SUM(L21+M21),SJZS_normativy!$A$4:$C$1075,2,0))/0.6</f>
        <v>0</v>
      </c>
      <c r="Y21" s="87">
        <f>IF(M21=0,0,VLOOKUP(SUM(L21+M21),SJZS_normativy!$A$4:$C$1075,2,0))/0.6</f>
        <v>0</v>
      </c>
      <c r="Z21" s="86">
        <f>VLOOKUP(N21,SJMS_normativy!$A$3:$B$334,2,0)/0.4</f>
        <v>0</v>
      </c>
      <c r="AA21" s="17">
        <f>IF(O21=0,0,VLOOKUP(SUM(O21+P21),SJZS_normativy!$A$4:$C$1075,2,0))/0.4</f>
        <v>0</v>
      </c>
      <c r="AB21" s="87">
        <f>IF(P21=0,0,VLOOKUP(SUM(O21+P21),SJZS_normativy!$A$4:$C$1075,2,0))/0.4</f>
        <v>0</v>
      </c>
      <c r="AC21" s="90">
        <f>SJMS_normativy!$I$5</f>
        <v>52</v>
      </c>
      <c r="AD21" s="44">
        <f>SJZS_normativy!$I$5</f>
        <v>52</v>
      </c>
      <c r="AE21" s="91">
        <f>SJZS_normativy!$I$5</f>
        <v>52</v>
      </c>
      <c r="AF21" s="90">
        <f>SJMS_normativy!$J$5</f>
        <v>34</v>
      </c>
      <c r="AG21" s="44">
        <f>SJZS_normativy!$J$5</f>
        <v>34</v>
      </c>
      <c r="AH21" s="91">
        <f>SJZS_normativy!$J$5</f>
        <v>34</v>
      </c>
      <c r="AI21" s="90">
        <f>SJMS_normativy!$K$5</f>
        <v>34</v>
      </c>
      <c r="AJ21" s="44">
        <f>SJZS_normativy!$K$5</f>
        <v>34</v>
      </c>
      <c r="AK21" s="91">
        <f>SJZS_normativy!$K$5</f>
        <v>34</v>
      </c>
      <c r="AQ21" s="31"/>
      <c r="AR21" s="31"/>
      <c r="AS21" s="31"/>
      <c r="AT21" s="31"/>
      <c r="AU21" s="31"/>
      <c r="AV21" s="31"/>
      <c r="AW21" s="31"/>
    </row>
    <row r="22" spans="1:49" ht="20.100000000000001" customHeight="1" x14ac:dyDescent="0.2">
      <c r="A22" s="411">
        <v>16</v>
      </c>
      <c r="B22" s="411">
        <v>667000089</v>
      </c>
      <c r="C22" s="449">
        <v>3407</v>
      </c>
      <c r="D22" s="13" t="s">
        <v>57</v>
      </c>
      <c r="E22" s="71">
        <v>3141</v>
      </c>
      <c r="F22" s="59" t="s">
        <v>57</v>
      </c>
      <c r="G22" s="292">
        <v>175</v>
      </c>
      <c r="H22" s="13">
        <v>85</v>
      </c>
      <c r="I22" s="172"/>
      <c r="J22" s="173"/>
      <c r="K22" s="171"/>
      <c r="L22" s="172"/>
      <c r="M22" s="173"/>
      <c r="N22" s="171"/>
      <c r="O22" s="172"/>
      <c r="P22" s="173"/>
      <c r="Q22" s="290">
        <f t="shared" ref="Q22:S23" si="7">H22+K22+N22</f>
        <v>85</v>
      </c>
      <c r="R22" s="20">
        <f t="shared" si="7"/>
        <v>0</v>
      </c>
      <c r="S22" s="139">
        <f t="shared" si="7"/>
        <v>0</v>
      </c>
      <c r="T22" s="86">
        <f>VLOOKUP(H22,SJMS_normativy!$A$3:$B$334,2,0)</f>
        <v>38.486629799999989</v>
      </c>
      <c r="U22" s="17">
        <f>IF(I22=0,0,VLOOKUP(SUM(I22+J22),SJZS_normativy!$A$4:$C$1075,2,0))</f>
        <v>0</v>
      </c>
      <c r="V22" s="87">
        <f>IF(J22=0,0,VLOOKUP(SUM(I22+J22),SJZS_normativy!$A$4:$C$1075,2,0))</f>
        <v>0</v>
      </c>
      <c r="W22" s="86">
        <f>VLOOKUP(K22,SJMS_normativy!$A$3:$B$334,2,0)/0.6</f>
        <v>0</v>
      </c>
      <c r="X22" s="17">
        <f>IF(L22=0,0,VLOOKUP(SUM(L22+M22),SJZS_normativy!$A$4:$C$1075,2,0))/0.6</f>
        <v>0</v>
      </c>
      <c r="Y22" s="87">
        <f>IF(M22=0,0,VLOOKUP(SUM(L22+M22),SJZS_normativy!$A$4:$C$1075,2,0))/0.6</f>
        <v>0</v>
      </c>
      <c r="Z22" s="86">
        <f>VLOOKUP(N22,SJMS_normativy!$A$3:$B$334,2,0)/0.4</f>
        <v>0</v>
      </c>
      <c r="AA22" s="17">
        <f>IF(O22=0,0,VLOOKUP(SUM(O22+P22),SJZS_normativy!$A$4:$C$1075,2,0))/0.4</f>
        <v>0</v>
      </c>
      <c r="AB22" s="87">
        <f>IF(P22=0,0,VLOOKUP(SUM(O22+P22),SJZS_normativy!$A$4:$C$1075,2,0))/0.4</f>
        <v>0</v>
      </c>
      <c r="AC22" s="90">
        <f>SJMS_normativy!$I$5</f>
        <v>52</v>
      </c>
      <c r="AD22" s="44">
        <f>SJZS_normativy!$I$5</f>
        <v>52</v>
      </c>
      <c r="AE22" s="91">
        <f>SJZS_normativy!$I$5</f>
        <v>52</v>
      </c>
      <c r="AF22" s="90">
        <f>SJMS_normativy!$J$5</f>
        <v>34</v>
      </c>
      <c r="AG22" s="44">
        <f>SJZS_normativy!$J$5</f>
        <v>34</v>
      </c>
      <c r="AH22" s="91">
        <f>SJZS_normativy!$J$5</f>
        <v>34</v>
      </c>
      <c r="AI22" s="90">
        <f>SJMS_normativy!$K$5</f>
        <v>34</v>
      </c>
      <c r="AJ22" s="44">
        <f>SJZS_normativy!$K$5</f>
        <v>34</v>
      </c>
      <c r="AK22" s="91">
        <f>SJZS_normativy!$K$5</f>
        <v>34</v>
      </c>
      <c r="AQ22" s="31"/>
      <c r="AR22" s="31"/>
      <c r="AS22" s="31"/>
      <c r="AT22" s="31"/>
      <c r="AU22" s="31"/>
      <c r="AV22" s="31"/>
      <c r="AW22" s="31"/>
    </row>
    <row r="23" spans="1:49" ht="20.100000000000001" customHeight="1" x14ac:dyDescent="0.2">
      <c r="A23" s="411">
        <v>16</v>
      </c>
      <c r="B23" s="411">
        <v>667000089</v>
      </c>
      <c r="C23" s="449">
        <v>3407</v>
      </c>
      <c r="D23" s="13" t="s">
        <v>57</v>
      </c>
      <c r="E23" s="71">
        <v>3141</v>
      </c>
      <c r="F23" s="59" t="s">
        <v>428</v>
      </c>
      <c r="G23" s="292">
        <v>175</v>
      </c>
      <c r="H23" s="13">
        <v>62</v>
      </c>
      <c r="I23" s="172"/>
      <c r="J23" s="173"/>
      <c r="K23" s="171"/>
      <c r="L23" s="172"/>
      <c r="M23" s="173"/>
      <c r="N23" s="171"/>
      <c r="O23" s="172"/>
      <c r="P23" s="173"/>
      <c r="Q23" s="290">
        <f t="shared" si="7"/>
        <v>62</v>
      </c>
      <c r="R23" s="20">
        <f t="shared" si="7"/>
        <v>0</v>
      </c>
      <c r="S23" s="139">
        <f t="shared" si="7"/>
        <v>0</v>
      </c>
      <c r="T23" s="86">
        <f>VLOOKUP(H23,SJMS_normativy!$A$3:$B$334,2,0)</f>
        <v>34.765404600000004</v>
      </c>
      <c r="U23" s="17">
        <f>IF(I23=0,0,VLOOKUP(SUM(I23+J23),SJZS_normativy!$A$4:$C$1075,2,0))</f>
        <v>0</v>
      </c>
      <c r="V23" s="87">
        <f>IF(J23=0,0,VLOOKUP(SUM(I23+J23),SJZS_normativy!$A$4:$C$1075,2,0))</f>
        <v>0</v>
      </c>
      <c r="W23" s="86">
        <f>VLOOKUP(K23,SJMS_normativy!$A$3:$B$334,2,0)/0.6</f>
        <v>0</v>
      </c>
      <c r="X23" s="17">
        <f>IF(L23=0,0,VLOOKUP(SUM(L23+M23),SJZS_normativy!$A$4:$C$1075,2,0))/0.6</f>
        <v>0</v>
      </c>
      <c r="Y23" s="87">
        <f>IF(M23=0,0,VLOOKUP(SUM(L23+M23),SJZS_normativy!$A$4:$C$1075,2,0))/0.6</f>
        <v>0</v>
      </c>
      <c r="Z23" s="86">
        <f>VLOOKUP(N23,SJMS_normativy!$A$3:$B$334,2,0)/0.4</f>
        <v>0</v>
      </c>
      <c r="AA23" s="17">
        <f>IF(O23=0,0,VLOOKUP(SUM(O23+P23),SJZS_normativy!$A$4:$C$1075,2,0))/0.4</f>
        <v>0</v>
      </c>
      <c r="AB23" s="87">
        <f>IF(P23=0,0,VLOOKUP(SUM(O23+P23),SJZS_normativy!$A$4:$C$1075,2,0))/0.4</f>
        <v>0</v>
      </c>
      <c r="AC23" s="90">
        <f>SJMS_normativy!$I$5</f>
        <v>52</v>
      </c>
      <c r="AD23" s="44">
        <f>SJZS_normativy!$I$5</f>
        <v>52</v>
      </c>
      <c r="AE23" s="91">
        <f>SJZS_normativy!$I$5</f>
        <v>52</v>
      </c>
      <c r="AF23" s="90">
        <f>SJMS_normativy!$J$5</f>
        <v>34</v>
      </c>
      <c r="AG23" s="44">
        <f>SJZS_normativy!$J$5</f>
        <v>34</v>
      </c>
      <c r="AH23" s="91">
        <f>SJZS_normativy!$J$5</f>
        <v>34</v>
      </c>
      <c r="AI23" s="90">
        <f>SJMS_normativy!$K$5</f>
        <v>34</v>
      </c>
      <c r="AJ23" s="44">
        <f>SJZS_normativy!$K$5</f>
        <v>34</v>
      </c>
      <c r="AK23" s="91">
        <f>SJZS_normativy!$K$5</f>
        <v>34</v>
      </c>
      <c r="AQ23" s="31"/>
      <c r="AR23" s="31"/>
      <c r="AS23" s="31"/>
      <c r="AT23" s="31"/>
      <c r="AU23" s="31"/>
      <c r="AV23" s="31"/>
      <c r="AW23" s="31"/>
    </row>
    <row r="24" spans="1:49" ht="20.100000000000001" customHeight="1" x14ac:dyDescent="0.2">
      <c r="A24" s="414">
        <v>17</v>
      </c>
      <c r="B24" s="414">
        <v>691001308</v>
      </c>
      <c r="C24" s="450">
        <v>3463</v>
      </c>
      <c r="D24" s="13" t="s">
        <v>60</v>
      </c>
      <c r="E24" s="71">
        <v>3141</v>
      </c>
      <c r="F24" s="59" t="s">
        <v>60</v>
      </c>
      <c r="G24" s="224">
        <v>112</v>
      </c>
      <c r="H24" s="13">
        <v>91</v>
      </c>
      <c r="I24" s="172"/>
      <c r="J24" s="173"/>
      <c r="K24" s="171"/>
      <c r="L24" s="172"/>
      <c r="M24" s="173"/>
      <c r="N24" s="171"/>
      <c r="O24" s="172"/>
      <c r="P24" s="173"/>
      <c r="Q24" s="290">
        <f t="shared" si="1"/>
        <v>91</v>
      </c>
      <c r="R24" s="20">
        <f t="shared" si="1"/>
        <v>0</v>
      </c>
      <c r="S24" s="139">
        <f t="shared" si="1"/>
        <v>0</v>
      </c>
      <c r="T24" s="86">
        <f>VLOOKUP(H24,SJMS_normativy!$A$3:$B$334,2,0)</f>
        <v>39.292860240000003</v>
      </c>
      <c r="U24" s="17">
        <f>IF(I24=0,0,VLOOKUP(SUM(I24+J24),SJZS_normativy!$A$4:$C$1075,2,0))</f>
        <v>0</v>
      </c>
      <c r="V24" s="87">
        <f>IF(J24=0,0,VLOOKUP(SUM(I24+J24),SJZS_normativy!$A$4:$C$1075,2,0))</f>
        <v>0</v>
      </c>
      <c r="W24" s="86">
        <f>VLOOKUP(K24,SJMS_normativy!$A$3:$B$334,2,0)/0.6</f>
        <v>0</v>
      </c>
      <c r="X24" s="17">
        <f>IF(L24=0,0,VLOOKUP(SUM(L24+M24),SJZS_normativy!$A$4:$C$1075,2,0))/0.6</f>
        <v>0</v>
      </c>
      <c r="Y24" s="87">
        <f>IF(M24=0,0,VLOOKUP(SUM(L24+M24),SJZS_normativy!$A$4:$C$1075,2,0))/0.6</f>
        <v>0</v>
      </c>
      <c r="Z24" s="86">
        <f>VLOOKUP(N24,SJMS_normativy!$A$3:$B$334,2,0)/0.4</f>
        <v>0</v>
      </c>
      <c r="AA24" s="17">
        <f>IF(O24=0,0,VLOOKUP(SUM(O24+P24),SJZS_normativy!$A$4:$C$1075,2,0))/0.4</f>
        <v>0</v>
      </c>
      <c r="AB24" s="87">
        <f>IF(P24=0,0,VLOOKUP(SUM(O24+P24),SJZS_normativy!$A$4:$C$1075,2,0))/0.4</f>
        <v>0</v>
      </c>
      <c r="AC24" s="90">
        <f>SJMS_normativy!$I$5</f>
        <v>52</v>
      </c>
      <c r="AD24" s="44">
        <f>SJZS_normativy!$I$5</f>
        <v>52</v>
      </c>
      <c r="AE24" s="91">
        <f>SJZS_normativy!$I$5</f>
        <v>52</v>
      </c>
      <c r="AF24" s="90">
        <f>SJMS_normativy!$J$5</f>
        <v>34</v>
      </c>
      <c r="AG24" s="44">
        <f>SJZS_normativy!$J$5</f>
        <v>34</v>
      </c>
      <c r="AH24" s="91">
        <f>SJZS_normativy!$J$5</f>
        <v>34</v>
      </c>
      <c r="AI24" s="90">
        <f>SJMS_normativy!$K$5</f>
        <v>34</v>
      </c>
      <c r="AJ24" s="44">
        <f>SJZS_normativy!$K$5</f>
        <v>34</v>
      </c>
      <c r="AK24" s="91">
        <f>SJZS_normativy!$K$5</f>
        <v>34</v>
      </c>
      <c r="AQ24" s="31"/>
      <c r="AR24" s="31"/>
      <c r="AS24" s="31"/>
      <c r="AT24" s="31"/>
      <c r="AU24" s="31"/>
      <c r="AV24" s="31"/>
      <c r="AW24" s="31"/>
    </row>
    <row r="25" spans="1:49" ht="20.100000000000001" customHeight="1" x14ac:dyDescent="0.2">
      <c r="A25" s="414">
        <v>18</v>
      </c>
      <c r="B25" s="414">
        <v>691000387</v>
      </c>
      <c r="C25" s="451">
        <v>3460</v>
      </c>
      <c r="D25" s="13" t="s">
        <v>55</v>
      </c>
      <c r="E25" s="71">
        <v>3141</v>
      </c>
      <c r="F25" s="59" t="s">
        <v>55</v>
      </c>
      <c r="G25" s="224">
        <v>76</v>
      </c>
      <c r="H25" s="13">
        <v>76</v>
      </c>
      <c r="I25" s="172"/>
      <c r="J25" s="173"/>
      <c r="K25" s="171"/>
      <c r="L25" s="172"/>
      <c r="M25" s="173"/>
      <c r="N25" s="13"/>
      <c r="O25" s="172"/>
      <c r="P25" s="173"/>
      <c r="Q25" s="290">
        <f t="shared" si="1"/>
        <v>76</v>
      </c>
      <c r="R25" s="20">
        <f t="shared" si="1"/>
        <v>0</v>
      </c>
      <c r="S25" s="139">
        <f t="shared" si="1"/>
        <v>0</v>
      </c>
      <c r="T25" s="86">
        <f>VLOOKUP(H25,SJMS_normativy!$A$3:$B$334,2,0)</f>
        <v>37.149636239999992</v>
      </c>
      <c r="U25" s="17">
        <f>IF(I25=0,0,VLOOKUP(SUM(I25+J25),SJZS_normativy!$A$4:$C$1075,2,0))</f>
        <v>0</v>
      </c>
      <c r="V25" s="87">
        <f>IF(J25=0,0,VLOOKUP(SUM(I25+J25),SJZS_normativy!$A$4:$C$1075,2,0))</f>
        <v>0</v>
      </c>
      <c r="W25" s="86">
        <f>VLOOKUP(K25,SJMS_normativy!$A$3:$B$334,2,0)/0.6</f>
        <v>0</v>
      </c>
      <c r="X25" s="17">
        <f>IF(L25=0,0,VLOOKUP(SUM(L25+M25),SJZS_normativy!$A$4:$C$1075,2,0))/0.6</f>
        <v>0</v>
      </c>
      <c r="Y25" s="87">
        <f>IF(M25=0,0,VLOOKUP(SUM(L25+M25),SJZS_normativy!$A$4:$C$1075,2,0))/0.6</f>
        <v>0</v>
      </c>
      <c r="Z25" s="86">
        <f>VLOOKUP(N25,SJMS_normativy!$A$3:$B$334,2,0)/0.4</f>
        <v>0</v>
      </c>
      <c r="AA25" s="17">
        <f>IF(O25=0,0,VLOOKUP(SUM(O25+P25),SJZS_normativy!$A$4:$C$1075,2,0))/0.4</f>
        <v>0</v>
      </c>
      <c r="AB25" s="87">
        <f>IF(P25=0,0,VLOOKUP(SUM(O25+P25),SJZS_normativy!$A$4:$C$1075,2,0))/0.4</f>
        <v>0</v>
      </c>
      <c r="AC25" s="90">
        <f>SJMS_normativy!$I$5</f>
        <v>52</v>
      </c>
      <c r="AD25" s="44">
        <f>SJZS_normativy!$I$5</f>
        <v>52</v>
      </c>
      <c r="AE25" s="91">
        <f>SJZS_normativy!$I$5</f>
        <v>52</v>
      </c>
      <c r="AF25" s="90">
        <f>SJMS_normativy!$J$5</f>
        <v>34</v>
      </c>
      <c r="AG25" s="44">
        <f>SJZS_normativy!$J$5</f>
        <v>34</v>
      </c>
      <c r="AH25" s="91">
        <f>SJZS_normativy!$J$5</f>
        <v>34</v>
      </c>
      <c r="AI25" s="90">
        <f>SJMS_normativy!$K$5</f>
        <v>34</v>
      </c>
      <c r="AJ25" s="44">
        <f>SJZS_normativy!$K$5</f>
        <v>34</v>
      </c>
      <c r="AK25" s="91">
        <f>SJZS_normativy!$K$5</f>
        <v>34</v>
      </c>
      <c r="AQ25" s="31"/>
      <c r="AR25" s="31"/>
      <c r="AS25" s="31"/>
      <c r="AT25" s="31"/>
      <c r="AU25" s="31"/>
      <c r="AV25" s="31"/>
      <c r="AW25" s="31"/>
    </row>
    <row r="26" spans="1:49" ht="20.100000000000001" customHeight="1" x14ac:dyDescent="0.2">
      <c r="A26" s="414">
        <v>19</v>
      </c>
      <c r="B26" s="414">
        <v>600077918</v>
      </c>
      <c r="C26" s="449">
        <v>3413</v>
      </c>
      <c r="D26" s="201" t="s">
        <v>568</v>
      </c>
      <c r="E26" s="71">
        <v>3141</v>
      </c>
      <c r="F26" s="164" t="s">
        <v>568</v>
      </c>
      <c r="G26" s="224">
        <v>93</v>
      </c>
      <c r="H26" s="13">
        <v>48</v>
      </c>
      <c r="I26" s="172"/>
      <c r="J26" s="173"/>
      <c r="K26" s="13">
        <v>44</v>
      </c>
      <c r="L26" s="172"/>
      <c r="M26" s="173"/>
      <c r="N26" s="171"/>
      <c r="O26" s="172"/>
      <c r="P26" s="173"/>
      <c r="Q26" s="290">
        <f t="shared" si="1"/>
        <v>92</v>
      </c>
      <c r="R26" s="20">
        <f t="shared" si="1"/>
        <v>0</v>
      </c>
      <c r="S26" s="139">
        <f t="shared" si="1"/>
        <v>0</v>
      </c>
      <c r="T26" s="86">
        <f>VLOOKUP(H26,SJMS_normativy!$A$3:$B$334,2,0)</f>
        <v>32.010521279999999</v>
      </c>
      <c r="U26" s="17">
        <f>IF(I26=0,0,VLOOKUP(SUM(I26+J26),SJZS_normativy!$A$4:$C$1075,2,0))</f>
        <v>0</v>
      </c>
      <c r="V26" s="87">
        <f>IF(J26=0,0,VLOOKUP(SUM(I26+J26),SJZS_normativy!$A$4:$C$1075,2,0))</f>
        <v>0</v>
      </c>
      <c r="W26" s="86">
        <f>VLOOKUP(K26,SJMS_normativy!$A$3:$B$334,2,0)/0.6</f>
        <v>51.925554800000008</v>
      </c>
      <c r="X26" s="17">
        <f>IF(L26=0,0,VLOOKUP(SUM(L26+M26),SJZS_normativy!$A$4:$C$1075,2,0))/0.6</f>
        <v>0</v>
      </c>
      <c r="Y26" s="87">
        <f>IF(M26=0,0,VLOOKUP(SUM(L26+M26),SJZS_normativy!$A$4:$C$1075,2,0))/0.6</f>
        <v>0</v>
      </c>
      <c r="Z26" s="86">
        <f>VLOOKUP(N26,SJMS_normativy!$A$3:$B$334,2,0)/0.4</f>
        <v>0</v>
      </c>
      <c r="AA26" s="17">
        <f>IF(O26=0,0,VLOOKUP(SUM(O26+P26),SJZS_normativy!$A$4:$C$1075,2,0))/0.4</f>
        <v>0</v>
      </c>
      <c r="AB26" s="87">
        <f>IF(P26=0,0,VLOOKUP(SUM(O26+P26),SJZS_normativy!$A$4:$C$1075,2,0))/0.4</f>
        <v>0</v>
      </c>
      <c r="AC26" s="90">
        <f>SJMS_normativy!$I$5</f>
        <v>52</v>
      </c>
      <c r="AD26" s="44">
        <f>SJZS_normativy!$I$5</f>
        <v>52</v>
      </c>
      <c r="AE26" s="91">
        <f>SJZS_normativy!$I$5</f>
        <v>52</v>
      </c>
      <c r="AF26" s="90">
        <f>SJMS_normativy!$J$5</f>
        <v>34</v>
      </c>
      <c r="AG26" s="44">
        <f>SJZS_normativy!$J$5</f>
        <v>34</v>
      </c>
      <c r="AH26" s="91">
        <f>SJZS_normativy!$J$5</f>
        <v>34</v>
      </c>
      <c r="AI26" s="90">
        <f>SJMS_normativy!$K$5</f>
        <v>34</v>
      </c>
      <c r="AJ26" s="44">
        <f>SJZS_normativy!$K$5</f>
        <v>34</v>
      </c>
      <c r="AK26" s="91">
        <f>SJZS_normativy!$K$5</f>
        <v>34</v>
      </c>
      <c r="AQ26" s="31"/>
      <c r="AR26" s="31"/>
      <c r="AS26" s="31"/>
      <c r="AT26" s="31"/>
      <c r="AU26" s="31"/>
      <c r="AV26" s="31"/>
      <c r="AW26" s="31"/>
    </row>
    <row r="27" spans="1:49" ht="20.100000000000001" customHeight="1" x14ac:dyDescent="0.2">
      <c r="A27" s="414">
        <v>19</v>
      </c>
      <c r="B27" s="414">
        <v>600077918</v>
      </c>
      <c r="C27" s="449">
        <v>3413</v>
      </c>
      <c r="D27" s="201" t="s">
        <v>568</v>
      </c>
      <c r="E27" s="71">
        <v>3141</v>
      </c>
      <c r="F27" s="164" t="s">
        <v>569</v>
      </c>
      <c r="G27" s="224">
        <v>45</v>
      </c>
      <c r="H27" s="13"/>
      <c r="I27" s="172"/>
      <c r="J27" s="173"/>
      <c r="K27" s="171"/>
      <c r="L27" s="172"/>
      <c r="M27" s="173"/>
      <c r="N27" s="13">
        <v>44</v>
      </c>
      <c r="O27" s="172"/>
      <c r="P27" s="173"/>
      <c r="Q27" s="290">
        <f>H27+K27+N27</f>
        <v>44</v>
      </c>
      <c r="R27" s="20">
        <f>I27+L27+O27</f>
        <v>0</v>
      </c>
      <c r="S27" s="139">
        <f>J27+M27+P27</f>
        <v>0</v>
      </c>
      <c r="T27" s="86">
        <f>VLOOKUP(H27,SJMS_normativy!$A$3:$B$334,2,0)</f>
        <v>0</v>
      </c>
      <c r="U27" s="17">
        <f>IF(I27=0,0,VLOOKUP(SUM(I27+J27),SJZS_normativy!$A$4:$C$1075,2,0))</f>
        <v>0</v>
      </c>
      <c r="V27" s="87">
        <f>IF(J27=0,0,VLOOKUP(SUM(I27+J27),SJZS_normativy!$A$4:$C$1075,2,0))</f>
        <v>0</v>
      </c>
      <c r="W27" s="86">
        <f>VLOOKUP(K27,SJMS_normativy!$A$3:$B$334,2,0)/0.6</f>
        <v>0</v>
      </c>
      <c r="X27" s="17">
        <f>IF(L27=0,0,VLOOKUP(SUM(L27+M27),SJZS_normativy!$A$4:$C$1075,2,0))/0.6</f>
        <v>0</v>
      </c>
      <c r="Y27" s="87">
        <f>IF(M27=0,0,VLOOKUP(SUM(L27+M27),SJZS_normativy!$A$4:$C$1075,2,0))/0.6</f>
        <v>0</v>
      </c>
      <c r="Z27" s="86">
        <f>VLOOKUP(N27,SJMS_normativy!$A$3:$B$334,2,0)/0.4</f>
        <v>77.888332200000008</v>
      </c>
      <c r="AA27" s="17">
        <f>IF(O27=0,0,VLOOKUP(SUM(O27+P27),SJZS_normativy!$A$4:$C$1075,2,0))/0.4</f>
        <v>0</v>
      </c>
      <c r="AB27" s="87">
        <f>IF(P27=0,0,VLOOKUP(SUM(O27+P27),SJZS_normativy!$A$4:$C$1075,2,0))/0.4</f>
        <v>0</v>
      </c>
      <c r="AC27" s="90">
        <f>SJMS_normativy!$I$5</f>
        <v>52</v>
      </c>
      <c r="AD27" s="44">
        <f>SJZS_normativy!$I$5</f>
        <v>52</v>
      </c>
      <c r="AE27" s="91">
        <f>SJZS_normativy!$I$5</f>
        <v>52</v>
      </c>
      <c r="AF27" s="90">
        <f>SJMS_normativy!$J$5</f>
        <v>34</v>
      </c>
      <c r="AG27" s="44">
        <f>SJZS_normativy!$J$5</f>
        <v>34</v>
      </c>
      <c r="AH27" s="91">
        <f>SJZS_normativy!$J$5</f>
        <v>34</v>
      </c>
      <c r="AI27" s="90">
        <f>SJMS_normativy!$K$5</f>
        <v>34</v>
      </c>
      <c r="AJ27" s="44">
        <f>SJZS_normativy!$K$5</f>
        <v>34</v>
      </c>
      <c r="AK27" s="91">
        <f>SJZS_normativy!$K$5</f>
        <v>34</v>
      </c>
      <c r="AQ27" s="31"/>
      <c r="AR27" s="31"/>
      <c r="AS27" s="31"/>
      <c r="AT27" s="31"/>
      <c r="AU27" s="31"/>
      <c r="AV27" s="31"/>
      <c r="AW27" s="31"/>
    </row>
    <row r="28" spans="1:49" ht="20.100000000000001" customHeight="1" x14ac:dyDescent="0.2">
      <c r="A28" s="414">
        <v>20</v>
      </c>
      <c r="B28" s="414">
        <v>600078396</v>
      </c>
      <c r="C28" s="449">
        <v>3409</v>
      </c>
      <c r="D28" s="13" t="s">
        <v>331</v>
      </c>
      <c r="E28" s="71">
        <v>3141</v>
      </c>
      <c r="F28" s="59" t="s">
        <v>385</v>
      </c>
      <c r="G28" s="224">
        <v>350</v>
      </c>
      <c r="H28" s="13">
        <v>30</v>
      </c>
      <c r="I28" s="11">
        <v>239</v>
      </c>
      <c r="J28" s="173"/>
      <c r="K28" s="13"/>
      <c r="L28" s="172"/>
      <c r="M28" s="173"/>
      <c r="N28" s="171"/>
      <c r="O28" s="172"/>
      <c r="P28" s="173"/>
      <c r="Q28" s="290">
        <f t="shared" si="1"/>
        <v>30</v>
      </c>
      <c r="R28" s="20">
        <f t="shared" si="1"/>
        <v>239</v>
      </c>
      <c r="S28" s="139">
        <f t="shared" si="1"/>
        <v>0</v>
      </c>
      <c r="T28" s="86">
        <f>VLOOKUP(H28,SJMS_normativy!$A$3:$B$334,2,0)</f>
        <v>27.923897399999998</v>
      </c>
      <c r="U28" s="17">
        <f>IF(I28=0,0,VLOOKUP(SUM(I28+J28),SJZS_normativy!$A$4:$C$1075,2,0))</f>
        <v>61.337154850878122</v>
      </c>
      <c r="V28" s="87">
        <f>IF(J28=0,0,VLOOKUP(SUM(I28+J28),SJZS_normativy!$A$4:$C$1075,2,0))</f>
        <v>0</v>
      </c>
      <c r="W28" s="86">
        <f>VLOOKUP(K28,SJMS_normativy!$A$3:$B$334,2,0)/0.6</f>
        <v>0</v>
      </c>
      <c r="X28" s="17">
        <f>IF(L28=0,0,VLOOKUP(SUM(L28+M28),SJZS_normativy!$A$4:$C$1075,2,0))/0.6</f>
        <v>0</v>
      </c>
      <c r="Y28" s="87">
        <f>IF(M28=0,0,VLOOKUP(SUM(L28+M28),SJZS_normativy!$A$4:$C$1075,2,0))/0.6</f>
        <v>0</v>
      </c>
      <c r="Z28" s="86">
        <f>VLOOKUP(N28,SJMS_normativy!$A$3:$B$334,2,0)/0.4</f>
        <v>0</v>
      </c>
      <c r="AA28" s="17">
        <f>IF(O28=0,0,VLOOKUP(SUM(O28+P28),SJZS_normativy!$A$4:$C$1075,2,0))/0.4</f>
        <v>0</v>
      </c>
      <c r="AB28" s="87">
        <f>IF(P28=0,0,VLOOKUP(SUM(O28+P28),SJZS_normativy!$A$4:$C$1075,2,0))/0.4</f>
        <v>0</v>
      </c>
      <c r="AC28" s="90">
        <f>SJMS_normativy!$I$5</f>
        <v>52</v>
      </c>
      <c r="AD28" s="44">
        <f>SJZS_normativy!$I$5</f>
        <v>52</v>
      </c>
      <c r="AE28" s="91">
        <f>SJZS_normativy!$I$5</f>
        <v>52</v>
      </c>
      <c r="AF28" s="90">
        <f>SJMS_normativy!$J$5</f>
        <v>34</v>
      </c>
      <c r="AG28" s="44">
        <f>SJZS_normativy!$J$5</f>
        <v>34</v>
      </c>
      <c r="AH28" s="91">
        <f>SJZS_normativy!$J$5</f>
        <v>34</v>
      </c>
      <c r="AI28" s="90">
        <f>SJMS_normativy!$K$5</f>
        <v>34</v>
      </c>
      <c r="AJ28" s="44">
        <f>SJZS_normativy!$K$5</f>
        <v>34</v>
      </c>
      <c r="AK28" s="91">
        <f>SJZS_normativy!$K$5</f>
        <v>34</v>
      </c>
      <c r="AQ28" s="31"/>
      <c r="AR28" s="31"/>
      <c r="AS28" s="31"/>
      <c r="AT28" s="31"/>
      <c r="AU28" s="31"/>
      <c r="AV28" s="31"/>
      <c r="AW28" s="31"/>
    </row>
    <row r="29" spans="1:49" ht="20.100000000000001" customHeight="1" x14ac:dyDescent="0.2">
      <c r="A29" s="414">
        <v>21</v>
      </c>
      <c r="B29" s="414">
        <v>600078523</v>
      </c>
      <c r="C29" s="449">
        <v>3415</v>
      </c>
      <c r="D29" s="13" t="s">
        <v>93</v>
      </c>
      <c r="E29" s="71">
        <v>3141</v>
      </c>
      <c r="F29" s="59" t="s">
        <v>93</v>
      </c>
      <c r="G29" s="224">
        <v>520</v>
      </c>
      <c r="H29" s="171"/>
      <c r="I29" s="11">
        <v>414</v>
      </c>
      <c r="J29" s="173"/>
      <c r="K29" s="171"/>
      <c r="L29" s="172"/>
      <c r="M29" s="173"/>
      <c r="N29" s="171"/>
      <c r="O29" s="172"/>
      <c r="P29" s="173"/>
      <c r="Q29" s="290">
        <f t="shared" si="1"/>
        <v>0</v>
      </c>
      <c r="R29" s="20">
        <f t="shared" si="1"/>
        <v>414</v>
      </c>
      <c r="S29" s="139">
        <f t="shared" si="1"/>
        <v>0</v>
      </c>
      <c r="T29" s="86">
        <f>VLOOKUP(H29,SJMS_normativy!$A$3:$B$334,2,0)</f>
        <v>0</v>
      </c>
      <c r="U29" s="17">
        <f>IF(I29=0,0,VLOOKUP(SUM(I29+J29),SJZS_normativy!$A$4:$C$1075,2,0))</f>
        <v>68.547356459107419</v>
      </c>
      <c r="V29" s="87">
        <f>IF(J29=0,0,VLOOKUP(SUM(I29+J29),SJZS_normativy!$A$4:$C$1075,2,0))</f>
        <v>0</v>
      </c>
      <c r="W29" s="86">
        <f>VLOOKUP(K29,SJMS_normativy!$A$3:$B$334,2,0)/0.6</f>
        <v>0</v>
      </c>
      <c r="X29" s="17">
        <f>IF(L29=0,0,VLOOKUP(SUM(L29+M29),SJZS_normativy!$A$4:$C$1075,2,0))/0.6</f>
        <v>0</v>
      </c>
      <c r="Y29" s="87">
        <f>IF(M29=0,0,VLOOKUP(SUM(L29+M29),SJZS_normativy!$A$4:$C$1075,2,0))/0.6</f>
        <v>0</v>
      </c>
      <c r="Z29" s="86">
        <f>VLOOKUP(N29,SJMS_normativy!$A$3:$B$334,2,0)/0.4</f>
        <v>0</v>
      </c>
      <c r="AA29" s="17">
        <f>IF(O29=0,0,VLOOKUP(SUM(O29+P29),SJZS_normativy!$A$4:$C$1075,2,0))/0.4</f>
        <v>0</v>
      </c>
      <c r="AB29" s="87">
        <f>IF(P29=0,0,VLOOKUP(SUM(O29+P29),SJZS_normativy!$A$4:$C$1075,2,0))/0.4</f>
        <v>0</v>
      </c>
      <c r="AC29" s="90">
        <f>SJMS_normativy!$I$5</f>
        <v>52</v>
      </c>
      <c r="AD29" s="44">
        <f>SJZS_normativy!$I$5</f>
        <v>52</v>
      </c>
      <c r="AE29" s="91">
        <f>SJZS_normativy!$I$5</f>
        <v>52</v>
      </c>
      <c r="AF29" s="90">
        <f>SJMS_normativy!$J$5</f>
        <v>34</v>
      </c>
      <c r="AG29" s="44">
        <f>SJZS_normativy!$J$5</f>
        <v>34</v>
      </c>
      <c r="AH29" s="91">
        <f>SJZS_normativy!$J$5</f>
        <v>34</v>
      </c>
      <c r="AI29" s="90">
        <f>SJMS_normativy!$K$5</f>
        <v>34</v>
      </c>
      <c r="AJ29" s="44">
        <f>SJZS_normativy!$K$5</f>
        <v>34</v>
      </c>
      <c r="AK29" s="91">
        <f>SJZS_normativy!$K$5</f>
        <v>34</v>
      </c>
      <c r="AQ29" s="31"/>
      <c r="AR29" s="31"/>
      <c r="AS29" s="31"/>
      <c r="AT29" s="31"/>
      <c r="AU29" s="31"/>
      <c r="AV29" s="31"/>
      <c r="AW29" s="31"/>
    </row>
    <row r="30" spans="1:49" ht="20.100000000000001" customHeight="1" x14ac:dyDescent="0.2">
      <c r="A30" s="414">
        <v>22</v>
      </c>
      <c r="B30" s="414">
        <v>600078540</v>
      </c>
      <c r="C30" s="449">
        <v>3412</v>
      </c>
      <c r="D30" s="13" t="s">
        <v>94</v>
      </c>
      <c r="E30" s="71">
        <v>3141</v>
      </c>
      <c r="F30" s="59" t="s">
        <v>94</v>
      </c>
      <c r="G30" s="224">
        <v>800</v>
      </c>
      <c r="H30" s="171"/>
      <c r="I30" s="11">
        <v>625</v>
      </c>
      <c r="J30" s="173"/>
      <c r="K30" s="171"/>
      <c r="L30" s="172"/>
      <c r="M30" s="173"/>
      <c r="N30" s="171"/>
      <c r="O30" s="172"/>
      <c r="P30" s="173"/>
      <c r="Q30" s="290">
        <f t="shared" si="1"/>
        <v>0</v>
      </c>
      <c r="R30" s="20">
        <f t="shared" si="1"/>
        <v>625</v>
      </c>
      <c r="S30" s="139">
        <f t="shared" si="1"/>
        <v>0</v>
      </c>
      <c r="T30" s="86">
        <f>VLOOKUP(H30,SJMS_normativy!$A$3:$B$334,2,0)</f>
        <v>0</v>
      </c>
      <c r="U30" s="17">
        <f>IF(I30=0,0,VLOOKUP(SUM(I30+J30),SJZS_normativy!$A$4:$C$1075,2,0))</f>
        <v>74.372032025139177</v>
      </c>
      <c r="V30" s="87">
        <f>IF(J30=0,0,VLOOKUP(SUM(I30+J30),SJZS_normativy!$A$4:$C$1075,2,0))</f>
        <v>0</v>
      </c>
      <c r="W30" s="86">
        <f>VLOOKUP(K30,SJMS_normativy!$A$3:$B$334,2,0)/0.6</f>
        <v>0</v>
      </c>
      <c r="X30" s="17">
        <f>IF(L30=0,0,VLOOKUP(SUM(L30+M30),SJZS_normativy!$A$4:$C$1075,2,0))/0.6</f>
        <v>0</v>
      </c>
      <c r="Y30" s="87">
        <f>IF(M30=0,0,VLOOKUP(SUM(L30+M30),SJZS_normativy!$A$4:$C$1075,2,0))/0.6</f>
        <v>0</v>
      </c>
      <c r="Z30" s="86">
        <f>VLOOKUP(N30,SJMS_normativy!$A$3:$B$334,2,0)/0.4</f>
        <v>0</v>
      </c>
      <c r="AA30" s="17">
        <f>IF(O30=0,0,VLOOKUP(SUM(O30+P30),SJZS_normativy!$A$4:$C$1075,2,0))/0.4</f>
        <v>0</v>
      </c>
      <c r="AB30" s="87">
        <f>IF(P30=0,0,VLOOKUP(SUM(O30+P30),SJZS_normativy!$A$4:$C$1075,2,0))/0.4</f>
        <v>0</v>
      </c>
      <c r="AC30" s="90">
        <f>SJMS_normativy!$I$5</f>
        <v>52</v>
      </c>
      <c r="AD30" s="44">
        <f>SJZS_normativy!$I$5</f>
        <v>52</v>
      </c>
      <c r="AE30" s="91">
        <f>SJZS_normativy!$I$5</f>
        <v>52</v>
      </c>
      <c r="AF30" s="90">
        <f>SJMS_normativy!$J$5</f>
        <v>34</v>
      </c>
      <c r="AG30" s="44">
        <f>SJZS_normativy!$J$5</f>
        <v>34</v>
      </c>
      <c r="AH30" s="91">
        <f>SJZS_normativy!$J$5</f>
        <v>34</v>
      </c>
      <c r="AI30" s="90">
        <f>SJMS_normativy!$K$5</f>
        <v>34</v>
      </c>
      <c r="AJ30" s="44">
        <f>SJZS_normativy!$K$5</f>
        <v>34</v>
      </c>
      <c r="AK30" s="91">
        <f>SJZS_normativy!$K$5</f>
        <v>34</v>
      </c>
      <c r="AQ30" s="31"/>
      <c r="AR30" s="31"/>
      <c r="AS30" s="31"/>
      <c r="AT30" s="31"/>
      <c r="AU30" s="31"/>
      <c r="AV30" s="31"/>
      <c r="AW30" s="31"/>
    </row>
    <row r="31" spans="1:49" ht="20.100000000000001" customHeight="1" x14ac:dyDescent="0.2">
      <c r="A31" s="414">
        <v>23</v>
      </c>
      <c r="B31" s="414">
        <v>600078426</v>
      </c>
      <c r="C31" s="449">
        <v>3416</v>
      </c>
      <c r="D31" s="13" t="s">
        <v>95</v>
      </c>
      <c r="E31" s="71">
        <v>3141</v>
      </c>
      <c r="F31" s="59" t="s">
        <v>359</v>
      </c>
      <c r="G31" s="224">
        <v>1000</v>
      </c>
      <c r="H31" s="171"/>
      <c r="I31" s="11">
        <v>498</v>
      </c>
      <c r="J31" s="173"/>
      <c r="K31" s="171"/>
      <c r="L31" s="172"/>
      <c r="M31" s="173"/>
      <c r="N31" s="171"/>
      <c r="O31" s="172"/>
      <c r="P31" s="173"/>
      <c r="Q31" s="290">
        <f t="shared" si="1"/>
        <v>0</v>
      </c>
      <c r="R31" s="20">
        <f t="shared" si="1"/>
        <v>498</v>
      </c>
      <c r="S31" s="139">
        <f t="shared" si="1"/>
        <v>0</v>
      </c>
      <c r="T31" s="86">
        <f>VLOOKUP(H31,SJMS_normativy!$A$3:$B$334,2,0)</f>
        <v>0</v>
      </c>
      <c r="U31" s="17">
        <f>IF(I31=0,0,VLOOKUP(SUM(I31+J31),SJZS_normativy!$A$4:$C$1075,2,0))</f>
        <v>71.103904349609977</v>
      </c>
      <c r="V31" s="87">
        <f>IF(J31=0,0,VLOOKUP(SUM(I31+J31),SJZS_normativy!$A$4:$C$1075,2,0))</f>
        <v>0</v>
      </c>
      <c r="W31" s="86">
        <f>VLOOKUP(K31,SJMS_normativy!$A$3:$B$334,2,0)/0.6</f>
        <v>0</v>
      </c>
      <c r="X31" s="17">
        <f>IF(L31=0,0,VLOOKUP(SUM(L31+M31),SJZS_normativy!$A$4:$C$1075,2,0))/0.6</f>
        <v>0</v>
      </c>
      <c r="Y31" s="87">
        <f>IF(M31=0,0,VLOOKUP(SUM(L31+M31),SJZS_normativy!$A$4:$C$1075,2,0))/0.6</f>
        <v>0</v>
      </c>
      <c r="Z31" s="86">
        <f>VLOOKUP(N31,SJMS_normativy!$A$3:$B$334,2,0)/0.4</f>
        <v>0</v>
      </c>
      <c r="AA31" s="17">
        <f>IF(O31=0,0,VLOOKUP(SUM(O31+P31),SJZS_normativy!$A$4:$C$1075,2,0))/0.4</f>
        <v>0</v>
      </c>
      <c r="AB31" s="87">
        <f>IF(P31=0,0,VLOOKUP(SUM(O31+P31),SJZS_normativy!$A$4:$C$1075,2,0))/0.4</f>
        <v>0</v>
      </c>
      <c r="AC31" s="90">
        <f>SJMS_normativy!$I$5</f>
        <v>52</v>
      </c>
      <c r="AD31" s="44">
        <f>SJZS_normativy!$I$5</f>
        <v>52</v>
      </c>
      <c r="AE31" s="91">
        <f>SJZS_normativy!$I$5</f>
        <v>52</v>
      </c>
      <c r="AF31" s="90">
        <f>SJMS_normativy!$J$5</f>
        <v>34</v>
      </c>
      <c r="AG31" s="44">
        <f>SJZS_normativy!$J$5</f>
        <v>34</v>
      </c>
      <c r="AH31" s="91">
        <f>SJZS_normativy!$J$5</f>
        <v>34</v>
      </c>
      <c r="AI31" s="90">
        <f>SJMS_normativy!$K$5</f>
        <v>34</v>
      </c>
      <c r="AJ31" s="44">
        <f>SJZS_normativy!$K$5</f>
        <v>34</v>
      </c>
      <c r="AK31" s="91">
        <f>SJZS_normativy!$K$5</f>
        <v>34</v>
      </c>
      <c r="AQ31" s="31"/>
      <c r="AR31" s="31"/>
      <c r="AS31" s="31"/>
      <c r="AT31" s="31"/>
      <c r="AU31" s="31"/>
      <c r="AV31" s="31"/>
      <c r="AW31" s="31"/>
    </row>
    <row r="32" spans="1:49" ht="20.100000000000001" customHeight="1" x14ac:dyDescent="0.2">
      <c r="A32" s="414">
        <v>24</v>
      </c>
      <c r="B32" s="414">
        <v>600078388</v>
      </c>
      <c r="C32" s="449">
        <v>3414</v>
      </c>
      <c r="D32" s="13" t="s">
        <v>96</v>
      </c>
      <c r="E32" s="71">
        <v>3141</v>
      </c>
      <c r="F32" s="59" t="s">
        <v>96</v>
      </c>
      <c r="G32" s="224">
        <v>700</v>
      </c>
      <c r="H32" s="171"/>
      <c r="I32" s="11">
        <v>550</v>
      </c>
      <c r="J32" s="173"/>
      <c r="K32" s="171"/>
      <c r="L32" s="172"/>
      <c r="M32" s="173"/>
      <c r="N32" s="171"/>
      <c r="O32" s="172"/>
      <c r="P32" s="173"/>
      <c r="Q32" s="290">
        <f t="shared" si="1"/>
        <v>0</v>
      </c>
      <c r="R32" s="20">
        <f t="shared" si="1"/>
        <v>550</v>
      </c>
      <c r="S32" s="139">
        <f t="shared" si="1"/>
        <v>0</v>
      </c>
      <c r="T32" s="86">
        <f>VLOOKUP(H32,SJMS_normativy!$A$3:$B$334,2,0)</f>
        <v>0</v>
      </c>
      <c r="U32" s="17">
        <f>IF(I32=0,0,VLOOKUP(SUM(I32+J32),SJZS_normativy!$A$4:$C$1075,2,0))</f>
        <v>72.514302359698974</v>
      </c>
      <c r="V32" s="87">
        <f>IF(J32=0,0,VLOOKUP(SUM(I32+J32),SJZS_normativy!$A$4:$C$1075,2,0))</f>
        <v>0</v>
      </c>
      <c r="W32" s="86">
        <f>VLOOKUP(K32,SJMS_normativy!$A$3:$B$334,2,0)/0.6</f>
        <v>0</v>
      </c>
      <c r="X32" s="17">
        <f>IF(L32=0,0,VLOOKUP(SUM(L32+M32),SJZS_normativy!$A$4:$C$1075,2,0))/0.6</f>
        <v>0</v>
      </c>
      <c r="Y32" s="87">
        <f>IF(M32=0,0,VLOOKUP(SUM(L32+M32),SJZS_normativy!$A$4:$C$1075,2,0))/0.6</f>
        <v>0</v>
      </c>
      <c r="Z32" s="86">
        <f>VLOOKUP(N32,SJMS_normativy!$A$3:$B$334,2,0)/0.4</f>
        <v>0</v>
      </c>
      <c r="AA32" s="17">
        <f>IF(O32=0,0,VLOOKUP(SUM(O32+P32),SJZS_normativy!$A$4:$C$1075,2,0))/0.4</f>
        <v>0</v>
      </c>
      <c r="AB32" s="87">
        <f>IF(P32=0,0,VLOOKUP(SUM(O32+P32),SJZS_normativy!$A$4:$C$1075,2,0))/0.4</f>
        <v>0</v>
      </c>
      <c r="AC32" s="90">
        <f>SJMS_normativy!$I$5</f>
        <v>52</v>
      </c>
      <c r="AD32" s="44">
        <f>SJZS_normativy!$I$5</f>
        <v>52</v>
      </c>
      <c r="AE32" s="91">
        <f>SJZS_normativy!$I$5</f>
        <v>52</v>
      </c>
      <c r="AF32" s="90">
        <f>SJMS_normativy!$J$5</f>
        <v>34</v>
      </c>
      <c r="AG32" s="44">
        <f>SJZS_normativy!$J$5</f>
        <v>34</v>
      </c>
      <c r="AH32" s="91">
        <f>SJZS_normativy!$J$5</f>
        <v>34</v>
      </c>
      <c r="AI32" s="90">
        <f>SJMS_normativy!$K$5</f>
        <v>34</v>
      </c>
      <c r="AJ32" s="44">
        <f>SJZS_normativy!$K$5</f>
        <v>34</v>
      </c>
      <c r="AK32" s="91">
        <f>SJZS_normativy!$K$5</f>
        <v>34</v>
      </c>
      <c r="AQ32" s="31"/>
      <c r="AR32" s="31"/>
      <c r="AS32" s="31"/>
      <c r="AT32" s="31"/>
      <c r="AU32" s="31"/>
      <c r="AV32" s="31"/>
      <c r="AW32" s="31"/>
    </row>
    <row r="33" spans="1:49" ht="20.100000000000001" customHeight="1" x14ac:dyDescent="0.2">
      <c r="A33" s="414">
        <v>25</v>
      </c>
      <c r="B33" s="414">
        <v>600078400</v>
      </c>
      <c r="C33" s="449">
        <v>3411</v>
      </c>
      <c r="D33" s="13" t="s">
        <v>97</v>
      </c>
      <c r="E33" s="71">
        <v>3141</v>
      </c>
      <c r="F33" s="59" t="s">
        <v>97</v>
      </c>
      <c r="G33" s="224">
        <v>1000</v>
      </c>
      <c r="H33" s="13">
        <v>20</v>
      </c>
      <c r="I33" s="11">
        <v>531</v>
      </c>
      <c r="J33" s="173"/>
      <c r="K33" s="13">
        <v>0</v>
      </c>
      <c r="L33" s="172"/>
      <c r="M33" s="173"/>
      <c r="N33" s="171"/>
      <c r="O33" s="172"/>
      <c r="P33" s="173"/>
      <c r="Q33" s="290">
        <f t="shared" si="1"/>
        <v>20</v>
      </c>
      <c r="R33" s="20">
        <f t="shared" si="1"/>
        <v>531</v>
      </c>
      <c r="S33" s="139">
        <f t="shared" si="1"/>
        <v>0</v>
      </c>
      <c r="T33" s="86">
        <f>VLOOKUP(H33,SJMS_normativy!$A$3:$B$334,2,0)</f>
        <v>25.388799599999999</v>
      </c>
      <c r="U33" s="17">
        <f>IF(I33=0,0,VLOOKUP(SUM(I33+J33),SJZS_normativy!$A$4:$C$1075,2,0))</f>
        <v>72.011939011753398</v>
      </c>
      <c r="V33" s="87">
        <f>IF(J33=0,0,VLOOKUP(SUM(I33+J33),SJZS_normativy!$A$4:$C$1075,2,0))</f>
        <v>0</v>
      </c>
      <c r="W33" s="86">
        <f>VLOOKUP(K33,SJMS_normativy!$A$3:$B$334,2,0)/0.6</f>
        <v>0</v>
      </c>
      <c r="X33" s="17">
        <f>IF(L33=0,0,VLOOKUP(SUM(L33+M33),SJZS_normativy!$A$4:$C$1075,2,0))/0.6</f>
        <v>0</v>
      </c>
      <c r="Y33" s="87">
        <f>IF(M33=0,0,VLOOKUP(SUM(L33+M33),SJZS_normativy!$A$4:$C$1075,2,0))/0.6</f>
        <v>0</v>
      </c>
      <c r="Z33" s="86">
        <f>VLOOKUP(N33,SJMS_normativy!$A$3:$B$334,2,0)/0.4</f>
        <v>0</v>
      </c>
      <c r="AA33" s="17">
        <f>IF(O33=0,0,VLOOKUP(SUM(O33+P33),SJZS_normativy!$A$4:$C$1075,2,0))/0.4</f>
        <v>0</v>
      </c>
      <c r="AB33" s="87">
        <f>IF(P33=0,0,VLOOKUP(SUM(O33+P33),SJZS_normativy!$A$4:$C$1075,2,0))/0.4</f>
        <v>0</v>
      </c>
      <c r="AC33" s="90">
        <f>SJMS_normativy!$I$5</f>
        <v>52</v>
      </c>
      <c r="AD33" s="44">
        <f>SJZS_normativy!$I$5</f>
        <v>52</v>
      </c>
      <c r="AE33" s="91">
        <f>SJZS_normativy!$I$5</f>
        <v>52</v>
      </c>
      <c r="AF33" s="90">
        <f>SJMS_normativy!$J$5</f>
        <v>34</v>
      </c>
      <c r="AG33" s="44">
        <f>SJZS_normativy!$J$5</f>
        <v>34</v>
      </c>
      <c r="AH33" s="91">
        <f>SJZS_normativy!$J$5</f>
        <v>34</v>
      </c>
      <c r="AI33" s="90">
        <f>SJMS_normativy!$K$5</f>
        <v>34</v>
      </c>
      <c r="AJ33" s="44">
        <f>SJZS_normativy!$K$5</f>
        <v>34</v>
      </c>
      <c r="AK33" s="91">
        <f>SJZS_normativy!$K$5</f>
        <v>34</v>
      </c>
      <c r="AQ33" s="31"/>
      <c r="AR33" s="31"/>
      <c r="AS33" s="31"/>
      <c r="AT33" s="31"/>
      <c r="AU33" s="31"/>
      <c r="AV33" s="31"/>
      <c r="AW33" s="31"/>
    </row>
    <row r="34" spans="1:49" ht="20.100000000000001" customHeight="1" x14ac:dyDescent="0.2">
      <c r="A34" s="414">
        <v>26</v>
      </c>
      <c r="B34" s="414">
        <v>600078566</v>
      </c>
      <c r="C34" s="449">
        <v>3408</v>
      </c>
      <c r="D34" s="13" t="s">
        <v>98</v>
      </c>
      <c r="E34" s="71">
        <v>3141</v>
      </c>
      <c r="F34" s="59" t="s">
        <v>384</v>
      </c>
      <c r="G34" s="224">
        <v>260</v>
      </c>
      <c r="H34" s="171"/>
      <c r="I34" s="11">
        <v>229</v>
      </c>
      <c r="J34" s="173"/>
      <c r="K34" s="171"/>
      <c r="L34" s="172"/>
      <c r="M34" s="173"/>
      <c r="N34" s="171"/>
      <c r="O34" s="172"/>
      <c r="P34" s="173"/>
      <c r="Q34" s="290">
        <f t="shared" si="1"/>
        <v>0</v>
      </c>
      <c r="R34" s="20">
        <f t="shared" si="1"/>
        <v>229</v>
      </c>
      <c r="S34" s="139">
        <f t="shared" si="1"/>
        <v>0</v>
      </c>
      <c r="T34" s="86">
        <f>VLOOKUP(H34,SJMS_normativy!$A$3:$B$334,2,0)</f>
        <v>0</v>
      </c>
      <c r="U34" s="17">
        <f>IF(I34=0,0,VLOOKUP(SUM(I34+J34),SJZS_normativy!$A$4:$C$1075,2,0))</f>
        <v>60.79521320424459</v>
      </c>
      <c r="V34" s="87">
        <f>IF(J34=0,0,VLOOKUP(SUM(I34+J34),SJZS_normativy!$A$4:$C$1075,2,0))</f>
        <v>0</v>
      </c>
      <c r="W34" s="86">
        <f>VLOOKUP(K34,SJMS_normativy!$A$3:$B$334,2,0)/0.6</f>
        <v>0</v>
      </c>
      <c r="X34" s="17">
        <f>IF(L34=0,0,VLOOKUP(SUM(L34+M34),SJZS_normativy!$A$4:$C$1075,2,0))/0.6</f>
        <v>0</v>
      </c>
      <c r="Y34" s="87">
        <f>IF(M34=0,0,VLOOKUP(SUM(L34+M34),SJZS_normativy!$A$4:$C$1075,2,0))/0.6</f>
        <v>0</v>
      </c>
      <c r="Z34" s="86">
        <f>VLOOKUP(N34,SJMS_normativy!$A$3:$B$334,2,0)/0.4</f>
        <v>0</v>
      </c>
      <c r="AA34" s="17">
        <f>IF(O34=0,0,VLOOKUP(SUM(O34+P34),SJZS_normativy!$A$4:$C$1075,2,0))/0.4</f>
        <v>0</v>
      </c>
      <c r="AB34" s="87">
        <f>IF(P34=0,0,VLOOKUP(SUM(O34+P34),SJZS_normativy!$A$4:$C$1075,2,0))/0.4</f>
        <v>0</v>
      </c>
      <c r="AC34" s="90">
        <f>SJMS_normativy!$I$5</f>
        <v>52</v>
      </c>
      <c r="AD34" s="44">
        <f>SJZS_normativy!$I$5</f>
        <v>52</v>
      </c>
      <c r="AE34" s="91">
        <f>SJZS_normativy!$I$5</f>
        <v>52</v>
      </c>
      <c r="AF34" s="90">
        <f>SJMS_normativy!$J$5</f>
        <v>34</v>
      </c>
      <c r="AG34" s="44">
        <f>SJZS_normativy!$J$5</f>
        <v>34</v>
      </c>
      <c r="AH34" s="91">
        <f>SJZS_normativy!$J$5</f>
        <v>34</v>
      </c>
      <c r="AI34" s="90">
        <f>SJMS_normativy!$K$5</f>
        <v>34</v>
      </c>
      <c r="AJ34" s="44">
        <f>SJZS_normativy!$K$5</f>
        <v>34</v>
      </c>
      <c r="AK34" s="91">
        <f>SJZS_normativy!$K$5</f>
        <v>34</v>
      </c>
      <c r="AQ34" s="31"/>
      <c r="AR34" s="31"/>
      <c r="AS34" s="31"/>
      <c r="AT34" s="31"/>
      <c r="AU34" s="31"/>
      <c r="AV34" s="31"/>
      <c r="AW34" s="31"/>
    </row>
    <row r="35" spans="1:49" ht="20.100000000000001" customHeight="1" x14ac:dyDescent="0.2">
      <c r="A35" s="414">
        <v>27</v>
      </c>
      <c r="B35" s="414">
        <v>600078353</v>
      </c>
      <c r="C35" s="449">
        <v>3417</v>
      </c>
      <c r="D35" s="13" t="s">
        <v>99</v>
      </c>
      <c r="E35" s="71">
        <v>3141</v>
      </c>
      <c r="F35" s="59" t="s">
        <v>99</v>
      </c>
      <c r="G35" s="224">
        <v>300</v>
      </c>
      <c r="H35" s="171"/>
      <c r="I35" s="11">
        <v>194</v>
      </c>
      <c r="J35" s="173"/>
      <c r="K35" s="171"/>
      <c r="L35" s="172"/>
      <c r="M35" s="173"/>
      <c r="N35" s="171"/>
      <c r="O35" s="172"/>
      <c r="P35" s="173"/>
      <c r="Q35" s="290">
        <f t="shared" si="1"/>
        <v>0</v>
      </c>
      <c r="R35" s="20">
        <f t="shared" si="1"/>
        <v>194</v>
      </c>
      <c r="S35" s="139">
        <f t="shared" si="1"/>
        <v>0</v>
      </c>
      <c r="T35" s="86">
        <f>VLOOKUP(H35,SJMS_normativy!$A$3:$B$334,2,0)</f>
        <v>0</v>
      </c>
      <c r="U35" s="17">
        <f>IF(I35=0,0,VLOOKUP(SUM(I35+J35),SJZS_normativy!$A$4:$C$1075,2,0))</f>
        <v>58.712136011058135</v>
      </c>
      <c r="V35" s="87">
        <f>IF(J35=0,0,VLOOKUP(SUM(I35+J35),SJZS_normativy!$A$4:$C$1075,2,0))</f>
        <v>0</v>
      </c>
      <c r="W35" s="86">
        <f>VLOOKUP(K35,SJMS_normativy!$A$3:$B$334,2,0)/0.6</f>
        <v>0</v>
      </c>
      <c r="X35" s="17">
        <f>IF(L35=0,0,VLOOKUP(SUM(L35+M35),SJZS_normativy!$A$4:$C$1075,2,0))/0.6</f>
        <v>0</v>
      </c>
      <c r="Y35" s="87">
        <f>IF(M35=0,0,VLOOKUP(SUM(L35+M35),SJZS_normativy!$A$4:$C$1075,2,0))/0.6</f>
        <v>0</v>
      </c>
      <c r="Z35" s="86">
        <f>VLOOKUP(N35,SJMS_normativy!$A$3:$B$334,2,0)/0.4</f>
        <v>0</v>
      </c>
      <c r="AA35" s="17">
        <f>IF(O35=0,0,VLOOKUP(SUM(O35+P35),SJZS_normativy!$A$4:$C$1075,2,0))/0.4</f>
        <v>0</v>
      </c>
      <c r="AB35" s="87">
        <f>IF(P35=0,0,VLOOKUP(SUM(O35+P35),SJZS_normativy!$A$4:$C$1075,2,0))/0.4</f>
        <v>0</v>
      </c>
      <c r="AC35" s="90">
        <f>SJMS_normativy!$I$5</f>
        <v>52</v>
      </c>
      <c r="AD35" s="44">
        <f>SJZS_normativy!$I$5</f>
        <v>52</v>
      </c>
      <c r="AE35" s="91">
        <f>SJZS_normativy!$I$5</f>
        <v>52</v>
      </c>
      <c r="AF35" s="90">
        <f>SJMS_normativy!$J$5</f>
        <v>34</v>
      </c>
      <c r="AG35" s="44">
        <f>SJZS_normativy!$J$5</f>
        <v>34</v>
      </c>
      <c r="AH35" s="91">
        <f>SJZS_normativy!$J$5</f>
        <v>34</v>
      </c>
      <c r="AI35" s="90">
        <f>SJMS_normativy!$K$5</f>
        <v>34</v>
      </c>
      <c r="AJ35" s="44">
        <f>SJZS_normativy!$K$5</f>
        <v>34</v>
      </c>
      <c r="AK35" s="91">
        <f>SJZS_normativy!$K$5</f>
        <v>34</v>
      </c>
      <c r="AQ35" s="31"/>
      <c r="AR35" s="31"/>
      <c r="AS35" s="31"/>
      <c r="AT35" s="31"/>
      <c r="AU35" s="31"/>
      <c r="AV35" s="31"/>
      <c r="AW35" s="31"/>
    </row>
    <row r="36" spans="1:49" ht="20.100000000000001" customHeight="1" x14ac:dyDescent="0.2">
      <c r="A36" s="414">
        <v>28</v>
      </c>
      <c r="B36" s="414">
        <v>650038550</v>
      </c>
      <c r="C36" s="449">
        <v>3410</v>
      </c>
      <c r="D36" s="13" t="s">
        <v>100</v>
      </c>
      <c r="E36" s="71">
        <v>3141</v>
      </c>
      <c r="F36" s="59" t="s">
        <v>100</v>
      </c>
      <c r="G36" s="631">
        <v>355</v>
      </c>
      <c r="H36" s="171"/>
      <c r="I36" s="11">
        <v>248</v>
      </c>
      <c r="J36" s="173"/>
      <c r="K36" s="171"/>
      <c r="L36" s="172"/>
      <c r="M36" s="173"/>
      <c r="N36" s="171"/>
      <c r="O36" s="172"/>
      <c r="P36" s="173"/>
      <c r="Q36" s="290">
        <f t="shared" si="1"/>
        <v>0</v>
      </c>
      <c r="R36" s="20">
        <f t="shared" si="1"/>
        <v>248</v>
      </c>
      <c r="S36" s="139">
        <f t="shared" si="1"/>
        <v>0</v>
      </c>
      <c r="T36" s="86">
        <f>VLOOKUP(H36,SJMS_normativy!$A$3:$B$334,2,0)</f>
        <v>0</v>
      </c>
      <c r="U36" s="17">
        <f>IF(I36=0,0,VLOOKUP(SUM(I36+J36),SJZS_normativy!$A$4:$C$1075,2,0))</f>
        <v>61.807701415617416</v>
      </c>
      <c r="V36" s="87">
        <f>IF(J36=0,0,VLOOKUP(SUM(I36+J36),SJZS_normativy!$A$4:$C$1075,2,0))</f>
        <v>0</v>
      </c>
      <c r="W36" s="86">
        <f>VLOOKUP(K36,SJMS_normativy!$A$3:$B$334,2,0)/0.6</f>
        <v>0</v>
      </c>
      <c r="X36" s="17">
        <f>IF(L36=0,0,VLOOKUP(SUM(L36+M36),SJZS_normativy!$A$4:$C$1075,2,0))/0.6</f>
        <v>0</v>
      </c>
      <c r="Y36" s="87">
        <f>IF(M36=0,0,VLOOKUP(SUM(L36+M36),SJZS_normativy!$A$4:$C$1075,2,0))/0.6</f>
        <v>0</v>
      </c>
      <c r="Z36" s="86">
        <f>VLOOKUP(N36,SJMS_normativy!$A$3:$B$334,2,0)/0.4</f>
        <v>0</v>
      </c>
      <c r="AA36" s="17">
        <f>IF(O36=0,0,VLOOKUP(SUM(O36+P36),SJZS_normativy!$A$4:$C$1075,2,0))/0.4</f>
        <v>0</v>
      </c>
      <c r="AB36" s="87">
        <f>IF(P36=0,0,VLOOKUP(SUM(O36+P36),SJZS_normativy!$A$4:$C$1075,2,0))/0.4</f>
        <v>0</v>
      </c>
      <c r="AC36" s="90">
        <f>SJMS_normativy!$I$5</f>
        <v>52</v>
      </c>
      <c r="AD36" s="44">
        <f>SJZS_normativy!$I$5</f>
        <v>52</v>
      </c>
      <c r="AE36" s="91">
        <f>SJZS_normativy!$I$5</f>
        <v>52</v>
      </c>
      <c r="AF36" s="90">
        <f>SJMS_normativy!$J$5</f>
        <v>34</v>
      </c>
      <c r="AG36" s="44">
        <f>SJZS_normativy!$J$5</f>
        <v>34</v>
      </c>
      <c r="AH36" s="91">
        <f>SJZS_normativy!$J$5</f>
        <v>34</v>
      </c>
      <c r="AI36" s="90">
        <f>SJMS_normativy!$K$5</f>
        <v>34</v>
      </c>
      <c r="AJ36" s="44">
        <f>SJZS_normativy!$K$5</f>
        <v>34</v>
      </c>
      <c r="AK36" s="91">
        <f>SJZS_normativy!$K$5</f>
        <v>34</v>
      </c>
      <c r="AQ36" s="31"/>
      <c r="AR36" s="31"/>
      <c r="AS36" s="31"/>
      <c r="AT36" s="31"/>
      <c r="AU36" s="31"/>
      <c r="AV36" s="31"/>
      <c r="AW36" s="31"/>
    </row>
    <row r="37" spans="1:49" ht="20.100000000000001" customHeight="1" x14ac:dyDescent="0.2">
      <c r="A37" s="414">
        <v>28</v>
      </c>
      <c r="B37" s="414">
        <v>650038550</v>
      </c>
      <c r="C37" s="449">
        <v>3410</v>
      </c>
      <c r="D37" s="13" t="s">
        <v>100</v>
      </c>
      <c r="E37" s="71">
        <v>3141</v>
      </c>
      <c r="F37" s="59" t="s">
        <v>101</v>
      </c>
      <c r="G37" s="631">
        <v>355</v>
      </c>
      <c r="H37" s="171"/>
      <c r="I37" s="11">
        <v>105</v>
      </c>
      <c r="J37" s="173"/>
      <c r="K37" s="171"/>
      <c r="L37" s="172"/>
      <c r="M37" s="173"/>
      <c r="N37" s="171"/>
      <c r="O37" s="172"/>
      <c r="P37" s="173"/>
      <c r="Q37" s="290">
        <f t="shared" si="1"/>
        <v>0</v>
      </c>
      <c r="R37" s="20">
        <f t="shared" si="1"/>
        <v>105</v>
      </c>
      <c r="S37" s="139">
        <f t="shared" si="1"/>
        <v>0</v>
      </c>
      <c r="T37" s="86">
        <f>VLOOKUP(H37,SJMS_normativy!$A$3:$B$334,2,0)</f>
        <v>0</v>
      </c>
      <c r="U37" s="17">
        <f>IF(I37=0,0,VLOOKUP(SUM(I37+J37),SJZS_normativy!$A$4:$C$1075,2,0))</f>
        <v>51.215188657498999</v>
      </c>
      <c r="V37" s="87">
        <f>IF(J37=0,0,VLOOKUP(SUM(I37+J37),SJZS_normativy!$A$4:$C$1075,2,0))</f>
        <v>0</v>
      </c>
      <c r="W37" s="86">
        <f>VLOOKUP(K37,SJMS_normativy!$A$3:$B$334,2,0)/0.6</f>
        <v>0</v>
      </c>
      <c r="X37" s="17">
        <f>IF(L37=0,0,VLOOKUP(SUM(L37+M37),SJZS_normativy!$A$4:$C$1075,2,0))/0.6</f>
        <v>0</v>
      </c>
      <c r="Y37" s="87">
        <f>IF(M37=0,0,VLOOKUP(SUM(L37+M37),SJZS_normativy!$A$4:$C$1075,2,0))/0.6</f>
        <v>0</v>
      </c>
      <c r="Z37" s="86">
        <f>VLOOKUP(N37,SJMS_normativy!$A$3:$B$334,2,0)/0.4</f>
        <v>0</v>
      </c>
      <c r="AA37" s="17">
        <f>IF(O37=0,0,VLOOKUP(SUM(O37+P37),SJZS_normativy!$A$4:$C$1075,2,0))/0.4</f>
        <v>0</v>
      </c>
      <c r="AB37" s="87">
        <f>IF(P37=0,0,VLOOKUP(SUM(O37+P37),SJZS_normativy!$A$4:$C$1075,2,0))/0.4</f>
        <v>0</v>
      </c>
      <c r="AC37" s="90">
        <f>SJMS_normativy!$I$5</f>
        <v>52</v>
      </c>
      <c r="AD37" s="44">
        <f>SJZS_normativy!$I$5</f>
        <v>52</v>
      </c>
      <c r="AE37" s="91">
        <f>SJZS_normativy!$I$5</f>
        <v>52</v>
      </c>
      <c r="AF37" s="90">
        <f>SJMS_normativy!$J$5</f>
        <v>34</v>
      </c>
      <c r="AG37" s="44">
        <f>SJZS_normativy!$J$5</f>
        <v>34</v>
      </c>
      <c r="AH37" s="91">
        <f>SJZS_normativy!$J$5</f>
        <v>34</v>
      </c>
      <c r="AI37" s="90">
        <f>SJMS_normativy!$K$5</f>
        <v>34</v>
      </c>
      <c r="AJ37" s="44">
        <f>SJZS_normativy!$K$5</f>
        <v>34</v>
      </c>
      <c r="AK37" s="91">
        <f>SJZS_normativy!$K$5</f>
        <v>34</v>
      </c>
      <c r="AQ37" s="31"/>
      <c r="AR37" s="31"/>
      <c r="AS37" s="31"/>
      <c r="AT37" s="31"/>
      <c r="AU37" s="31"/>
      <c r="AV37" s="31"/>
      <c r="AW37" s="31"/>
    </row>
    <row r="38" spans="1:49" ht="20.100000000000001" customHeight="1" x14ac:dyDescent="0.2">
      <c r="A38" s="414">
        <v>30</v>
      </c>
      <c r="B38" s="414">
        <v>600078434</v>
      </c>
      <c r="C38" s="449">
        <v>3419</v>
      </c>
      <c r="D38" s="13" t="s">
        <v>328</v>
      </c>
      <c r="E38" s="71">
        <v>3141</v>
      </c>
      <c r="F38" s="59" t="s">
        <v>63</v>
      </c>
      <c r="G38" s="224">
        <v>300</v>
      </c>
      <c r="H38" s="13">
        <v>45</v>
      </c>
      <c r="I38" s="11">
        <v>160</v>
      </c>
      <c r="J38" s="173"/>
      <c r="K38" s="171"/>
      <c r="L38" s="172"/>
      <c r="M38" s="173"/>
      <c r="N38" s="171"/>
      <c r="O38" s="172"/>
      <c r="P38" s="173"/>
      <c r="Q38" s="290">
        <f t="shared" ref="Q38:S38" si="8">H38+K38+N38</f>
        <v>45</v>
      </c>
      <c r="R38" s="20">
        <f t="shared" si="8"/>
        <v>160</v>
      </c>
      <c r="S38" s="139">
        <f t="shared" si="8"/>
        <v>0</v>
      </c>
      <c r="T38" s="86">
        <f>VLOOKUP(H38,SJMS_normativy!$A$3:$B$334,2,0)</f>
        <v>31.3719666</v>
      </c>
      <c r="U38" s="17">
        <f>IF(I38=0,0,VLOOKUP(SUM(I38+J38),SJZS_normativy!$A$4:$C$1075,2,0))</f>
        <v>56.327203974492484</v>
      </c>
      <c r="V38" s="87">
        <f>IF(J38=0,0,VLOOKUP(SUM(I38+J38),SJZS_normativy!$A$4:$C$1075,2,0))</f>
        <v>0</v>
      </c>
      <c r="W38" s="86">
        <f>VLOOKUP(K38,SJMS_normativy!$A$3:$B$334,2,0)/0.6</f>
        <v>0</v>
      </c>
      <c r="X38" s="17">
        <f>IF(L38=0,0,VLOOKUP(SUM(L38+M38),SJZS_normativy!$A$4:$C$1075,2,0))/0.6</f>
        <v>0</v>
      </c>
      <c r="Y38" s="87">
        <f>IF(M38=0,0,VLOOKUP(SUM(L38+M38),SJZS_normativy!$A$4:$C$1075,2,0))/0.6</f>
        <v>0</v>
      </c>
      <c r="Z38" s="86">
        <f>VLOOKUP(N38,SJMS_normativy!$A$3:$B$334,2,0)/0.4</f>
        <v>0</v>
      </c>
      <c r="AA38" s="17">
        <f>IF(O38=0,0,VLOOKUP(SUM(O38+P38),SJZS_normativy!$A$4:$C$1075,2,0))/0.4</f>
        <v>0</v>
      </c>
      <c r="AB38" s="87">
        <f>IF(P38=0,0,VLOOKUP(SUM(O38+P38),SJZS_normativy!$A$4:$C$1075,2,0))/0.4</f>
        <v>0</v>
      </c>
      <c r="AC38" s="90">
        <f>SJMS_normativy!$I$5</f>
        <v>52</v>
      </c>
      <c r="AD38" s="44">
        <f>SJZS_normativy!$I$5</f>
        <v>52</v>
      </c>
      <c r="AE38" s="91">
        <f>SJZS_normativy!$I$5</f>
        <v>52</v>
      </c>
      <c r="AF38" s="90">
        <f>SJMS_normativy!$J$5</f>
        <v>34</v>
      </c>
      <c r="AG38" s="44">
        <f>SJZS_normativy!$J$5</f>
        <v>34</v>
      </c>
      <c r="AH38" s="91">
        <f>SJZS_normativy!$J$5</f>
        <v>34</v>
      </c>
      <c r="AI38" s="90">
        <f>SJMS_normativy!$K$5</f>
        <v>34</v>
      </c>
      <c r="AJ38" s="44">
        <f>SJZS_normativy!$K$5</f>
        <v>34</v>
      </c>
      <c r="AK38" s="91">
        <f>SJZS_normativy!$K$5</f>
        <v>34</v>
      </c>
      <c r="AM38"/>
      <c r="AQ38" s="31"/>
      <c r="AR38" s="31"/>
      <c r="AS38" s="31"/>
      <c r="AT38" s="31"/>
      <c r="AU38" s="31"/>
      <c r="AV38" s="31"/>
      <c r="AW38" s="31"/>
    </row>
    <row r="39" spans="1:49" ht="20.100000000000001" customHeight="1" x14ac:dyDescent="0.2">
      <c r="A39" s="414">
        <v>31</v>
      </c>
      <c r="B39" s="414">
        <v>600078591</v>
      </c>
      <c r="C39" s="449">
        <v>3422</v>
      </c>
      <c r="D39" s="13" t="s">
        <v>329</v>
      </c>
      <c r="E39" s="71">
        <v>3141</v>
      </c>
      <c r="F39" s="59" t="s">
        <v>64</v>
      </c>
      <c r="G39" s="292">
        <v>250</v>
      </c>
      <c r="H39" s="171"/>
      <c r="I39" s="11">
        <v>64</v>
      </c>
      <c r="J39" s="173"/>
      <c r="K39" s="171"/>
      <c r="L39" s="172"/>
      <c r="M39" s="173"/>
      <c r="N39" s="171"/>
      <c r="O39" s="172"/>
      <c r="P39" s="173"/>
      <c r="Q39" s="290">
        <f t="shared" ref="Q39:S40" si="9">H39+K39+N39</f>
        <v>0</v>
      </c>
      <c r="R39" s="20">
        <f t="shared" si="9"/>
        <v>64</v>
      </c>
      <c r="S39" s="139">
        <f t="shared" si="9"/>
        <v>0</v>
      </c>
      <c r="T39" s="86">
        <f>VLOOKUP(H39,SJMS_normativy!$A$3:$B$334,2,0)</f>
        <v>0</v>
      </c>
      <c r="U39" s="17">
        <f>IF(I39=0,0,VLOOKUP(SUM(I39+J39),SJZS_normativy!$A$4:$C$1075,2,0))</f>
        <v>45.330938661849231</v>
      </c>
      <c r="V39" s="87">
        <f>IF(J39=0,0,VLOOKUP(SUM(I39+J39),SJZS_normativy!$A$4:$C$1075,2,0))</f>
        <v>0</v>
      </c>
      <c r="W39" s="86">
        <f>VLOOKUP(K39,SJMS_normativy!$A$3:$B$334,2,0)/0.6</f>
        <v>0</v>
      </c>
      <c r="X39" s="17">
        <f>IF(L39=0,0,VLOOKUP(SUM(L39+M39),SJZS_normativy!$A$4:$C$1075,2,0))/0.6</f>
        <v>0</v>
      </c>
      <c r="Y39" s="87">
        <f>IF(M39=0,0,VLOOKUP(SUM(L39+M39),SJZS_normativy!$A$4:$C$1075,2,0))/0.6</f>
        <v>0</v>
      </c>
      <c r="Z39" s="86">
        <f>VLOOKUP(N39,SJMS_normativy!$A$3:$B$334,2,0)/0.4</f>
        <v>0</v>
      </c>
      <c r="AA39" s="17">
        <f>IF(O39=0,0,VLOOKUP(SUM(O39+P39),SJZS_normativy!$A$4:$C$1075,2,0))/0.4</f>
        <v>0</v>
      </c>
      <c r="AB39" s="87">
        <f>IF(P39=0,0,VLOOKUP(SUM(O39+P39),SJZS_normativy!$A$4:$C$1075,2,0))/0.4</f>
        <v>0</v>
      </c>
      <c r="AC39" s="90">
        <f>SJMS_normativy!$I$5</f>
        <v>52</v>
      </c>
      <c r="AD39" s="44">
        <f>SJZS_normativy!$I$5</f>
        <v>52</v>
      </c>
      <c r="AE39" s="91">
        <f>SJZS_normativy!$I$5</f>
        <v>52</v>
      </c>
      <c r="AF39" s="90">
        <f>SJMS_normativy!$J$5</f>
        <v>34</v>
      </c>
      <c r="AG39" s="44">
        <f>SJZS_normativy!$J$5</f>
        <v>34</v>
      </c>
      <c r="AH39" s="91">
        <f>SJZS_normativy!$J$5</f>
        <v>34</v>
      </c>
      <c r="AI39" s="90">
        <f>SJMS_normativy!$K$5</f>
        <v>34</v>
      </c>
      <c r="AJ39" s="44">
        <f>SJZS_normativy!$K$5</f>
        <v>34</v>
      </c>
      <c r="AK39" s="91">
        <f>SJZS_normativy!$K$5</f>
        <v>34</v>
      </c>
      <c r="AM39"/>
      <c r="AQ39" s="31"/>
      <c r="AR39" s="31"/>
      <c r="AS39" s="31"/>
      <c r="AT39" s="31"/>
      <c r="AU39" s="31"/>
      <c r="AV39" s="31"/>
      <c r="AW39" s="31"/>
    </row>
    <row r="40" spans="1:49" ht="20.100000000000001" customHeight="1" x14ac:dyDescent="0.2">
      <c r="A40" s="414">
        <v>31</v>
      </c>
      <c r="B40" s="414">
        <v>600078591</v>
      </c>
      <c r="C40" s="449">
        <v>3422</v>
      </c>
      <c r="D40" s="13" t="s">
        <v>329</v>
      </c>
      <c r="E40" s="71">
        <v>3141</v>
      </c>
      <c r="F40" s="59" t="s">
        <v>65</v>
      </c>
      <c r="G40" s="292">
        <v>250</v>
      </c>
      <c r="H40" s="13">
        <v>39</v>
      </c>
      <c r="I40" s="11">
        <v>11</v>
      </c>
      <c r="J40" s="173"/>
      <c r="K40" s="171"/>
      <c r="L40" s="172"/>
      <c r="M40" s="173"/>
      <c r="N40" s="171"/>
      <c r="O40" s="172"/>
      <c r="P40" s="173"/>
      <c r="Q40" s="290">
        <f t="shared" si="9"/>
        <v>39</v>
      </c>
      <c r="R40" s="20">
        <f t="shared" si="9"/>
        <v>11</v>
      </c>
      <c r="S40" s="139">
        <f t="shared" si="9"/>
        <v>0</v>
      </c>
      <c r="T40" s="86">
        <f>VLOOKUP(H40,SJMS_normativy!$A$3:$B$334,2,0)</f>
        <v>30.043798079999998</v>
      </c>
      <c r="U40" s="17">
        <f>IF(I40=0,0,VLOOKUP(SUM(I40+J40),SJZS_normativy!$A$4:$C$1075,2,0))</f>
        <v>36.857394517766494</v>
      </c>
      <c r="V40" s="87">
        <f>IF(J40=0,0,VLOOKUP(SUM(I40+J40),SJZS_normativy!$A$4:$C$1075,2,0))</f>
        <v>0</v>
      </c>
      <c r="W40" s="86">
        <f>VLOOKUP(K40,SJMS_normativy!$A$3:$B$334,2,0)/0.6</f>
        <v>0</v>
      </c>
      <c r="X40" s="17">
        <f>IF(L40=0,0,VLOOKUP(SUM(L40+M40),SJZS_normativy!$A$4:$C$1075,2,0))/0.6</f>
        <v>0</v>
      </c>
      <c r="Y40" s="87">
        <f>IF(M40=0,0,VLOOKUP(SUM(L40+M40),SJZS_normativy!$A$4:$C$1075,2,0))/0.6</f>
        <v>0</v>
      </c>
      <c r="Z40" s="86">
        <f>VLOOKUP(N40,SJMS_normativy!$A$3:$B$334,2,0)/0.4</f>
        <v>0</v>
      </c>
      <c r="AA40" s="17">
        <f>IF(O40=0,0,VLOOKUP(SUM(O40+P40),SJZS_normativy!$A$4:$C$1075,2,0))/0.4</f>
        <v>0</v>
      </c>
      <c r="AB40" s="87">
        <f>IF(P40=0,0,VLOOKUP(SUM(O40+P40),SJZS_normativy!$A$4:$C$1075,2,0))/0.4</f>
        <v>0</v>
      </c>
      <c r="AC40" s="90">
        <f>SJMS_normativy!$I$5</f>
        <v>52</v>
      </c>
      <c r="AD40" s="44">
        <f>SJZS_normativy!$I$5</f>
        <v>52</v>
      </c>
      <c r="AE40" s="91">
        <f>SJZS_normativy!$I$5</f>
        <v>52</v>
      </c>
      <c r="AF40" s="90">
        <f>SJMS_normativy!$J$5</f>
        <v>34</v>
      </c>
      <c r="AG40" s="44">
        <f>SJZS_normativy!$J$5</f>
        <v>34</v>
      </c>
      <c r="AH40" s="91">
        <f>SJZS_normativy!$J$5</f>
        <v>34</v>
      </c>
      <c r="AI40" s="90">
        <f>SJMS_normativy!$K$5</f>
        <v>34</v>
      </c>
      <c r="AJ40" s="44">
        <f>SJZS_normativy!$K$5</f>
        <v>34</v>
      </c>
      <c r="AK40" s="91">
        <f>SJZS_normativy!$K$5</f>
        <v>34</v>
      </c>
      <c r="AM40"/>
      <c r="AQ40" s="31"/>
      <c r="AR40" s="31"/>
      <c r="AS40" s="31"/>
      <c r="AT40" s="31"/>
      <c r="AU40" s="31"/>
      <c r="AV40" s="31"/>
      <c r="AW40" s="31"/>
    </row>
    <row r="41" spans="1:49" ht="20.100000000000001" customHeight="1" x14ac:dyDescent="0.2">
      <c r="A41" s="414">
        <v>32</v>
      </c>
      <c r="B41" s="414">
        <v>600078019</v>
      </c>
      <c r="C41" s="451">
        <v>3426</v>
      </c>
      <c r="D41" s="13" t="s">
        <v>449</v>
      </c>
      <c r="E41" s="71">
        <v>3141</v>
      </c>
      <c r="F41" s="59" t="s">
        <v>450</v>
      </c>
      <c r="G41" s="224">
        <v>280</v>
      </c>
      <c r="H41" s="13">
        <v>61</v>
      </c>
      <c r="I41" s="11">
        <v>146</v>
      </c>
      <c r="J41" s="173"/>
      <c r="K41" s="171"/>
      <c r="L41" s="172"/>
      <c r="M41" s="173"/>
      <c r="N41" s="171"/>
      <c r="O41" s="172"/>
      <c r="P41" s="173"/>
      <c r="Q41" s="290">
        <f t="shared" ref="Q41:S43" si="10">H41+K41+N41</f>
        <v>61</v>
      </c>
      <c r="R41" s="20">
        <f t="shared" si="10"/>
        <v>146</v>
      </c>
      <c r="S41" s="139">
        <f t="shared" si="10"/>
        <v>0</v>
      </c>
      <c r="T41" s="86">
        <f>VLOOKUP(H41,SJMS_normativy!$A$3:$B$334,2,0)</f>
        <v>34.580919240000007</v>
      </c>
      <c r="U41" s="17">
        <f>IF(I41=0,0,VLOOKUP(SUM(I41+J41),SJZS_normativy!$A$4:$C$1075,2,0))</f>
        <v>55.205172795641104</v>
      </c>
      <c r="V41" s="87">
        <f>IF(J41=0,0,VLOOKUP(SUM(I41+J41),SJZS_normativy!$A$4:$C$1075,2,0))</f>
        <v>0</v>
      </c>
      <c r="W41" s="86">
        <f>VLOOKUP(K41,SJMS_normativy!$A$3:$B$334,2,0)/0.6</f>
        <v>0</v>
      </c>
      <c r="X41" s="17">
        <f>IF(L41=0,0,VLOOKUP(SUM(L41+M41),SJZS_normativy!$A$4:$C$1075,2,0))/0.6</f>
        <v>0</v>
      </c>
      <c r="Y41" s="87">
        <f>IF(M41=0,0,VLOOKUP(SUM(L41+M41),SJZS_normativy!$A$4:$C$1075,2,0))/0.6</f>
        <v>0</v>
      </c>
      <c r="Z41" s="86">
        <f>VLOOKUP(N41,SJMS_normativy!$A$3:$B$334,2,0)/0.4</f>
        <v>0</v>
      </c>
      <c r="AA41" s="17">
        <f>IF(O41=0,0,VLOOKUP(SUM(O41+P41),SJZS_normativy!$A$4:$C$1075,2,0))/0.4</f>
        <v>0</v>
      </c>
      <c r="AB41" s="87">
        <f>IF(P41=0,0,VLOOKUP(SUM(O41+P41),SJZS_normativy!$A$4:$C$1075,2,0))/0.4</f>
        <v>0</v>
      </c>
      <c r="AC41" s="90">
        <f>SJMS_normativy!$I$5</f>
        <v>52</v>
      </c>
      <c r="AD41" s="44">
        <f>SJZS_normativy!$I$5</f>
        <v>52</v>
      </c>
      <c r="AE41" s="91">
        <f>SJZS_normativy!$I$5</f>
        <v>52</v>
      </c>
      <c r="AF41" s="90">
        <f>SJMS_normativy!$J$5</f>
        <v>34</v>
      </c>
      <c r="AG41" s="44">
        <f>SJZS_normativy!$J$5</f>
        <v>34</v>
      </c>
      <c r="AH41" s="91">
        <f>SJZS_normativy!$J$5</f>
        <v>34</v>
      </c>
      <c r="AI41" s="90">
        <f>SJMS_normativy!$K$5</f>
        <v>34</v>
      </c>
      <c r="AJ41" s="44">
        <f>SJZS_normativy!$K$5</f>
        <v>34</v>
      </c>
      <c r="AK41" s="91">
        <f>SJZS_normativy!$K$5</f>
        <v>34</v>
      </c>
      <c r="AM41"/>
      <c r="AQ41" s="31"/>
      <c r="AR41" s="31"/>
      <c r="AS41" s="31"/>
      <c r="AT41" s="31"/>
      <c r="AU41" s="31"/>
      <c r="AV41" s="31"/>
      <c r="AW41" s="31"/>
    </row>
    <row r="42" spans="1:49" ht="20.100000000000001" customHeight="1" x14ac:dyDescent="0.2">
      <c r="A42" s="414">
        <v>34</v>
      </c>
      <c r="B42" s="414">
        <v>600078001</v>
      </c>
      <c r="C42" s="449">
        <v>3418</v>
      </c>
      <c r="D42" s="13" t="s">
        <v>66</v>
      </c>
      <c r="E42" s="71">
        <v>3141</v>
      </c>
      <c r="F42" s="59" t="s">
        <v>66</v>
      </c>
      <c r="G42" s="224">
        <v>24</v>
      </c>
      <c r="H42" s="13">
        <v>20</v>
      </c>
      <c r="I42" s="172"/>
      <c r="J42" s="173"/>
      <c r="K42" s="171"/>
      <c r="L42" s="172"/>
      <c r="M42" s="173"/>
      <c r="N42" s="171"/>
      <c r="O42" s="172"/>
      <c r="P42" s="173"/>
      <c r="Q42" s="290">
        <f t="shared" si="10"/>
        <v>20</v>
      </c>
      <c r="R42" s="20">
        <f t="shared" si="10"/>
        <v>0</v>
      </c>
      <c r="S42" s="139">
        <f t="shared" si="10"/>
        <v>0</v>
      </c>
      <c r="T42" s="86">
        <f>VLOOKUP(H42,SJMS_normativy!$A$3:$B$334,2,0)</f>
        <v>25.388799599999999</v>
      </c>
      <c r="U42" s="17">
        <f>IF(I42=0,0,VLOOKUP(SUM(I42+J42),SJZS_normativy!$A$4:$C$1075,2,0))</f>
        <v>0</v>
      </c>
      <c r="V42" s="87">
        <f>IF(J42=0,0,VLOOKUP(SUM(I42+J42),SJZS_normativy!$A$4:$C$1075,2,0))</f>
        <v>0</v>
      </c>
      <c r="W42" s="86">
        <f>VLOOKUP(K42,SJMS_normativy!$A$3:$B$334,2,0)/0.6</f>
        <v>0</v>
      </c>
      <c r="X42" s="17">
        <f>IF(L42=0,0,VLOOKUP(SUM(L42+M42),SJZS_normativy!$A$4:$C$1075,2,0))/0.6</f>
        <v>0</v>
      </c>
      <c r="Y42" s="87">
        <f>IF(M42=0,0,VLOOKUP(SUM(L42+M42),SJZS_normativy!$A$4:$C$1075,2,0))/0.6</f>
        <v>0</v>
      </c>
      <c r="Z42" s="86">
        <f>VLOOKUP(N42,SJMS_normativy!$A$3:$B$334,2,0)/0.4</f>
        <v>0</v>
      </c>
      <c r="AA42" s="17">
        <f>IF(O42=0,0,VLOOKUP(SUM(O42+P42),SJZS_normativy!$A$4:$C$1075,2,0))/0.4</f>
        <v>0</v>
      </c>
      <c r="AB42" s="87">
        <f>IF(P42=0,0,VLOOKUP(SUM(O42+P42),SJZS_normativy!$A$4:$C$1075,2,0))/0.4</f>
        <v>0</v>
      </c>
      <c r="AC42" s="90">
        <f>SJMS_normativy!$I$5</f>
        <v>52</v>
      </c>
      <c r="AD42" s="44">
        <f>SJZS_normativy!$I$5</f>
        <v>52</v>
      </c>
      <c r="AE42" s="91">
        <f>SJZS_normativy!$I$5</f>
        <v>52</v>
      </c>
      <c r="AF42" s="90">
        <f>SJMS_normativy!$J$5</f>
        <v>34</v>
      </c>
      <c r="AG42" s="44">
        <f>SJZS_normativy!$J$5</f>
        <v>34</v>
      </c>
      <c r="AH42" s="91">
        <f>SJZS_normativy!$J$5</f>
        <v>34</v>
      </c>
      <c r="AI42" s="90">
        <f>SJMS_normativy!$K$5</f>
        <v>34</v>
      </c>
      <c r="AJ42" s="44">
        <f>SJZS_normativy!$K$5</f>
        <v>34</v>
      </c>
      <c r="AK42" s="91">
        <f>SJZS_normativy!$K$5</f>
        <v>34</v>
      </c>
      <c r="AM42"/>
      <c r="AQ42" s="31"/>
      <c r="AR42" s="31"/>
      <c r="AS42" s="31"/>
      <c r="AT42" s="31"/>
      <c r="AU42" s="31"/>
      <c r="AV42" s="31"/>
      <c r="AW42" s="31"/>
    </row>
    <row r="43" spans="1:49" ht="20.100000000000001" customHeight="1" x14ac:dyDescent="0.2">
      <c r="A43" s="414">
        <v>35</v>
      </c>
      <c r="B43" s="414">
        <v>600078311</v>
      </c>
      <c r="C43" s="449">
        <v>3428</v>
      </c>
      <c r="D43" s="13" t="s">
        <v>67</v>
      </c>
      <c r="E43" s="71">
        <v>3141</v>
      </c>
      <c r="F43" s="59" t="s">
        <v>67</v>
      </c>
      <c r="G43" s="224">
        <v>115</v>
      </c>
      <c r="H43" s="13">
        <v>39</v>
      </c>
      <c r="I43" s="11">
        <v>42</v>
      </c>
      <c r="J43" s="173"/>
      <c r="K43" s="171"/>
      <c r="L43" s="172"/>
      <c r="M43" s="173"/>
      <c r="N43" s="171"/>
      <c r="O43" s="172"/>
      <c r="P43" s="173"/>
      <c r="Q43" s="290">
        <f t="shared" si="10"/>
        <v>39</v>
      </c>
      <c r="R43" s="20">
        <f t="shared" si="10"/>
        <v>42</v>
      </c>
      <c r="S43" s="139">
        <f t="shared" si="10"/>
        <v>0</v>
      </c>
      <c r="T43" s="86">
        <f>VLOOKUP(H43,SJMS_normativy!$A$3:$B$334,2,0)</f>
        <v>30.043798079999998</v>
      </c>
      <c r="U43" s="17">
        <f>IF(I43=0,0,VLOOKUP(SUM(I43+J43),SJZS_normativy!$A$4:$C$1075,2,0))</f>
        <v>40.392272344855755</v>
      </c>
      <c r="V43" s="87">
        <f>IF(J43=0,0,VLOOKUP(SUM(I43+J43),SJZS_normativy!$A$4:$C$1075,2,0))</f>
        <v>0</v>
      </c>
      <c r="W43" s="86">
        <f>VLOOKUP(K43,SJMS_normativy!$A$3:$B$334,2,0)/0.6</f>
        <v>0</v>
      </c>
      <c r="X43" s="17">
        <f>IF(L43=0,0,VLOOKUP(SUM(L43+M43),SJZS_normativy!$A$4:$C$1075,2,0))/0.6</f>
        <v>0</v>
      </c>
      <c r="Y43" s="87">
        <f>IF(M43=0,0,VLOOKUP(SUM(L43+M43),SJZS_normativy!$A$4:$C$1075,2,0))/0.6</f>
        <v>0</v>
      </c>
      <c r="Z43" s="86">
        <f>VLOOKUP(N43,SJMS_normativy!$A$3:$B$334,2,0)/0.4</f>
        <v>0</v>
      </c>
      <c r="AA43" s="17">
        <f>IF(O43=0,0,VLOOKUP(SUM(O43+P43),SJZS_normativy!$A$4:$C$1075,2,0))/0.4</f>
        <v>0</v>
      </c>
      <c r="AB43" s="87">
        <f>IF(P43=0,0,VLOOKUP(SUM(O43+P43),SJZS_normativy!$A$4:$C$1075,2,0))/0.4</f>
        <v>0</v>
      </c>
      <c r="AC43" s="90">
        <f>SJMS_normativy!$I$5</f>
        <v>52</v>
      </c>
      <c r="AD43" s="44">
        <f>SJZS_normativy!$I$5</f>
        <v>52</v>
      </c>
      <c r="AE43" s="91">
        <f>SJZS_normativy!$I$5</f>
        <v>52</v>
      </c>
      <c r="AF43" s="90">
        <f>SJMS_normativy!$J$5</f>
        <v>34</v>
      </c>
      <c r="AG43" s="44">
        <f>SJZS_normativy!$J$5</f>
        <v>34</v>
      </c>
      <c r="AH43" s="91">
        <f>SJZS_normativy!$J$5</f>
        <v>34</v>
      </c>
      <c r="AI43" s="90">
        <f>SJMS_normativy!$K$5</f>
        <v>34</v>
      </c>
      <c r="AJ43" s="44">
        <f>SJZS_normativy!$K$5</f>
        <v>34</v>
      </c>
      <c r="AK43" s="91">
        <f>SJZS_normativy!$K$5</f>
        <v>34</v>
      </c>
      <c r="AM43"/>
      <c r="AQ43" s="31"/>
      <c r="AR43" s="31"/>
      <c r="AS43" s="31"/>
      <c r="AT43" s="31"/>
      <c r="AU43" s="31"/>
      <c r="AV43" s="31"/>
      <c r="AW43" s="31"/>
    </row>
    <row r="44" spans="1:49" ht="20.100000000000001" customHeight="1" x14ac:dyDescent="0.2">
      <c r="A44" s="414">
        <v>36</v>
      </c>
      <c r="B44" s="414">
        <v>600078043</v>
      </c>
      <c r="C44" s="449">
        <v>3433</v>
      </c>
      <c r="D44" s="13" t="s">
        <v>68</v>
      </c>
      <c r="E44" s="71">
        <v>3141</v>
      </c>
      <c r="F44" s="59" t="s">
        <v>68</v>
      </c>
      <c r="G44" s="224">
        <v>42</v>
      </c>
      <c r="H44" s="13">
        <v>42</v>
      </c>
      <c r="I44" s="172"/>
      <c r="J44" s="173"/>
      <c r="K44" s="171"/>
      <c r="L44" s="172"/>
      <c r="M44" s="173"/>
      <c r="N44" s="171"/>
      <c r="O44" s="172"/>
      <c r="P44" s="173"/>
      <c r="Q44" s="290">
        <f t="shared" ref="Q44:S45" si="11">H44+K44+N44</f>
        <v>42</v>
      </c>
      <c r="R44" s="20">
        <f t="shared" si="11"/>
        <v>0</v>
      </c>
      <c r="S44" s="139">
        <f t="shared" si="11"/>
        <v>0</v>
      </c>
      <c r="T44" s="86">
        <f>VLOOKUP(H44,SJMS_normativy!$A$3:$B$334,2,0)</f>
        <v>30.716392200000001</v>
      </c>
      <c r="U44" s="17">
        <f>IF(I44=0,0,VLOOKUP(SUM(I44+J44),SJZS_normativy!$A$4:$C$1075,2,0))</f>
        <v>0</v>
      </c>
      <c r="V44" s="87">
        <f>IF(J44=0,0,VLOOKUP(SUM(I44+J44),SJZS_normativy!$A$4:$C$1075,2,0))</f>
        <v>0</v>
      </c>
      <c r="W44" s="86">
        <f>VLOOKUP(K44,SJMS_normativy!$A$3:$B$334,2,0)/0.6</f>
        <v>0</v>
      </c>
      <c r="X44" s="17">
        <f>IF(L44=0,0,VLOOKUP(SUM(L44+M44),SJZS_normativy!$A$4:$C$1075,2,0))/0.6</f>
        <v>0</v>
      </c>
      <c r="Y44" s="87">
        <f>IF(M44=0,0,VLOOKUP(SUM(L44+M44),SJZS_normativy!$A$4:$C$1075,2,0))/0.6</f>
        <v>0</v>
      </c>
      <c r="Z44" s="86">
        <f>VLOOKUP(N44,SJMS_normativy!$A$3:$B$334,2,0)/0.4</f>
        <v>0</v>
      </c>
      <c r="AA44" s="17">
        <f>IF(O44=0,0,VLOOKUP(SUM(O44+P44),SJZS_normativy!$A$4:$C$1075,2,0))/0.4</f>
        <v>0</v>
      </c>
      <c r="AB44" s="87">
        <f>IF(P44=0,0,VLOOKUP(SUM(O44+P44),SJZS_normativy!$A$4:$C$1075,2,0))/0.4</f>
        <v>0</v>
      </c>
      <c r="AC44" s="90">
        <f>SJMS_normativy!$I$5</f>
        <v>52</v>
      </c>
      <c r="AD44" s="44">
        <f>SJZS_normativy!$I$5</f>
        <v>52</v>
      </c>
      <c r="AE44" s="91">
        <f>SJZS_normativy!$I$5</f>
        <v>52</v>
      </c>
      <c r="AF44" s="90">
        <f>SJMS_normativy!$J$5</f>
        <v>34</v>
      </c>
      <c r="AG44" s="44">
        <f>SJZS_normativy!$J$5</f>
        <v>34</v>
      </c>
      <c r="AH44" s="91">
        <f>SJZS_normativy!$J$5</f>
        <v>34</v>
      </c>
      <c r="AI44" s="90">
        <f>SJMS_normativy!$K$5</f>
        <v>34</v>
      </c>
      <c r="AJ44" s="44">
        <f>SJZS_normativy!$K$5</f>
        <v>34</v>
      </c>
      <c r="AK44" s="91">
        <f>SJZS_normativy!$K$5</f>
        <v>34</v>
      </c>
      <c r="AM44"/>
      <c r="AQ44" s="31"/>
      <c r="AR44" s="31"/>
      <c r="AS44" s="31"/>
      <c r="AT44" s="31"/>
      <c r="AU44" s="31"/>
      <c r="AV44" s="31"/>
      <c r="AW44" s="31"/>
    </row>
    <row r="45" spans="1:49" ht="20.100000000000001" customHeight="1" x14ac:dyDescent="0.2">
      <c r="A45" s="414">
        <v>37</v>
      </c>
      <c r="B45" s="414">
        <v>600078329</v>
      </c>
      <c r="C45" s="449">
        <v>3432</v>
      </c>
      <c r="D45" s="13" t="s">
        <v>102</v>
      </c>
      <c r="E45" s="71">
        <v>3141</v>
      </c>
      <c r="F45" s="59" t="s">
        <v>102</v>
      </c>
      <c r="G45" s="224">
        <v>77</v>
      </c>
      <c r="H45" s="171"/>
      <c r="I45" s="11">
        <v>70</v>
      </c>
      <c r="J45" s="173"/>
      <c r="K45" s="171"/>
      <c r="L45" s="172"/>
      <c r="M45" s="173"/>
      <c r="N45" s="171"/>
      <c r="O45" s="172"/>
      <c r="P45" s="173"/>
      <c r="Q45" s="290">
        <f t="shared" si="11"/>
        <v>0</v>
      </c>
      <c r="R45" s="20">
        <f t="shared" si="11"/>
        <v>70</v>
      </c>
      <c r="S45" s="139">
        <f t="shared" si="11"/>
        <v>0</v>
      </c>
      <c r="T45" s="86">
        <f>VLOOKUP(H45,SJMS_normativy!$A$3:$B$334,2,0)</f>
        <v>0</v>
      </c>
      <c r="U45" s="17">
        <f>IF(I45=0,0,VLOOKUP(SUM(I45+J45),SJZS_normativy!$A$4:$C$1075,2,0))</f>
        <v>46.388559735036623</v>
      </c>
      <c r="V45" s="87">
        <f>IF(J45=0,0,VLOOKUP(SUM(I45+J45),SJZS_normativy!$A$4:$C$1075,2,0))</f>
        <v>0</v>
      </c>
      <c r="W45" s="86">
        <f>VLOOKUP(K45,SJMS_normativy!$A$3:$B$334,2,0)/0.6</f>
        <v>0</v>
      </c>
      <c r="X45" s="17">
        <f>IF(L45=0,0,VLOOKUP(SUM(L45+M45),SJZS_normativy!$A$4:$C$1075,2,0))/0.6</f>
        <v>0</v>
      </c>
      <c r="Y45" s="87">
        <f>IF(M45=0,0,VLOOKUP(SUM(L45+M45),SJZS_normativy!$A$4:$C$1075,2,0))/0.6</f>
        <v>0</v>
      </c>
      <c r="Z45" s="86">
        <f>VLOOKUP(N45,SJMS_normativy!$A$3:$B$334,2,0)/0.4</f>
        <v>0</v>
      </c>
      <c r="AA45" s="17">
        <f>IF(O45=0,0,VLOOKUP(SUM(O45+P45),SJZS_normativy!$A$4:$C$1075,2,0))/0.4</f>
        <v>0</v>
      </c>
      <c r="AB45" s="87">
        <f>IF(P45=0,0,VLOOKUP(SUM(O45+P45),SJZS_normativy!$A$4:$C$1075,2,0))/0.4</f>
        <v>0</v>
      </c>
      <c r="AC45" s="90">
        <f>SJMS_normativy!$I$5</f>
        <v>52</v>
      </c>
      <c r="AD45" s="44">
        <f>SJZS_normativy!$I$5</f>
        <v>52</v>
      </c>
      <c r="AE45" s="91">
        <f>SJZS_normativy!$I$5</f>
        <v>52</v>
      </c>
      <c r="AF45" s="90">
        <f>SJMS_normativy!$J$5</f>
        <v>34</v>
      </c>
      <c r="AG45" s="44">
        <f>SJZS_normativy!$J$5</f>
        <v>34</v>
      </c>
      <c r="AH45" s="91">
        <f>SJZS_normativy!$J$5</f>
        <v>34</v>
      </c>
      <c r="AI45" s="90">
        <f>SJMS_normativy!$K$5</f>
        <v>34</v>
      </c>
      <c r="AJ45" s="44">
        <f>SJZS_normativy!$K$5</f>
        <v>34</v>
      </c>
      <c r="AK45" s="91">
        <f>SJZS_normativy!$K$5</f>
        <v>34</v>
      </c>
      <c r="AM45"/>
      <c r="AQ45" s="31"/>
      <c r="AR45" s="31"/>
      <c r="AS45" s="31"/>
      <c r="AT45" s="31"/>
      <c r="AU45" s="31"/>
      <c r="AV45" s="31"/>
      <c r="AW45" s="31"/>
    </row>
    <row r="46" spans="1:49" ht="20.100000000000001" customHeight="1" x14ac:dyDescent="0.2">
      <c r="A46" s="414">
        <v>38</v>
      </c>
      <c r="B46" s="414">
        <v>650022131</v>
      </c>
      <c r="C46" s="449">
        <v>3435</v>
      </c>
      <c r="D46" s="13" t="s">
        <v>330</v>
      </c>
      <c r="E46" s="71">
        <v>3141</v>
      </c>
      <c r="F46" s="59" t="s">
        <v>61</v>
      </c>
      <c r="G46" s="292">
        <v>509</v>
      </c>
      <c r="H46" s="171"/>
      <c r="I46" s="11">
        <v>316</v>
      </c>
      <c r="J46" s="173"/>
      <c r="K46" s="171"/>
      <c r="L46" s="172"/>
      <c r="M46" s="173"/>
      <c r="N46" s="171"/>
      <c r="O46" s="172"/>
      <c r="P46" s="173"/>
      <c r="Q46" s="5">
        <f t="shared" ref="Q46:S47" si="12">H46+K46+N46</f>
        <v>0</v>
      </c>
      <c r="R46" s="11">
        <f t="shared" si="12"/>
        <v>316</v>
      </c>
      <c r="S46" s="11">
        <f t="shared" si="12"/>
        <v>0</v>
      </c>
      <c r="T46" s="86">
        <f>VLOOKUP(H46,SJMS_normativy!$A$3:$B$334,2,0)</f>
        <v>0</v>
      </c>
      <c r="U46" s="17">
        <f>IF(I46=0,0,VLOOKUP(SUM(I46+J46),SJZS_normativy!$A$4:$C$1075,2,0))</f>
        <v>64.939513205809462</v>
      </c>
      <c r="V46" s="87">
        <f>IF(J46=0,0,VLOOKUP(SUM(I46+J46),SJZS_normativy!$A$4:$C$1075,2,0))</f>
        <v>0</v>
      </c>
      <c r="W46" s="86">
        <f>VLOOKUP(K46,SJMS_normativy!$A$3:$B$334,2,0)/0.6</f>
        <v>0</v>
      </c>
      <c r="X46" s="17">
        <f>IF(L46=0,0,VLOOKUP(SUM(L46+M46),SJZS_normativy!$A$4:$C$1075,2,0))/0.6</f>
        <v>0</v>
      </c>
      <c r="Y46" s="87">
        <f>IF(M46=0,0,VLOOKUP(SUM(L46+M46),SJZS_normativy!$A$4:$C$1075,2,0))/0.6</f>
        <v>0</v>
      </c>
      <c r="Z46" s="86">
        <f>VLOOKUP(N46,SJMS_normativy!$A$3:$B$334,2,0)/0.4</f>
        <v>0</v>
      </c>
      <c r="AA46" s="17">
        <f>IF(O46=0,0,VLOOKUP(SUM(O46+P46),SJZS_normativy!$A$4:$C$1075,2,0))/0.4</f>
        <v>0</v>
      </c>
      <c r="AB46" s="87">
        <f>IF(P46=0,0,VLOOKUP(SUM(O46+P46),SJZS_normativy!$A$4:$C$1075,2,0))/0.4</f>
        <v>0</v>
      </c>
      <c r="AC46" s="90">
        <f>SJMS_normativy!$I$5</f>
        <v>52</v>
      </c>
      <c r="AD46" s="44">
        <f>SJZS_normativy!$I$5</f>
        <v>52</v>
      </c>
      <c r="AE46" s="91">
        <f>SJZS_normativy!$I$5</f>
        <v>52</v>
      </c>
      <c r="AF46" s="90">
        <f>SJMS_normativy!$J$5</f>
        <v>34</v>
      </c>
      <c r="AG46" s="44">
        <f>SJZS_normativy!$J$5</f>
        <v>34</v>
      </c>
      <c r="AH46" s="91">
        <f>SJZS_normativy!$J$5</f>
        <v>34</v>
      </c>
      <c r="AI46" s="90">
        <f>SJMS_normativy!$K$5</f>
        <v>34</v>
      </c>
      <c r="AJ46" s="44">
        <f>SJZS_normativy!$K$5</f>
        <v>34</v>
      </c>
      <c r="AK46" s="91">
        <f>SJZS_normativy!$K$5</f>
        <v>34</v>
      </c>
      <c r="AM46"/>
      <c r="AQ46" s="31"/>
      <c r="AR46" s="31"/>
      <c r="AS46" s="31"/>
      <c r="AT46" s="31"/>
      <c r="AU46" s="31"/>
      <c r="AV46" s="31"/>
      <c r="AW46" s="31"/>
    </row>
    <row r="47" spans="1:49" ht="20.100000000000001" customHeight="1" thickBot="1" x14ac:dyDescent="0.25">
      <c r="A47" s="414">
        <v>38</v>
      </c>
      <c r="B47" s="414">
        <v>650022131</v>
      </c>
      <c r="C47" s="449">
        <v>3435</v>
      </c>
      <c r="D47" s="13" t="s">
        <v>330</v>
      </c>
      <c r="E47" s="71">
        <v>3141</v>
      </c>
      <c r="F47" s="59" t="s">
        <v>62</v>
      </c>
      <c r="G47" s="302">
        <v>509</v>
      </c>
      <c r="H47" s="62">
        <v>114</v>
      </c>
      <c r="I47" s="178"/>
      <c r="J47" s="179"/>
      <c r="K47" s="62"/>
      <c r="L47" s="178"/>
      <c r="M47" s="179"/>
      <c r="N47" s="177"/>
      <c r="O47" s="178"/>
      <c r="P47" s="179"/>
      <c r="Q47" s="5">
        <f t="shared" si="12"/>
        <v>114</v>
      </c>
      <c r="R47" s="11">
        <f t="shared" si="12"/>
        <v>0</v>
      </c>
      <c r="S47" s="11">
        <f t="shared" si="12"/>
        <v>0</v>
      </c>
      <c r="T47" s="86">
        <f>VLOOKUP(H47,SJMS_normativy!$A$3:$B$334,2,0)</f>
        <v>41.752735080000001</v>
      </c>
      <c r="U47" s="17">
        <f>IF(I47=0,0,VLOOKUP(SUM(I47+J47),SJZS_normativy!$A$4:$C$1075,2,0))</f>
        <v>0</v>
      </c>
      <c r="V47" s="87">
        <f>IF(J47=0,0,VLOOKUP(SUM(I47+J47),SJZS_normativy!$A$4:$C$1075,2,0))</f>
        <v>0</v>
      </c>
      <c r="W47" s="86">
        <f>VLOOKUP(K47,SJMS_normativy!$A$3:$B$334,2,0)/0.6</f>
        <v>0</v>
      </c>
      <c r="X47" s="17">
        <f>IF(L47=0,0,VLOOKUP(SUM(L47+M47),SJZS_normativy!$A$4:$C$1075,2,0))/0.6</f>
        <v>0</v>
      </c>
      <c r="Y47" s="87">
        <f>IF(M47=0,0,VLOOKUP(SUM(L47+M47),SJZS_normativy!$A$4:$C$1075,2,0))/0.6</f>
        <v>0</v>
      </c>
      <c r="Z47" s="86">
        <f>VLOOKUP(N47,SJMS_normativy!$A$3:$B$334,2,0)/0.4</f>
        <v>0</v>
      </c>
      <c r="AA47" s="17">
        <f>IF(O47=0,0,VLOOKUP(SUM(O47+P47),SJZS_normativy!$A$4:$C$1075,2,0))/0.4</f>
        <v>0</v>
      </c>
      <c r="AB47" s="87">
        <f>IF(P47=0,0,VLOOKUP(SUM(O47+P47),SJZS_normativy!$A$4:$C$1075,2,0))/0.4</f>
        <v>0</v>
      </c>
      <c r="AC47" s="90">
        <f>SJMS_normativy!$I$5</f>
        <v>52</v>
      </c>
      <c r="AD47" s="44">
        <f>SJZS_normativy!$I$5</f>
        <v>52</v>
      </c>
      <c r="AE47" s="91">
        <f>SJZS_normativy!$I$5</f>
        <v>52</v>
      </c>
      <c r="AF47" s="90">
        <f>SJMS_normativy!$J$5</f>
        <v>34</v>
      </c>
      <c r="AG47" s="44">
        <f>SJZS_normativy!$J$5</f>
        <v>34</v>
      </c>
      <c r="AH47" s="91">
        <f>SJZS_normativy!$J$5</f>
        <v>34</v>
      </c>
      <c r="AI47" s="90">
        <f>SJMS_normativy!$K$5</f>
        <v>34</v>
      </c>
      <c r="AJ47" s="44">
        <f>SJZS_normativy!$K$5</f>
        <v>34</v>
      </c>
      <c r="AK47" s="91">
        <f>SJZS_normativy!$K$5</f>
        <v>34</v>
      </c>
      <c r="AM47"/>
      <c r="AQ47" s="31"/>
      <c r="AR47" s="31"/>
      <c r="AS47" s="31"/>
      <c r="AT47" s="31"/>
      <c r="AU47" s="31"/>
      <c r="AV47" s="31"/>
      <c r="AW47" s="31"/>
    </row>
    <row r="48" spans="1:49" ht="20.100000000000001" customHeight="1" thickBot="1" x14ac:dyDescent="0.25">
      <c r="A48" s="440"/>
      <c r="B48" s="440"/>
      <c r="C48" s="603"/>
      <c r="D48" s="604" t="s">
        <v>43</v>
      </c>
      <c r="E48" s="339"/>
      <c r="F48" s="340"/>
      <c r="G48" s="341"/>
      <c r="H48" s="342">
        <f t="shared" ref="H48:S48" si="13">SUM(H6:H47)</f>
        <v>1907</v>
      </c>
      <c r="I48" s="343">
        <f t="shared" si="13"/>
        <v>4442</v>
      </c>
      <c r="J48" s="344">
        <f t="shared" si="13"/>
        <v>0</v>
      </c>
      <c r="K48" s="342">
        <f t="shared" si="13"/>
        <v>63</v>
      </c>
      <c r="L48" s="343">
        <f t="shared" si="13"/>
        <v>0</v>
      </c>
      <c r="M48" s="344">
        <f t="shared" si="13"/>
        <v>0</v>
      </c>
      <c r="N48" s="342">
        <f t="shared" si="13"/>
        <v>63</v>
      </c>
      <c r="O48" s="343">
        <f t="shared" si="13"/>
        <v>0</v>
      </c>
      <c r="P48" s="344">
        <f t="shared" si="13"/>
        <v>0</v>
      </c>
      <c r="Q48" s="345">
        <f t="shared" si="13"/>
        <v>2033</v>
      </c>
      <c r="R48" s="343">
        <f t="shared" si="13"/>
        <v>4442</v>
      </c>
      <c r="S48" s="344">
        <f t="shared" si="13"/>
        <v>0</v>
      </c>
      <c r="T48" s="346" t="s">
        <v>308</v>
      </c>
      <c r="U48" s="339" t="s">
        <v>308</v>
      </c>
      <c r="V48" s="347" t="s">
        <v>308</v>
      </c>
      <c r="W48" s="348" t="s">
        <v>308</v>
      </c>
      <c r="X48" s="339" t="s">
        <v>308</v>
      </c>
      <c r="Y48" s="347" t="s">
        <v>308</v>
      </c>
      <c r="Z48" s="348" t="s">
        <v>308</v>
      </c>
      <c r="AA48" s="339" t="s">
        <v>308</v>
      </c>
      <c r="AB48" s="347" t="s">
        <v>308</v>
      </c>
      <c r="AC48" s="348" t="s">
        <v>308</v>
      </c>
      <c r="AD48" s="339" t="s">
        <v>308</v>
      </c>
      <c r="AE48" s="347" t="s">
        <v>308</v>
      </c>
      <c r="AF48" s="349" t="s">
        <v>308</v>
      </c>
      <c r="AG48" s="350" t="s">
        <v>308</v>
      </c>
      <c r="AH48" s="351" t="s">
        <v>308</v>
      </c>
      <c r="AI48" s="349" t="s">
        <v>308</v>
      </c>
      <c r="AJ48" s="350" t="s">
        <v>308</v>
      </c>
      <c r="AK48" s="351" t="s">
        <v>308</v>
      </c>
      <c r="AM48"/>
      <c r="AQ48" s="31"/>
      <c r="AR48" s="31"/>
      <c r="AS48" s="31"/>
      <c r="AT48" s="31"/>
      <c r="AU48" s="31"/>
      <c r="AV48" s="31"/>
      <c r="AW48" s="31"/>
    </row>
    <row r="49" spans="17:39" ht="20.100000000000001" customHeight="1" x14ac:dyDescent="0.2">
      <c r="Q49" s="30">
        <f>H48+K48+N48</f>
        <v>2033</v>
      </c>
      <c r="R49" s="30">
        <f>I48+L48+O48</f>
        <v>4442</v>
      </c>
      <c r="S49" s="30">
        <f>J48+M48+P48</f>
        <v>0</v>
      </c>
      <c r="AM49"/>
    </row>
    <row r="50" spans="17:39" ht="20.100000000000001" customHeight="1" x14ac:dyDescent="0.2"/>
    <row r="51" spans="17:39" ht="20.100000000000001" customHeight="1" x14ac:dyDescent="0.2"/>
    <row r="52" spans="17:39" ht="20.100000000000001" customHeight="1" x14ac:dyDescent="0.2"/>
    <row r="53" spans="17:39" ht="20.100000000000001" customHeight="1" x14ac:dyDescent="0.2"/>
    <row r="54" spans="17:39" ht="20.100000000000001" customHeight="1" x14ac:dyDescent="0.2"/>
    <row r="55" spans="17:39" ht="20.100000000000001" customHeight="1" x14ac:dyDescent="0.2"/>
    <row r="56" spans="17:39" ht="20.100000000000001" customHeight="1" x14ac:dyDescent="0.2"/>
    <row r="57" spans="17:39" ht="20.100000000000001" customHeight="1" x14ac:dyDescent="0.2"/>
    <row r="58" spans="17:39" ht="20.100000000000001" customHeight="1" x14ac:dyDescent="0.2"/>
    <row r="59" spans="17:39" ht="20.100000000000001" customHeight="1" x14ac:dyDescent="0.2"/>
    <row r="60" spans="17:39" ht="20.100000000000001" customHeight="1" x14ac:dyDescent="0.2"/>
    <row r="61" spans="17:39" ht="20.100000000000001" customHeight="1" x14ac:dyDescent="0.2"/>
    <row r="62" spans="17:39" ht="20.100000000000001" customHeight="1" x14ac:dyDescent="0.2"/>
    <row r="63" spans="17:39" ht="20.100000000000001" customHeight="1" x14ac:dyDescent="0.2"/>
    <row r="64" spans="17:3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</sheetData>
  <mergeCells count="14">
    <mergeCell ref="AT4:AW4"/>
    <mergeCell ref="AQ4:AS4"/>
    <mergeCell ref="H3:S3"/>
    <mergeCell ref="H4:J4"/>
    <mergeCell ref="AC4:AE4"/>
    <mergeCell ref="AN4:AP4"/>
    <mergeCell ref="K4:M4"/>
    <mergeCell ref="AF4:AH4"/>
    <mergeCell ref="AI4:AK4"/>
    <mergeCell ref="Q4:S4"/>
    <mergeCell ref="N4:P4"/>
    <mergeCell ref="T4:V4"/>
    <mergeCell ref="W4:Y4"/>
    <mergeCell ref="Z4:AB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8"/>
  <sheetViews>
    <sheetView workbookViewId="0">
      <pane xSplit="4" ySplit="5" topLeftCell="E26" activePane="bottomRight" state="frozen"/>
      <selection pane="topRight"/>
      <selection pane="bottomLeft"/>
      <selection pane="bottomRight" activeCell="E7" sqref="E7:R47"/>
    </sheetView>
  </sheetViews>
  <sheetFormatPr defaultColWidth="11.28515625" defaultRowHeight="18" customHeight="1" x14ac:dyDescent="0.2"/>
  <cols>
    <col min="1" max="1" width="5.85546875" style="1" customWidth="1"/>
    <col min="2" max="2" width="33.140625" style="1" customWidth="1"/>
    <col min="3" max="3" width="4.42578125" style="1" bestFit="1" customWidth="1"/>
    <col min="4" max="4" width="33.140625" style="1" customWidth="1"/>
    <col min="5" max="5" width="8.7109375" style="1" customWidth="1"/>
    <col min="6" max="11" width="8.7109375" style="30" customWidth="1"/>
    <col min="12" max="14" width="8.7109375" style="1" customWidth="1"/>
    <col min="15" max="17" width="9.28515625" style="1" customWidth="1"/>
    <col min="18" max="18" width="11.28515625" style="1" customWidth="1"/>
    <col min="19" max="19" width="4.140625" style="1" customWidth="1"/>
    <col min="20" max="16384" width="11.28515625" style="1"/>
  </cols>
  <sheetData>
    <row r="1" spans="1:19" ht="24.95" customHeight="1" x14ac:dyDescent="0.3">
      <c r="A1" s="22" t="s">
        <v>609</v>
      </c>
      <c r="B1" s="22"/>
      <c r="C1" s="22"/>
    </row>
    <row r="2" spans="1:19" ht="24.95" customHeight="1" x14ac:dyDescent="0.3">
      <c r="A2" s="69" t="s">
        <v>282</v>
      </c>
      <c r="B2" s="69"/>
      <c r="C2" s="24"/>
    </row>
    <row r="3" spans="1:19" ht="27" customHeight="1" thickBot="1" x14ac:dyDescent="0.25">
      <c r="B3" s="25"/>
      <c r="C3" s="26"/>
    </row>
    <row r="4" spans="1:19" ht="24" thickBot="1" x14ac:dyDescent="0.3">
      <c r="A4" s="23" t="s">
        <v>283</v>
      </c>
      <c r="C4" s="26"/>
      <c r="D4" s="194" t="s">
        <v>372</v>
      </c>
      <c r="E4" s="65"/>
      <c r="F4" s="658" t="s">
        <v>291</v>
      </c>
      <c r="G4" s="657"/>
      <c r="H4" s="659"/>
      <c r="I4" s="658" t="s">
        <v>292</v>
      </c>
      <c r="J4" s="657"/>
      <c r="K4" s="659"/>
      <c r="L4" s="658" t="s">
        <v>293</v>
      </c>
      <c r="M4" s="657"/>
      <c r="N4" s="659"/>
      <c r="O4" s="658" t="s">
        <v>269</v>
      </c>
      <c r="P4" s="657"/>
      <c r="Q4" s="657"/>
      <c r="R4" s="659"/>
      <c r="S4" s="30"/>
    </row>
    <row r="5" spans="1:19" ht="49.5" customHeight="1" thickBot="1" x14ac:dyDescent="0.25">
      <c r="A5" s="161" t="s">
        <v>309</v>
      </c>
      <c r="B5" s="428" t="s">
        <v>587</v>
      </c>
      <c r="C5" s="36" t="s">
        <v>0</v>
      </c>
      <c r="D5" s="304" t="s">
        <v>1</v>
      </c>
      <c r="E5" s="78" t="s">
        <v>284</v>
      </c>
      <c r="F5" s="103" t="s">
        <v>294</v>
      </c>
      <c r="G5" s="74" t="s">
        <v>295</v>
      </c>
      <c r="H5" s="104" t="s">
        <v>296</v>
      </c>
      <c r="I5" s="103" t="s">
        <v>297</v>
      </c>
      <c r="J5" s="74" t="s">
        <v>298</v>
      </c>
      <c r="K5" s="104" t="s">
        <v>299</v>
      </c>
      <c r="L5" s="103" t="s">
        <v>300</v>
      </c>
      <c r="M5" s="74" t="s">
        <v>301</v>
      </c>
      <c r="N5" s="104" t="s">
        <v>302</v>
      </c>
      <c r="O5" s="103" t="s">
        <v>261</v>
      </c>
      <c r="P5" s="74" t="s">
        <v>268</v>
      </c>
      <c r="Q5" s="104" t="s">
        <v>267</v>
      </c>
      <c r="R5" s="149" t="s">
        <v>260</v>
      </c>
    </row>
    <row r="6" spans="1:19" ht="20.100000000000001" customHeight="1" x14ac:dyDescent="0.2">
      <c r="A6" s="305">
        <f>JN_stat!C6</f>
        <v>3470</v>
      </c>
      <c r="B6" s="33" t="str">
        <f>JN_stat!D6</f>
        <v>MŠ Jablonec n. N., 28.října 16/1858</v>
      </c>
      <c r="C6" s="33">
        <f>JN_stat!E6</f>
        <v>3141</v>
      </c>
      <c r="D6" s="59" t="str">
        <f>JN_stat!F6</f>
        <v>MŠ Jablonec n. N., 28.října 16/1858</v>
      </c>
      <c r="E6" s="100">
        <f>SJMS_normativy!$F$5</f>
        <v>25931</v>
      </c>
      <c r="F6" s="101">
        <f>IF(JN_stat!H6=0,0,(12*1.348*(1/JN_stat!T6*JN_rozp!$E6)+JN_stat!AC6))</f>
        <v>11647.870873340224</v>
      </c>
      <c r="G6" s="29">
        <f>IF(JN_stat!I6=0,0,(12*1.348*(1/JN_stat!U6*JN_rozp!$E6)+JN_stat!AD6))</f>
        <v>0</v>
      </c>
      <c r="H6" s="102">
        <f>IF(JN_stat!J6=0,0,(12*1.348*(1/JN_stat!V6*JN_rozp!$E6)+JN_stat!AE6))</f>
        <v>0</v>
      </c>
      <c r="I6" s="101">
        <f>IF(JN_stat!K6=0,0,(12*1.348*(1/JN_stat!W6*JN_rozp!$E6)+JN_stat!AF6))</f>
        <v>0</v>
      </c>
      <c r="J6" s="29">
        <f>IF(JN_stat!L6=0,0,(12*1.348*(1/JN_stat!X6*JN_rozp!$E6)+JN_stat!AG6))</f>
        <v>0</v>
      </c>
      <c r="K6" s="102">
        <f>IF(JN_stat!M6=0,0,(12*1.348*(1/JN_stat!Y6*JN_rozp!$E6)+JN_stat!AH6))</f>
        <v>0</v>
      </c>
      <c r="L6" s="101">
        <f>IF(JN_stat!N6=0,0,(12*1.348*(1/JN_stat!Z6*JN_rozp!$E6)+JN_stat!AI6))</f>
        <v>0</v>
      </c>
      <c r="M6" s="29">
        <f>IF(JN_stat!O6=0,0,(12*1.348*(1/JN_stat!AA6*JN_rozp!$E6)+JN_stat!AJ6))</f>
        <v>0</v>
      </c>
      <c r="N6" s="102">
        <f>IF(JN_stat!P6=0,0,(12*1.348*(1/JN_stat!AB6*JN_rozp!$E6)+JN_stat!AK6))</f>
        <v>0</v>
      </c>
      <c r="O6" s="101">
        <f>F6*JN_stat!H6+I6*JN_stat!K6+L6*JN_stat!N6</f>
        <v>815350.9611338157</v>
      </c>
      <c r="P6" s="29">
        <f>G6*JN_stat!I6+J6*JN_stat!L6+M6*JN_stat!O6</f>
        <v>0</v>
      </c>
      <c r="Q6" s="102">
        <f>H6*JN_stat!J6+K6*JN_stat!M6+N6*JN_stat!P6</f>
        <v>0</v>
      </c>
      <c r="R6" s="167">
        <f>SUM(O6:Q6)</f>
        <v>815350.9611338157</v>
      </c>
    </row>
    <row r="7" spans="1:19" ht="20.100000000000001" customHeight="1" x14ac:dyDescent="0.2">
      <c r="A7" s="305">
        <f>JN_stat!C7</f>
        <v>3469</v>
      </c>
      <c r="B7" s="33" t="str">
        <f>JN_stat!D7</f>
        <v xml:space="preserve">MŠ Jablonec n. N., Arbesova 50/3779 </v>
      </c>
      <c r="C7" s="33">
        <f>JN_stat!E7</f>
        <v>3141</v>
      </c>
      <c r="D7" s="59" t="str">
        <f>JN_stat!F7</f>
        <v xml:space="preserve">MŠ Jablonec n. N., Arbesova 50/3779 </v>
      </c>
      <c r="E7" s="100">
        <f>SJMS_normativy!$F$5</f>
        <v>25931</v>
      </c>
      <c r="F7" s="101">
        <f>IF(JN_stat!H7=0,0,(12*1.348*(1/JN_stat!T7*JN_rozp!$E7)+JN_stat!AC7))</f>
        <v>11031.831862232204</v>
      </c>
      <c r="G7" s="29">
        <f>IF(JN_stat!I7=0,0,(12*1.348*(1/JN_stat!U7*JN_rozp!$E7)+JN_stat!AD7))</f>
        <v>0</v>
      </c>
      <c r="H7" s="102">
        <f>IF(JN_stat!J7=0,0,(12*1.348*(1/JN_stat!V7*JN_rozp!$E7)+JN_stat!AE7))</f>
        <v>0</v>
      </c>
      <c r="I7" s="101">
        <f>IF(JN_stat!K7=0,0,(12*1.348*(1/JN_stat!W7*JN_rozp!$E7)+JN_stat!AF7))</f>
        <v>0</v>
      </c>
      <c r="J7" s="29">
        <f>IF(JN_stat!L7=0,0,(12*1.348*(1/JN_stat!X7*JN_rozp!$E7)+JN_stat!AG7))</f>
        <v>0</v>
      </c>
      <c r="K7" s="102">
        <f>IF(JN_stat!M7=0,0,(12*1.348*(1/JN_stat!Y7*JN_rozp!$E7)+JN_stat!AH7))</f>
        <v>0</v>
      </c>
      <c r="L7" s="101">
        <f>IF(JN_stat!N7=0,0,(12*1.348*(1/JN_stat!Z7*JN_rozp!$E7)+JN_stat!AI7))</f>
        <v>0</v>
      </c>
      <c r="M7" s="29">
        <f>IF(JN_stat!O7=0,0,(12*1.348*(1/JN_stat!AA7*JN_rozp!$E7)+JN_stat!AJ7))</f>
        <v>0</v>
      </c>
      <c r="N7" s="102">
        <f>IF(JN_stat!P7=0,0,(12*1.348*(1/JN_stat!AB7*JN_rozp!$E7)+JN_stat!AK7))</f>
        <v>0</v>
      </c>
      <c r="O7" s="101">
        <f>F7*JN_stat!H7+I7*JN_stat!K7+L7*JN_stat!N7</f>
        <v>915642.04456527298</v>
      </c>
      <c r="P7" s="29">
        <f>G7*JN_stat!I7+J7*JN_stat!L7+M7*JN_stat!O7</f>
        <v>0</v>
      </c>
      <c r="Q7" s="102">
        <f>H7*JN_stat!J7+K7*JN_stat!M7+N7*JN_stat!P7</f>
        <v>0</v>
      </c>
      <c r="R7" s="167">
        <f t="shared" ref="R7:R47" si="0">SUM(O7:Q7)</f>
        <v>915642.04456527298</v>
      </c>
    </row>
    <row r="8" spans="1:19" ht="20.100000000000001" customHeight="1" x14ac:dyDescent="0.2">
      <c r="A8" s="305">
        <f>JN_stat!C8</f>
        <v>3462</v>
      </c>
      <c r="B8" s="33" t="str">
        <f>JN_stat!D8</f>
        <v>MŠ Jablonec n. N., Čs. armády 37</v>
      </c>
      <c r="C8" s="33">
        <f>JN_stat!E8</f>
        <v>3141</v>
      </c>
      <c r="D8" s="59" t="str">
        <f>JN_stat!F8</f>
        <v>MŠ Jablonec n. N., Čs. armády 37</v>
      </c>
      <c r="E8" s="100">
        <f>SJMS_normativy!$F$5</f>
        <v>25931</v>
      </c>
      <c r="F8" s="101">
        <f>IF(JN_stat!H8=0,0,(12*1.348*(1/JN_stat!T8*JN_rozp!$E8)+JN_stat!AC8))</f>
        <v>11814.931767131498</v>
      </c>
      <c r="G8" s="29">
        <f>IF(JN_stat!I8=0,0,(12*1.348*(1/JN_stat!U8*JN_rozp!$E8)+JN_stat!AD8))</f>
        <v>0</v>
      </c>
      <c r="H8" s="102">
        <f>IF(JN_stat!J8=0,0,(12*1.348*(1/JN_stat!V8*JN_rozp!$E8)+JN_stat!AE8))</f>
        <v>0</v>
      </c>
      <c r="I8" s="101">
        <f>IF(JN_stat!K8=0,0,(12*1.348*(1/JN_stat!W8*JN_rozp!$E8)+JN_stat!AF8))</f>
        <v>0</v>
      </c>
      <c r="J8" s="29">
        <f>IF(JN_stat!L8=0,0,(12*1.348*(1/JN_stat!X8*JN_rozp!$E8)+JN_stat!AG8))</f>
        <v>0</v>
      </c>
      <c r="K8" s="102">
        <f>IF(JN_stat!M8=0,0,(12*1.348*(1/JN_stat!Y8*JN_rozp!$E8)+JN_stat!AH8))</f>
        <v>0</v>
      </c>
      <c r="L8" s="101">
        <f>IF(JN_stat!N8=0,0,(12*1.348*(1/JN_stat!Z8*JN_rozp!$E8)+JN_stat!AI8))</f>
        <v>0</v>
      </c>
      <c r="M8" s="29">
        <f>IF(JN_stat!O8=0,0,(12*1.348*(1/JN_stat!AA8*JN_rozp!$E8)+JN_stat!AJ8))</f>
        <v>0</v>
      </c>
      <c r="N8" s="102">
        <f>IF(JN_stat!P8=0,0,(12*1.348*(1/JN_stat!AB8*JN_rozp!$E8)+JN_stat!AK8))</f>
        <v>0</v>
      </c>
      <c r="O8" s="101">
        <f>F8*JN_stat!H8+I8*JN_stat!K8+L8*JN_stat!N8</f>
        <v>791600.42839781044</v>
      </c>
      <c r="P8" s="29">
        <f>G8*JN_stat!I8+J8*JN_stat!L8+M8*JN_stat!O8</f>
        <v>0</v>
      </c>
      <c r="Q8" s="102">
        <f>H8*JN_stat!J8+K8*JN_stat!M8+N8*JN_stat!P8</f>
        <v>0</v>
      </c>
      <c r="R8" s="167">
        <f t="shared" si="0"/>
        <v>791600.42839781044</v>
      </c>
    </row>
    <row r="9" spans="1:19" ht="20.100000000000001" customHeight="1" x14ac:dyDescent="0.2">
      <c r="A9" s="305">
        <f>JN_stat!C9</f>
        <v>3464</v>
      </c>
      <c r="B9" s="33" t="str">
        <f>JN_stat!D9</f>
        <v xml:space="preserve">MŠ Jablonec n. N., Dolní 3969 </v>
      </c>
      <c r="C9" s="33">
        <f>JN_stat!E9</f>
        <v>3141</v>
      </c>
      <c r="D9" s="59" t="str">
        <f>JN_stat!F9</f>
        <v>MŠ Jablonec n. N., Dolní 3969</v>
      </c>
      <c r="E9" s="100">
        <f>SJMS_normativy!$F$5</f>
        <v>25931</v>
      </c>
      <c r="F9" s="101">
        <f>IF(JN_stat!H9=0,0,(12*1.348*(1/JN_stat!T9*JN_rozp!$E9)+JN_stat!AC9))</f>
        <v>10950.846123439995</v>
      </c>
      <c r="G9" s="29">
        <f>IF(JN_stat!I9=0,0,(12*1.348*(1/JN_stat!U9*JN_rozp!$E9)+JN_stat!AD9))</f>
        <v>0</v>
      </c>
      <c r="H9" s="102">
        <f>IF(JN_stat!J9=0,0,(12*1.348*(1/JN_stat!V9*JN_rozp!$E9)+JN_stat!AE9))</f>
        <v>0</v>
      </c>
      <c r="I9" s="101">
        <f>IF(JN_stat!K9=0,0,(12*1.348*(1/JN_stat!W9*JN_rozp!$E9)+JN_stat!AF9))</f>
        <v>0</v>
      </c>
      <c r="J9" s="29">
        <f>IF(JN_stat!L9=0,0,(12*1.348*(1/JN_stat!X9*JN_rozp!$E9)+JN_stat!AG9))</f>
        <v>0</v>
      </c>
      <c r="K9" s="102">
        <f>IF(JN_stat!M9=0,0,(12*1.348*(1/JN_stat!Y9*JN_rozp!$E9)+JN_stat!AH9))</f>
        <v>0</v>
      </c>
      <c r="L9" s="101">
        <f>IF(JN_stat!N9=0,0,(12*1.348*(1/JN_stat!Z9*JN_rozp!$E9)+JN_stat!AI9))</f>
        <v>0</v>
      </c>
      <c r="M9" s="29">
        <f>IF(JN_stat!O9=0,0,(12*1.348*(1/JN_stat!AA9*JN_rozp!$E9)+JN_stat!AJ9))</f>
        <v>0</v>
      </c>
      <c r="N9" s="102">
        <f>IF(JN_stat!P9=0,0,(12*1.348*(1/JN_stat!AB9*JN_rozp!$E9)+JN_stat!AK9))</f>
        <v>0</v>
      </c>
      <c r="O9" s="101">
        <f>F9*JN_stat!H9+I9*JN_stat!K9+L9*JN_stat!N9</f>
        <v>930821.9204923996</v>
      </c>
      <c r="P9" s="29">
        <f>G9*JN_stat!I9+J9*JN_stat!L9+M9*JN_stat!O9</f>
        <v>0</v>
      </c>
      <c r="Q9" s="102">
        <f>H9*JN_stat!J9+K9*JN_stat!M9+N9*JN_stat!P9</f>
        <v>0</v>
      </c>
      <c r="R9" s="167">
        <f t="shared" si="0"/>
        <v>930821.9204923996</v>
      </c>
    </row>
    <row r="10" spans="1:19" ht="20.100000000000001" customHeight="1" x14ac:dyDescent="0.2">
      <c r="A10" s="305">
        <f>JN_stat!C10</f>
        <v>3453</v>
      </c>
      <c r="B10" s="33" t="str">
        <f>JN_stat!D10</f>
        <v>MŠ Jablonec n. N., Havlíčkova 4/130</v>
      </c>
      <c r="C10" s="33">
        <f>JN_stat!E10</f>
        <v>3141</v>
      </c>
      <c r="D10" s="59" t="str">
        <f>JN_stat!F10</f>
        <v>MŠ Jablonec n. N., Havlíčkova 4</v>
      </c>
      <c r="E10" s="100">
        <f>SJMS_normativy!$F$5</f>
        <v>25931</v>
      </c>
      <c r="F10" s="101">
        <f>IF(JN_stat!H10=0,0,(12*1.348*(1/JN_stat!T10*JN_rozp!$E10)+JN_stat!AC10))</f>
        <v>11647.870873340224</v>
      </c>
      <c r="G10" s="29">
        <f>IF(JN_stat!I10=0,0,(12*1.348*(1/JN_stat!U10*JN_rozp!$E10)+JN_stat!AD10))</f>
        <v>0</v>
      </c>
      <c r="H10" s="102">
        <f>IF(JN_stat!J10=0,0,(12*1.348*(1/JN_stat!V10*JN_rozp!$E10)+JN_stat!AE10))</f>
        <v>0</v>
      </c>
      <c r="I10" s="101">
        <f>IF(JN_stat!K10=0,0,(12*1.348*(1/JN_stat!W10*JN_rozp!$E10)+JN_stat!AF10))</f>
        <v>0</v>
      </c>
      <c r="J10" s="29">
        <f>IF(JN_stat!L10=0,0,(12*1.348*(1/JN_stat!X10*JN_rozp!$E10)+JN_stat!AG10))</f>
        <v>0</v>
      </c>
      <c r="K10" s="102">
        <f>IF(JN_stat!M10=0,0,(12*1.348*(1/JN_stat!Y10*JN_rozp!$E10)+JN_stat!AH10))</f>
        <v>0</v>
      </c>
      <c r="L10" s="101">
        <f>IF(JN_stat!N10=0,0,(12*1.348*(1/JN_stat!Z10*JN_rozp!$E10)+JN_stat!AI10))</f>
        <v>0</v>
      </c>
      <c r="M10" s="29">
        <f>IF(JN_stat!O10=0,0,(12*1.348*(1/JN_stat!AA10*JN_rozp!$E10)+JN_stat!AJ10))</f>
        <v>0</v>
      </c>
      <c r="N10" s="102">
        <f>IF(JN_stat!P10=0,0,(12*1.348*(1/JN_stat!AB10*JN_rozp!$E10)+JN_stat!AK10))</f>
        <v>0</v>
      </c>
      <c r="O10" s="101">
        <f>F10*JN_stat!H10+I10*JN_stat!K10+L10*JN_stat!N10</f>
        <v>815350.9611338157</v>
      </c>
      <c r="P10" s="29">
        <f>G10*JN_stat!I10+J10*JN_stat!L10+M10*JN_stat!O10</f>
        <v>0</v>
      </c>
      <c r="Q10" s="102">
        <f>H10*JN_stat!J10+K10*JN_stat!M10+N10*JN_stat!P10</f>
        <v>0</v>
      </c>
      <c r="R10" s="167">
        <f t="shared" si="0"/>
        <v>815350.9611338157</v>
      </c>
    </row>
    <row r="11" spans="1:19" ht="20.100000000000001" customHeight="1" x14ac:dyDescent="0.2">
      <c r="A11" s="305">
        <f>JN_stat!C11</f>
        <v>3471</v>
      </c>
      <c r="B11" s="33" t="str">
        <f>JN_stat!D11</f>
        <v>MŠ Jablonec n. N., Hřbitovní 10/3677</v>
      </c>
      <c r="C11" s="33">
        <f>JN_stat!E11</f>
        <v>3141</v>
      </c>
      <c r="D11" s="59" t="str">
        <f>JN_stat!F11</f>
        <v>MŠ Jablonec n. N., Hřbitovní 10/3677</v>
      </c>
      <c r="E11" s="100">
        <f>SJMS_normativy!$F$5</f>
        <v>25931</v>
      </c>
      <c r="F11" s="101">
        <f>IF(JN_stat!H11=0,0,(12*1.348*(1/JN_stat!T11*JN_rozp!$E11)+JN_stat!AC11))</f>
        <v>10499.990779246689</v>
      </c>
      <c r="G11" s="29">
        <f>IF(JN_stat!I11=0,0,(12*1.348*(1/JN_stat!U11*JN_rozp!$E11)+JN_stat!AD11))</f>
        <v>0</v>
      </c>
      <c r="H11" s="102">
        <f>IF(JN_stat!J11=0,0,(12*1.348*(1/JN_stat!V11*JN_rozp!$E11)+JN_stat!AE11))</f>
        <v>0</v>
      </c>
      <c r="I11" s="101">
        <f>IF(JN_stat!K11=0,0,(12*1.348*(1/JN_stat!W11*JN_rozp!$E11)+JN_stat!AF11))</f>
        <v>0</v>
      </c>
      <c r="J11" s="29">
        <f>IF(JN_stat!L11=0,0,(12*1.348*(1/JN_stat!X11*JN_rozp!$E11)+JN_stat!AG11))</f>
        <v>0</v>
      </c>
      <c r="K11" s="102">
        <f>IF(JN_stat!M11=0,0,(12*1.348*(1/JN_stat!Y11*JN_rozp!$E11)+JN_stat!AH11))</f>
        <v>0</v>
      </c>
      <c r="L11" s="101">
        <f>IF(JN_stat!N11=0,0,(12*1.348*(1/JN_stat!Z11*JN_rozp!$E11)+JN_stat!AI11))</f>
        <v>0</v>
      </c>
      <c r="M11" s="29">
        <f>IF(JN_stat!O11=0,0,(12*1.348*(1/JN_stat!AA11*JN_rozp!$E11)+JN_stat!AJ11))</f>
        <v>0</v>
      </c>
      <c r="N11" s="102">
        <f>IF(JN_stat!P11=0,0,(12*1.348*(1/JN_stat!AB11*JN_rozp!$E11)+JN_stat!AK11))</f>
        <v>0</v>
      </c>
      <c r="O11" s="101">
        <f>F11*JN_stat!H11+I11*JN_stat!K11+L11*JN_stat!N11</f>
        <v>1028999.0963661756</v>
      </c>
      <c r="P11" s="29">
        <f>G11*JN_stat!I11+J11*JN_stat!L11+M11*JN_stat!O11</f>
        <v>0</v>
      </c>
      <c r="Q11" s="102">
        <f>H11*JN_stat!J11+K11*JN_stat!M11+N11*JN_stat!P11</f>
        <v>0</v>
      </c>
      <c r="R11" s="167">
        <f t="shared" si="0"/>
        <v>1028999.0963661756</v>
      </c>
    </row>
    <row r="12" spans="1:19" ht="20.100000000000001" customHeight="1" x14ac:dyDescent="0.2">
      <c r="A12" s="305">
        <f>JN_stat!C12</f>
        <v>3472</v>
      </c>
      <c r="B12" s="33" t="str">
        <f>JN_stat!D12</f>
        <v>MŠ Jablonec n. N., Husova 3/1444</v>
      </c>
      <c r="C12" s="33">
        <f>JN_stat!E12</f>
        <v>3141</v>
      </c>
      <c r="D12" s="59" t="str">
        <f>JN_stat!F12</f>
        <v>MŠ Jablonec n. N., Husova 3/1444</v>
      </c>
      <c r="E12" s="100">
        <f>SJMS_normativy!$F$5</f>
        <v>25931</v>
      </c>
      <c r="F12" s="101">
        <f>IF(JN_stat!H12=0,0,(12*1.348*(1/JN_stat!T12*JN_rozp!$E12)+JN_stat!AC12))</f>
        <v>12672.430968711938</v>
      </c>
      <c r="G12" s="29">
        <f>IF(JN_stat!I12=0,0,(12*1.348*(1/JN_stat!U12*JN_rozp!$E12)+JN_stat!AD12))</f>
        <v>0</v>
      </c>
      <c r="H12" s="102">
        <f>IF(JN_stat!J12=0,0,(12*1.348*(1/JN_stat!V12*JN_rozp!$E12)+JN_stat!AE12))</f>
        <v>0</v>
      </c>
      <c r="I12" s="101">
        <f>IF(JN_stat!K12=0,0,(12*1.348*(1/JN_stat!W12*JN_rozp!$E12)+JN_stat!AF12))</f>
        <v>0</v>
      </c>
      <c r="J12" s="29">
        <f>IF(JN_stat!L12=0,0,(12*1.348*(1/JN_stat!X12*JN_rozp!$E12)+JN_stat!AG12))</f>
        <v>0</v>
      </c>
      <c r="K12" s="102">
        <f>IF(JN_stat!M12=0,0,(12*1.348*(1/JN_stat!Y12*JN_rozp!$E12)+JN_stat!AH12))</f>
        <v>0</v>
      </c>
      <c r="L12" s="101">
        <f>IF(JN_stat!N12=0,0,(12*1.348*(1/JN_stat!Z12*JN_rozp!$E12)+JN_stat!AI12))</f>
        <v>0</v>
      </c>
      <c r="M12" s="29">
        <f>IF(JN_stat!O12=0,0,(12*1.348*(1/JN_stat!AA12*JN_rozp!$E12)+JN_stat!AJ12))</f>
        <v>0</v>
      </c>
      <c r="N12" s="102">
        <f>IF(JN_stat!P12=0,0,(12*1.348*(1/JN_stat!AB12*JN_rozp!$E12)+JN_stat!AK12))</f>
        <v>0</v>
      </c>
      <c r="O12" s="101">
        <f>F12*JN_stat!H12+I12*JN_stat!K12+L12*JN_stat!N12</f>
        <v>684311.27231044462</v>
      </c>
      <c r="P12" s="29">
        <f>G12*JN_stat!I12+J12*JN_stat!L12+M12*JN_stat!O12</f>
        <v>0</v>
      </c>
      <c r="Q12" s="102">
        <f>H12*JN_stat!J12+K12*JN_stat!M12+N12*JN_stat!P12</f>
        <v>0</v>
      </c>
      <c r="R12" s="167">
        <f t="shared" si="0"/>
        <v>684311.27231044462</v>
      </c>
    </row>
    <row r="13" spans="1:19" ht="20.100000000000001" customHeight="1" x14ac:dyDescent="0.2">
      <c r="A13" s="305">
        <f>JN_stat!C13</f>
        <v>3467</v>
      </c>
      <c r="B13" s="33" t="str">
        <f>JN_stat!D13</f>
        <v xml:space="preserve">MŠ Jablonec n. N., J. Hory 31/4097 </v>
      </c>
      <c r="C13" s="33">
        <f>JN_stat!E13</f>
        <v>3141</v>
      </c>
      <c r="D13" s="59" t="str">
        <f>JN_stat!F13</f>
        <v xml:space="preserve">MŠ Jablonec n. N., J. Hory 31/4097 </v>
      </c>
      <c r="E13" s="100">
        <f>SJMS_normativy!$F$5</f>
        <v>25931</v>
      </c>
      <c r="F13" s="101">
        <f>IF(JN_stat!H13=0,0,(12*1.348*(1/JN_stat!T13*JN_rozp!$E13)+JN_stat!AC13))</f>
        <v>10835.513483934476</v>
      </c>
      <c r="G13" s="29">
        <f>IF(JN_stat!I13=0,0,(12*1.348*(1/JN_stat!U13*JN_rozp!$E13)+JN_stat!AD13))</f>
        <v>0</v>
      </c>
      <c r="H13" s="102">
        <f>IF(JN_stat!J13=0,0,(12*1.348*(1/JN_stat!V13*JN_rozp!$E13)+JN_stat!AE13))</f>
        <v>0</v>
      </c>
      <c r="I13" s="101">
        <f>IF(JN_stat!K13=0,0,(12*1.348*(1/JN_stat!W13*JN_rozp!$E13)+JN_stat!AF13))</f>
        <v>10050.996087108664</v>
      </c>
      <c r="J13" s="29">
        <f>IF(JN_stat!L13=0,0,(12*1.348*(1/JN_stat!X13*JN_rozp!$E13)+JN_stat!AG13))</f>
        <v>0</v>
      </c>
      <c r="K13" s="102">
        <f>IF(JN_stat!M13=0,0,(12*1.348*(1/JN_stat!Y13*JN_rozp!$E13)+JN_stat!AH13))</f>
        <v>0</v>
      </c>
      <c r="L13" s="101">
        <f>IF(JN_stat!N13=0,0,(12*1.348*(1/JN_stat!Z13*JN_rozp!$E13)+JN_stat!AI13))</f>
        <v>0</v>
      </c>
      <c r="M13" s="29">
        <f>IF(JN_stat!O13=0,0,(12*1.348*(1/JN_stat!AA13*JN_rozp!$E13)+JN_stat!AJ13))</f>
        <v>0</v>
      </c>
      <c r="N13" s="102">
        <f>IF(JN_stat!P13=0,0,(12*1.348*(1/JN_stat!AB13*JN_rozp!$E13)+JN_stat!AK13))</f>
        <v>0</v>
      </c>
      <c r="O13" s="101">
        <f>F13*JN_stat!H13+I13*JN_stat!K13+L13*JN_stat!N13</f>
        <v>1144494.1122412984</v>
      </c>
      <c r="P13" s="29">
        <f>G13*JN_stat!I13+J13*JN_stat!L13+M13*JN_stat!O13</f>
        <v>0</v>
      </c>
      <c r="Q13" s="102">
        <f>H13*JN_stat!J13+K13*JN_stat!M13+N13*JN_stat!P13</f>
        <v>0</v>
      </c>
      <c r="R13" s="167">
        <f t="shared" si="0"/>
        <v>1144494.1122412984</v>
      </c>
    </row>
    <row r="14" spans="1:19" ht="20.100000000000001" customHeight="1" x14ac:dyDescent="0.2">
      <c r="A14" s="305">
        <f>JN_stat!C14</f>
        <v>3467</v>
      </c>
      <c r="B14" s="33" t="str">
        <f>JN_stat!D14</f>
        <v xml:space="preserve">MŠ Jablonec n. N., J. Hory 31/4097 </v>
      </c>
      <c r="C14" s="33">
        <f>JN_stat!E14</f>
        <v>3141</v>
      </c>
      <c r="D14" s="59" t="str">
        <f>JN_stat!F14</f>
        <v>MŠ Jablonec n. N., J. Hory 33/4110 - výdejna</v>
      </c>
      <c r="E14" s="100">
        <f>SJMS_normativy!$F$5</f>
        <v>25931</v>
      </c>
      <c r="F14" s="101">
        <f>IF(JN_stat!H14=0,0,(12*1.348*(1/JN_stat!T14*JN_rozp!$E14)+JN_stat!AC14))</f>
        <v>0</v>
      </c>
      <c r="G14" s="29">
        <f>IF(JN_stat!I14=0,0,(12*1.348*(1/JN_stat!U14*JN_rozp!$E14)+JN_stat!AD14))</f>
        <v>0</v>
      </c>
      <c r="H14" s="102">
        <f>IF(JN_stat!J14=0,0,(12*1.348*(1/JN_stat!V14*JN_rozp!$E14)+JN_stat!AE14))</f>
        <v>0</v>
      </c>
      <c r="I14" s="101">
        <f>IF(JN_stat!K14=0,0,(12*1.348*(1/JN_stat!W14*JN_rozp!$E14)+JN_stat!AF14))</f>
        <v>0</v>
      </c>
      <c r="J14" s="29">
        <f>IF(JN_stat!L14=0,0,(12*1.348*(1/JN_stat!X14*JN_rozp!$E14)+JN_stat!AG14))</f>
        <v>0</v>
      </c>
      <c r="K14" s="102">
        <f>IF(JN_stat!M14=0,0,(12*1.348*(1/JN_stat!Y14*JN_rozp!$E14)+JN_stat!AH14))</f>
        <v>0</v>
      </c>
      <c r="L14" s="101">
        <f>IF(JN_stat!N14=0,0,(12*1.348*(1/JN_stat!Z14*JN_rozp!$E14)+JN_stat!AI14))</f>
        <v>6711.9973914057773</v>
      </c>
      <c r="M14" s="29">
        <f>IF(JN_stat!O14=0,0,(12*1.348*(1/JN_stat!AA14*JN_rozp!$E14)+JN_stat!AJ14))</f>
        <v>0</v>
      </c>
      <c r="N14" s="102">
        <f>IF(JN_stat!P14=0,0,(12*1.348*(1/JN_stat!AB14*JN_rozp!$E14)+JN_stat!AK14))</f>
        <v>0</v>
      </c>
      <c r="O14" s="101">
        <f>F14*JN_stat!H14+I14*JN_stat!K14+L14*JN_stat!N14</f>
        <v>127527.95043670977</v>
      </c>
      <c r="P14" s="29">
        <f>G14*JN_stat!I14+J14*JN_stat!L14+M14*JN_stat!O14</f>
        <v>0</v>
      </c>
      <c r="Q14" s="102">
        <f>H14*JN_stat!J14+K14*JN_stat!M14+N14*JN_stat!P14</f>
        <v>0</v>
      </c>
      <c r="R14" s="167">
        <f t="shared" si="0"/>
        <v>127527.95043670977</v>
      </c>
    </row>
    <row r="15" spans="1:19" ht="20.100000000000001" customHeight="1" x14ac:dyDescent="0.2">
      <c r="A15" s="305">
        <f>JN_stat!C15</f>
        <v>3461</v>
      </c>
      <c r="B15" s="33" t="str">
        <f>JN_stat!D15</f>
        <v>MŠ Jablonec n. N., Jugoslávská 13/1885</v>
      </c>
      <c r="C15" s="33">
        <f>JN_stat!E15</f>
        <v>3141</v>
      </c>
      <c r="D15" s="59" t="str">
        <f>JN_stat!F15</f>
        <v>MŠ Jablonec n. N., Jugoslávská 13/1885</v>
      </c>
      <c r="E15" s="100">
        <f>SJMS_normativy!$F$5</f>
        <v>25931</v>
      </c>
      <c r="F15" s="101">
        <f>IF(JN_stat!H15=0,0,(12*1.348*(1/JN_stat!T15*JN_rozp!$E15)+JN_stat!AC15))</f>
        <v>11872.953416983286</v>
      </c>
      <c r="G15" s="29">
        <f>IF(JN_stat!I15=0,0,(12*1.348*(1/JN_stat!U15*JN_rozp!$E15)+JN_stat!AD15))</f>
        <v>0</v>
      </c>
      <c r="H15" s="102">
        <f>IF(JN_stat!J15=0,0,(12*1.348*(1/JN_stat!V15*JN_rozp!$E15)+JN_stat!AE15))</f>
        <v>0</v>
      </c>
      <c r="I15" s="101">
        <f>IF(JN_stat!K15=0,0,(12*1.348*(1/JN_stat!W15*JN_rozp!$E15)+JN_stat!AF15))</f>
        <v>0</v>
      </c>
      <c r="J15" s="29">
        <f>IF(JN_stat!L15=0,0,(12*1.348*(1/JN_stat!X15*JN_rozp!$E15)+JN_stat!AG15))</f>
        <v>0</v>
      </c>
      <c r="K15" s="102">
        <f>IF(JN_stat!M15=0,0,(12*1.348*(1/JN_stat!Y15*JN_rozp!$E15)+JN_stat!AH15))</f>
        <v>0</v>
      </c>
      <c r="L15" s="101">
        <f>IF(JN_stat!N15=0,0,(12*1.348*(1/JN_stat!Z15*JN_rozp!$E15)+JN_stat!AI15))</f>
        <v>0</v>
      </c>
      <c r="M15" s="29">
        <f>IF(JN_stat!O15=0,0,(12*1.348*(1/JN_stat!AA15*JN_rozp!$E15)+JN_stat!AJ15))</f>
        <v>0</v>
      </c>
      <c r="N15" s="102">
        <f>IF(JN_stat!P15=0,0,(12*1.348*(1/JN_stat!AB15*JN_rozp!$E15)+JN_stat!AK15))</f>
        <v>0</v>
      </c>
      <c r="O15" s="101">
        <f>F15*JN_stat!H15+I15*JN_stat!K15+L15*JN_stat!N15</f>
        <v>783614.92552089691</v>
      </c>
      <c r="P15" s="29">
        <f>G15*JN_stat!I15+J15*JN_stat!L15+M15*JN_stat!O15</f>
        <v>0</v>
      </c>
      <c r="Q15" s="102">
        <f>H15*JN_stat!J15+K15*JN_stat!M15+N15*JN_stat!P15</f>
        <v>0</v>
      </c>
      <c r="R15" s="167">
        <f t="shared" si="0"/>
        <v>783614.92552089691</v>
      </c>
    </row>
    <row r="16" spans="1:19" ht="20.100000000000001" customHeight="1" x14ac:dyDescent="0.2">
      <c r="A16" s="305">
        <f>JN_stat!C16</f>
        <v>3461</v>
      </c>
      <c r="B16" s="33" t="str">
        <f>JN_stat!D16</f>
        <v>MŠ Jablonec n. N., Jugoslávská 13/1885</v>
      </c>
      <c r="C16" s="33">
        <f>JN_stat!E16</f>
        <v>3141</v>
      </c>
      <c r="D16" s="181" t="str">
        <f>JN_stat!F16</f>
        <v xml:space="preserve">MŠ Jablonec n. N., Nemocniční 15a </v>
      </c>
      <c r="E16" s="100">
        <f>SJMS_normativy!$F$5</f>
        <v>25931</v>
      </c>
      <c r="F16" s="101">
        <f>IF(JN_stat!H16=0,0,(12*1.348*(1/JN_stat!T16*JN_rozp!$E16)+JN_stat!AC16))</f>
        <v>14341.610386393078</v>
      </c>
      <c r="G16" s="29">
        <f>IF(JN_stat!I16=0,0,(12*1.348*(1/JN_stat!U16*JN_rozp!$E16)+JN_stat!AD16))</f>
        <v>0</v>
      </c>
      <c r="H16" s="102">
        <f>IF(JN_stat!J16=0,0,(12*1.348*(1/JN_stat!V16*JN_rozp!$E16)+JN_stat!AE16))</f>
        <v>0</v>
      </c>
      <c r="I16" s="101">
        <f>IF(JN_stat!K16=0,0,(12*1.348*(1/JN_stat!W16*JN_rozp!$E16)+JN_stat!AF16))</f>
        <v>0</v>
      </c>
      <c r="J16" s="29">
        <f>IF(JN_stat!L16=0,0,(12*1.348*(1/JN_stat!X16*JN_rozp!$E16)+JN_stat!AG16))</f>
        <v>0</v>
      </c>
      <c r="K16" s="102">
        <f>IF(JN_stat!M16=0,0,(12*1.348*(1/JN_stat!Y16*JN_rozp!$E16)+JN_stat!AH16))</f>
        <v>0</v>
      </c>
      <c r="L16" s="101">
        <f>IF(JN_stat!N16=0,0,(12*1.348*(1/JN_stat!Z16*JN_rozp!$E16)+JN_stat!AI16))</f>
        <v>0</v>
      </c>
      <c r="M16" s="29">
        <f>IF(JN_stat!O16=0,0,(12*1.348*(1/JN_stat!AA16*JN_rozp!$E16)+JN_stat!AJ16))</f>
        <v>0</v>
      </c>
      <c r="N16" s="102">
        <f>IF(JN_stat!P16=0,0,(12*1.348*(1/JN_stat!AB16*JN_rozp!$E16)+JN_stat!AK16))</f>
        <v>0</v>
      </c>
      <c r="O16" s="101">
        <f>F16*JN_stat!H16+I16*JN_stat!K16+L16*JN_stat!N16</f>
        <v>516297.97391015082</v>
      </c>
      <c r="P16" s="29">
        <f>G16*JN_stat!I16+J16*JN_stat!L16+M16*JN_stat!O16</f>
        <v>0</v>
      </c>
      <c r="Q16" s="102">
        <f>H16*JN_stat!J16+K16*JN_stat!M16+N16*JN_stat!P16</f>
        <v>0</v>
      </c>
      <c r="R16" s="167">
        <f t="shared" si="0"/>
        <v>516297.97391015082</v>
      </c>
    </row>
    <row r="17" spans="1:18" ht="20.100000000000001" customHeight="1" x14ac:dyDescent="0.2">
      <c r="A17" s="305">
        <f>JN_stat!C17</f>
        <v>3468</v>
      </c>
      <c r="B17" s="33" t="str">
        <f>JN_stat!D17</f>
        <v xml:space="preserve">MŠ Jablonec n. N., Lovecká 11/249 </v>
      </c>
      <c r="C17" s="33">
        <f>JN_stat!E17</f>
        <v>3141</v>
      </c>
      <c r="D17" s="59" t="str">
        <f>JN_stat!F17</f>
        <v xml:space="preserve">MŠ Jablonec n. N., Lovecká 11/249 </v>
      </c>
      <c r="E17" s="100">
        <f>SJMS_normativy!$F$5</f>
        <v>25931</v>
      </c>
      <c r="F17" s="101">
        <f>IF(JN_stat!H17=0,0,(12*1.348*(1/JN_stat!T17*JN_rozp!$E17)+JN_stat!AC17))</f>
        <v>11204.192968871566</v>
      </c>
      <c r="G17" s="29">
        <f>IF(JN_stat!I17=0,0,(12*1.348*(1/JN_stat!U17*JN_rozp!$E17)+JN_stat!AD17))</f>
        <v>0</v>
      </c>
      <c r="H17" s="102">
        <f>IF(JN_stat!J17=0,0,(12*1.348*(1/JN_stat!V17*JN_rozp!$E17)+JN_stat!AE17))</f>
        <v>0</v>
      </c>
      <c r="I17" s="101">
        <f>IF(JN_stat!K17=0,0,(12*1.348*(1/JN_stat!W17*JN_rozp!$E17)+JN_stat!AF17))</f>
        <v>0</v>
      </c>
      <c r="J17" s="29">
        <f>IF(JN_stat!L17=0,0,(12*1.348*(1/JN_stat!X17*JN_rozp!$E17)+JN_stat!AG17))</f>
        <v>0</v>
      </c>
      <c r="K17" s="102">
        <f>IF(JN_stat!M17=0,0,(12*1.348*(1/JN_stat!Y17*JN_rozp!$E17)+JN_stat!AH17))</f>
        <v>0</v>
      </c>
      <c r="L17" s="101">
        <f>IF(JN_stat!N17=0,0,(12*1.348*(1/JN_stat!Z17*JN_rozp!$E17)+JN_stat!AI17))</f>
        <v>0</v>
      </c>
      <c r="M17" s="29">
        <f>IF(JN_stat!O17=0,0,(12*1.348*(1/JN_stat!AA17*JN_rozp!$E17)+JN_stat!AJ17))</f>
        <v>0</v>
      </c>
      <c r="N17" s="102">
        <f>IF(JN_stat!P17=0,0,(12*1.348*(1/JN_stat!AB17*JN_rozp!$E17)+JN_stat!AK17))</f>
        <v>0</v>
      </c>
      <c r="O17" s="101">
        <f>F17*JN_stat!H17+I17*JN_stat!K17+L17*JN_stat!N17</f>
        <v>885131.24454085378</v>
      </c>
      <c r="P17" s="29">
        <f>G17*JN_stat!I17+J17*JN_stat!L17+M17*JN_stat!O17</f>
        <v>0</v>
      </c>
      <c r="Q17" s="102">
        <f>H17*JN_stat!J17+K17*JN_stat!M17+N17*JN_stat!P17</f>
        <v>0</v>
      </c>
      <c r="R17" s="167">
        <f t="shared" si="0"/>
        <v>885131.24454085378</v>
      </c>
    </row>
    <row r="18" spans="1:18" ht="20.100000000000001" customHeight="1" x14ac:dyDescent="0.2">
      <c r="A18" s="305">
        <f>JN_stat!C18</f>
        <v>3465</v>
      </c>
      <c r="B18" s="33" t="str">
        <f>JN_stat!D18</f>
        <v>MŠ Jablonec n. N., Mechová 10/3645</v>
      </c>
      <c r="C18" s="33">
        <f>JN_stat!E18</f>
        <v>3141</v>
      </c>
      <c r="D18" s="59" t="str">
        <f>JN_stat!F18</f>
        <v>MŠ Jablonec n. N., Mechová 10/3645</v>
      </c>
      <c r="E18" s="100">
        <f>SJMS_normativy!$F$5</f>
        <v>25931</v>
      </c>
      <c r="F18" s="101">
        <f>IF(JN_stat!H18=0,0,(12*1.348*(1/JN_stat!T18*JN_rozp!$E18)+JN_stat!AC18))</f>
        <v>10593.171983313368</v>
      </c>
      <c r="G18" s="29">
        <f>IF(JN_stat!I18=0,0,(12*1.348*(1/JN_stat!U18*JN_rozp!$E18)+JN_stat!AD18))</f>
        <v>0</v>
      </c>
      <c r="H18" s="102">
        <f>IF(JN_stat!J18=0,0,(12*1.348*(1/JN_stat!V18*JN_rozp!$E18)+JN_stat!AE18))</f>
        <v>0</v>
      </c>
      <c r="I18" s="101">
        <f>IF(JN_stat!K18=0,0,(12*1.348*(1/JN_stat!W18*JN_rozp!$E18)+JN_stat!AF18))</f>
        <v>0</v>
      </c>
      <c r="J18" s="29">
        <f>IF(JN_stat!L18=0,0,(12*1.348*(1/JN_stat!X18*JN_rozp!$E18)+JN_stat!AG18))</f>
        <v>0</v>
      </c>
      <c r="K18" s="102">
        <f>IF(JN_stat!M18=0,0,(12*1.348*(1/JN_stat!Y18*JN_rozp!$E18)+JN_stat!AH18))</f>
        <v>0</v>
      </c>
      <c r="L18" s="101">
        <f>IF(JN_stat!N18=0,0,(12*1.348*(1/JN_stat!Z18*JN_rozp!$E18)+JN_stat!AI18))</f>
        <v>0</v>
      </c>
      <c r="M18" s="29">
        <f>IF(JN_stat!O18=0,0,(12*1.348*(1/JN_stat!AA18*JN_rozp!$E18)+JN_stat!AJ18))</f>
        <v>0</v>
      </c>
      <c r="N18" s="102">
        <f>IF(JN_stat!P18=0,0,(12*1.348*(1/JN_stat!AB18*JN_rozp!$E18)+JN_stat!AK18))</f>
        <v>0</v>
      </c>
      <c r="O18" s="101">
        <f>F18*JN_stat!H18+I18*JN_stat!K18+L18*JN_stat!N18</f>
        <v>1006351.33841477</v>
      </c>
      <c r="P18" s="29">
        <f>G18*JN_stat!I18+J18*JN_stat!L18+M18*JN_stat!O18</f>
        <v>0</v>
      </c>
      <c r="Q18" s="102">
        <f>H18*JN_stat!J18+K18*JN_stat!M18+N18*JN_stat!P18</f>
        <v>0</v>
      </c>
      <c r="R18" s="167">
        <f t="shared" si="0"/>
        <v>1006351.33841477</v>
      </c>
    </row>
    <row r="19" spans="1:18" ht="20.100000000000001" customHeight="1" x14ac:dyDescent="0.2">
      <c r="A19" s="305">
        <f>JN_stat!C19</f>
        <v>3473</v>
      </c>
      <c r="B19" s="33" t="str">
        <f>JN_stat!D19</f>
        <v>MŠ Jablonec n. N., Nová Pasířská 10/3825</v>
      </c>
      <c r="C19" s="33">
        <f>JN_stat!E19</f>
        <v>3141</v>
      </c>
      <c r="D19" s="59" t="str">
        <f>JN_stat!F19</f>
        <v>MŠ Jablonec n. N., Nová Pasířská 10/3825</v>
      </c>
      <c r="E19" s="100">
        <f>SJMS_normativy!$F$5</f>
        <v>25931</v>
      </c>
      <c r="F19" s="101">
        <f>IF(JN_stat!H19=0,0,(12*1.348*(1/JN_stat!T19*JN_rozp!$E19)+JN_stat!AC19))</f>
        <v>10255.358805008362</v>
      </c>
      <c r="G19" s="29">
        <f>IF(JN_stat!I19=0,0,(12*1.348*(1/JN_stat!U19*JN_rozp!$E19)+JN_stat!AD19))</f>
        <v>0</v>
      </c>
      <c r="H19" s="102">
        <f>IF(JN_stat!J19=0,0,(12*1.348*(1/JN_stat!V19*JN_rozp!$E19)+JN_stat!AE19))</f>
        <v>0</v>
      </c>
      <c r="I19" s="101">
        <f>IF(JN_stat!K19=0,0,(12*1.348*(1/JN_stat!W19*JN_rozp!$E19)+JN_stat!AF19))</f>
        <v>0</v>
      </c>
      <c r="J19" s="29">
        <f>IF(JN_stat!L19=0,0,(12*1.348*(1/JN_stat!X19*JN_rozp!$E19)+JN_stat!AG19))</f>
        <v>0</v>
      </c>
      <c r="K19" s="102">
        <f>IF(JN_stat!M19=0,0,(12*1.348*(1/JN_stat!Y19*JN_rozp!$E19)+JN_stat!AH19))</f>
        <v>0</v>
      </c>
      <c r="L19" s="101">
        <f>IF(JN_stat!N19=0,0,(12*1.348*(1/JN_stat!Z19*JN_rozp!$E19)+JN_stat!AI19))</f>
        <v>0</v>
      </c>
      <c r="M19" s="29">
        <f>IF(JN_stat!O19=0,0,(12*1.348*(1/JN_stat!AA19*JN_rozp!$E19)+JN_stat!AJ19))</f>
        <v>0</v>
      </c>
      <c r="N19" s="102">
        <f>IF(JN_stat!P19=0,0,(12*1.348*(1/JN_stat!AB19*JN_rozp!$E19)+JN_stat!AK19))</f>
        <v>0</v>
      </c>
      <c r="O19" s="101">
        <f>F19*JN_stat!H19+I19*JN_stat!K19+L19*JN_stat!N19</f>
        <v>1097323.3921358946</v>
      </c>
      <c r="P19" s="29">
        <f>G19*JN_stat!I19+J19*JN_stat!L19+M19*JN_stat!O19</f>
        <v>0</v>
      </c>
      <c r="Q19" s="102">
        <f>H19*JN_stat!J19+K19*JN_stat!M19+N19*JN_stat!P19</f>
        <v>0</v>
      </c>
      <c r="R19" s="167">
        <f t="shared" si="0"/>
        <v>1097323.3921358946</v>
      </c>
    </row>
    <row r="20" spans="1:18" ht="20.100000000000001" customHeight="1" x14ac:dyDescent="0.2">
      <c r="A20" s="13">
        <f>JN_stat!C20</f>
        <v>3474</v>
      </c>
      <c r="B20" s="11" t="str">
        <f>JN_stat!D20</f>
        <v xml:space="preserve">MŠ Jablonec n. N., Slunečná 9/336 </v>
      </c>
      <c r="C20" s="11">
        <f>JN_stat!E20</f>
        <v>3141</v>
      </c>
      <c r="D20" s="59" t="str">
        <f>JN_stat!F20</f>
        <v xml:space="preserve">MŠ Jablonec n. N., Slunečná 9/336 </v>
      </c>
      <c r="E20" s="100">
        <f>SJMS_normativy!$F$5</f>
        <v>25931</v>
      </c>
      <c r="F20" s="101">
        <f>IF(JN_stat!H20=0,0,(12*1.348*(1/JN_stat!T20*JN_rozp!$E20)+JN_stat!AC20))</f>
        <v>11758.09468023905</v>
      </c>
      <c r="G20" s="29">
        <f>IF(JN_stat!I20=0,0,(12*1.348*(1/JN_stat!U20*JN_rozp!$E20)+JN_stat!AD20))</f>
        <v>0</v>
      </c>
      <c r="H20" s="102">
        <f>IF(JN_stat!J20=0,0,(12*1.348*(1/JN_stat!V20*JN_rozp!$E20)+JN_stat!AE20))</f>
        <v>0</v>
      </c>
      <c r="I20" s="101">
        <f>IF(JN_stat!K20=0,0,(12*1.348*(1/JN_stat!W20*JN_rozp!$E20)+JN_stat!AF20))</f>
        <v>0</v>
      </c>
      <c r="J20" s="29">
        <f>IF(JN_stat!L20=0,0,(12*1.348*(1/JN_stat!X20*JN_rozp!$E20)+JN_stat!AG20))</f>
        <v>0</v>
      </c>
      <c r="K20" s="102">
        <f>IF(JN_stat!M20=0,0,(12*1.348*(1/JN_stat!Y20*JN_rozp!$E20)+JN_stat!AH20))</f>
        <v>0</v>
      </c>
      <c r="L20" s="101">
        <f>IF(JN_stat!N20=0,0,(12*1.348*(1/JN_stat!Z20*JN_rozp!$E20)+JN_stat!AI20))</f>
        <v>0</v>
      </c>
      <c r="M20" s="29">
        <f>IF(JN_stat!O20=0,0,(12*1.348*(1/JN_stat!AA20*JN_rozp!$E20)+JN_stat!AJ20))</f>
        <v>0</v>
      </c>
      <c r="N20" s="102">
        <f>IF(JN_stat!P20=0,0,(12*1.348*(1/JN_stat!AB20*JN_rozp!$E20)+JN_stat!AK20))</f>
        <v>0</v>
      </c>
      <c r="O20" s="101">
        <f>F20*JN_stat!H20+I20*JN_stat!K20+L20*JN_stat!N20</f>
        <v>799550.43825625535</v>
      </c>
      <c r="P20" s="29">
        <f>G20*JN_stat!I20+J20*JN_stat!L20+M20*JN_stat!O20</f>
        <v>0</v>
      </c>
      <c r="Q20" s="102">
        <f>H20*JN_stat!J20+K20*JN_stat!M20+N20*JN_stat!P20</f>
        <v>0</v>
      </c>
      <c r="R20" s="167">
        <f t="shared" si="0"/>
        <v>799550.43825625535</v>
      </c>
    </row>
    <row r="21" spans="1:18" ht="20.100000000000001" customHeight="1" x14ac:dyDescent="0.2">
      <c r="A21" s="305">
        <f>JN_stat!C21</f>
        <v>3466</v>
      </c>
      <c r="B21" s="33" t="str">
        <f>JN_stat!D21</f>
        <v xml:space="preserve">MŠ Jablonec n. N., Střelecká 14/1067 </v>
      </c>
      <c r="C21" s="33">
        <f>JN_stat!E21</f>
        <v>3141</v>
      </c>
      <c r="D21" s="59" t="str">
        <f>JN_stat!F21</f>
        <v xml:space="preserve">MŠ Jablonec n. N., Střelecká 14/1067 </v>
      </c>
      <c r="E21" s="100">
        <f>SJMS_normativy!$F$5</f>
        <v>25931</v>
      </c>
      <c r="F21" s="101">
        <f>IF(JN_stat!H21=0,0,(12*1.348*(1/JN_stat!T21*JN_rozp!$E21)+JN_stat!AC21))</f>
        <v>11702.416110977512</v>
      </c>
      <c r="G21" s="29">
        <f>IF(JN_stat!I21=0,0,(12*1.348*(1/JN_stat!U21*JN_rozp!$E21)+JN_stat!AD21))</f>
        <v>0</v>
      </c>
      <c r="H21" s="102">
        <f>IF(JN_stat!J21=0,0,(12*1.348*(1/JN_stat!V21*JN_rozp!$E21)+JN_stat!AE21))</f>
        <v>0</v>
      </c>
      <c r="I21" s="101">
        <f>IF(JN_stat!K21=0,0,(12*1.348*(1/JN_stat!W21*JN_rozp!$E21)+JN_stat!AF21))</f>
        <v>0</v>
      </c>
      <c r="J21" s="29">
        <f>IF(JN_stat!L21=0,0,(12*1.348*(1/JN_stat!X21*JN_rozp!$E21)+JN_stat!AG21))</f>
        <v>0</v>
      </c>
      <c r="K21" s="102">
        <f>IF(JN_stat!M21=0,0,(12*1.348*(1/JN_stat!Y21*JN_rozp!$E21)+JN_stat!AH21))</f>
        <v>0</v>
      </c>
      <c r="L21" s="101">
        <f>IF(JN_stat!N21=0,0,(12*1.348*(1/JN_stat!Z21*JN_rozp!$E21)+JN_stat!AI21))</f>
        <v>0</v>
      </c>
      <c r="M21" s="29">
        <f>IF(JN_stat!O21=0,0,(12*1.348*(1/JN_stat!AA21*JN_rozp!$E21)+JN_stat!AJ21))</f>
        <v>0</v>
      </c>
      <c r="N21" s="102">
        <f>IF(JN_stat!P21=0,0,(12*1.348*(1/JN_stat!AB21*JN_rozp!$E21)+JN_stat!AK21))</f>
        <v>0</v>
      </c>
      <c r="O21" s="101">
        <f>F21*JN_stat!H21+I21*JN_stat!K21+L21*JN_stat!N21</f>
        <v>807466.71165744832</v>
      </c>
      <c r="P21" s="29">
        <f>G21*JN_stat!I21+J21*JN_stat!L21+M21*JN_stat!O21</f>
        <v>0</v>
      </c>
      <c r="Q21" s="102">
        <f>H21*JN_stat!J21+K21*JN_stat!M21+N21*JN_stat!P21</f>
        <v>0</v>
      </c>
      <c r="R21" s="167">
        <f t="shared" si="0"/>
        <v>807466.71165744832</v>
      </c>
    </row>
    <row r="22" spans="1:18" ht="20.100000000000001" customHeight="1" x14ac:dyDescent="0.2">
      <c r="A22" s="305">
        <f>JN_stat!C22</f>
        <v>3407</v>
      </c>
      <c r="B22" s="33" t="str">
        <f>JN_stat!D22</f>
        <v>MŠ Jablonec n. N., Švédská 14/3494</v>
      </c>
      <c r="C22" s="33">
        <f>JN_stat!E22</f>
        <v>3141</v>
      </c>
      <c r="D22" s="59" t="str">
        <f>JN_stat!F22</f>
        <v>MŠ Jablonec n. N., Švédská 14/3494</v>
      </c>
      <c r="E22" s="100">
        <f>SJMS_normativy!$F$5</f>
        <v>25931</v>
      </c>
      <c r="F22" s="101">
        <f>IF(JN_stat!H22=0,0,(12*1.348*(1/JN_stat!T22*JN_rozp!$E22)+JN_stat!AC22))</f>
        <v>10950.846123439995</v>
      </c>
      <c r="G22" s="29">
        <f>IF(JN_stat!I22=0,0,(12*1.348*(1/JN_stat!U22*JN_rozp!$E22)+JN_stat!AD22))</f>
        <v>0</v>
      </c>
      <c r="H22" s="102">
        <f>IF(JN_stat!J22=0,0,(12*1.348*(1/JN_stat!V22*JN_rozp!$E22)+JN_stat!AE22))</f>
        <v>0</v>
      </c>
      <c r="I22" s="101">
        <f>IF(JN_stat!K22=0,0,(12*1.348*(1/JN_stat!W22*JN_rozp!$E22)+JN_stat!AF22))</f>
        <v>0</v>
      </c>
      <c r="J22" s="29">
        <f>IF(JN_stat!L22=0,0,(12*1.348*(1/JN_stat!X22*JN_rozp!$E22)+JN_stat!AG22))</f>
        <v>0</v>
      </c>
      <c r="K22" s="102">
        <f>IF(JN_stat!M22=0,0,(12*1.348*(1/JN_stat!Y22*JN_rozp!$E22)+JN_stat!AH22))</f>
        <v>0</v>
      </c>
      <c r="L22" s="101">
        <f>IF(JN_stat!N22=0,0,(12*1.348*(1/JN_stat!Z22*JN_rozp!$E22)+JN_stat!AI22))</f>
        <v>0</v>
      </c>
      <c r="M22" s="29">
        <f>IF(JN_stat!O22=0,0,(12*1.348*(1/JN_stat!AA22*JN_rozp!$E22)+JN_stat!AJ22))</f>
        <v>0</v>
      </c>
      <c r="N22" s="102">
        <f>IF(JN_stat!P22=0,0,(12*1.348*(1/JN_stat!AB22*JN_rozp!$E22)+JN_stat!AK22))</f>
        <v>0</v>
      </c>
      <c r="O22" s="101">
        <f>F22*JN_stat!H22+I22*JN_stat!K22+L22*JN_stat!N22</f>
        <v>930821.9204923996</v>
      </c>
      <c r="P22" s="29">
        <f>G22*JN_stat!I22+J22*JN_stat!L22+M22*JN_stat!O22</f>
        <v>0</v>
      </c>
      <c r="Q22" s="102">
        <f>H22*JN_stat!J22+K22*JN_stat!M22+N22*JN_stat!P22</f>
        <v>0</v>
      </c>
      <c r="R22" s="167">
        <f t="shared" si="0"/>
        <v>930821.9204923996</v>
      </c>
    </row>
    <row r="23" spans="1:18" ht="20.100000000000001" customHeight="1" x14ac:dyDescent="0.2">
      <c r="A23" s="305">
        <f>JN_stat!C23</f>
        <v>3407</v>
      </c>
      <c r="B23" s="33" t="str">
        <f>JN_stat!D23</f>
        <v>MŠ Jablonec n. N., Švédská 14/3494</v>
      </c>
      <c r="C23" s="33">
        <f>JN_stat!E23</f>
        <v>3141</v>
      </c>
      <c r="D23" s="181" t="str">
        <f>JN_stat!F23</f>
        <v>MŠ Jablonec n. N., V. Nezvala 12</v>
      </c>
      <c r="E23" s="100">
        <f>SJMS_normativy!$F$5</f>
        <v>25931</v>
      </c>
      <c r="F23" s="101">
        <f>IF(JN_stat!H23=0,0,(12*1.348*(1/JN_stat!T23*JN_rozp!$E23)+JN_stat!AC23))</f>
        <v>12117.438640112938</v>
      </c>
      <c r="G23" s="29">
        <f>IF(JN_stat!I23=0,0,(12*1.348*(1/JN_stat!U23*JN_rozp!$E23)+JN_stat!AD23))</f>
        <v>0</v>
      </c>
      <c r="H23" s="102">
        <f>IF(JN_stat!J23=0,0,(12*1.348*(1/JN_stat!V23*JN_rozp!$E23)+JN_stat!AE23))</f>
        <v>0</v>
      </c>
      <c r="I23" s="101">
        <f>IF(JN_stat!K23=0,0,(12*1.348*(1/JN_stat!W23*JN_rozp!$E23)+JN_stat!AF23))</f>
        <v>0</v>
      </c>
      <c r="J23" s="29">
        <f>IF(JN_stat!L23=0,0,(12*1.348*(1/JN_stat!X23*JN_rozp!$E23)+JN_stat!AG23))</f>
        <v>0</v>
      </c>
      <c r="K23" s="102">
        <f>IF(JN_stat!M23=0,0,(12*1.348*(1/JN_stat!Y23*JN_rozp!$E23)+JN_stat!AH23))</f>
        <v>0</v>
      </c>
      <c r="L23" s="101">
        <f>IF(JN_stat!N23=0,0,(12*1.348*(1/JN_stat!Z23*JN_rozp!$E23)+JN_stat!AI23))</f>
        <v>0</v>
      </c>
      <c r="M23" s="29">
        <f>IF(JN_stat!O23=0,0,(12*1.348*(1/JN_stat!AA23*JN_rozp!$E23)+JN_stat!AJ23))</f>
        <v>0</v>
      </c>
      <c r="N23" s="102">
        <f>IF(JN_stat!P23=0,0,(12*1.348*(1/JN_stat!AB23*JN_rozp!$E23)+JN_stat!AK23))</f>
        <v>0</v>
      </c>
      <c r="O23" s="101">
        <f>F23*JN_stat!H23+I23*JN_stat!K23+L23*JN_stat!N23</f>
        <v>751281.19568700215</v>
      </c>
      <c r="P23" s="29">
        <f>G23*JN_stat!I23+J23*JN_stat!L23+M23*JN_stat!O23</f>
        <v>0</v>
      </c>
      <c r="Q23" s="102">
        <f>H23*JN_stat!J23+K23*JN_stat!M23+N23*JN_stat!P23</f>
        <v>0</v>
      </c>
      <c r="R23" s="167">
        <f t="shared" si="0"/>
        <v>751281.19568700215</v>
      </c>
    </row>
    <row r="24" spans="1:18" ht="20.100000000000001" customHeight="1" x14ac:dyDescent="0.2">
      <c r="A24" s="305">
        <f>JN_stat!C24</f>
        <v>3463</v>
      </c>
      <c r="B24" s="33" t="str">
        <f>JN_stat!D24</f>
        <v>MŠ Jablonec n. N., Tichá 19/3892</v>
      </c>
      <c r="C24" s="33">
        <f>JN_stat!E24</f>
        <v>3141</v>
      </c>
      <c r="D24" s="59" t="str">
        <f>JN_stat!F24</f>
        <v>MŠ Jablonec n. N., Tichá 19/3892</v>
      </c>
      <c r="E24" s="100">
        <f>SJMS_normativy!$F$5</f>
        <v>25931</v>
      </c>
      <c r="F24" s="101">
        <f>IF(JN_stat!H24=0,0,(12*1.348*(1/JN_stat!T24*JN_rozp!$E24)+JN_stat!AC24))</f>
        <v>10727.218180553609</v>
      </c>
      <c r="G24" s="29">
        <f>IF(JN_stat!I24=0,0,(12*1.348*(1/JN_stat!U24*JN_rozp!$E24)+JN_stat!AD24))</f>
        <v>0</v>
      </c>
      <c r="H24" s="102">
        <f>IF(JN_stat!J24=0,0,(12*1.348*(1/JN_stat!V24*JN_rozp!$E24)+JN_stat!AE24))</f>
        <v>0</v>
      </c>
      <c r="I24" s="101">
        <f>IF(JN_stat!K24=0,0,(12*1.348*(1/JN_stat!W24*JN_rozp!$E24)+JN_stat!AF24))</f>
        <v>0</v>
      </c>
      <c r="J24" s="29">
        <f>IF(JN_stat!L24=0,0,(12*1.348*(1/JN_stat!X24*JN_rozp!$E24)+JN_stat!AG24))</f>
        <v>0</v>
      </c>
      <c r="K24" s="102">
        <f>IF(JN_stat!M24=0,0,(12*1.348*(1/JN_stat!Y24*JN_rozp!$E24)+JN_stat!AH24))</f>
        <v>0</v>
      </c>
      <c r="L24" s="101">
        <f>IF(JN_stat!N24=0,0,(12*1.348*(1/JN_stat!Z24*JN_rozp!$E24)+JN_stat!AI24))</f>
        <v>0</v>
      </c>
      <c r="M24" s="29">
        <f>IF(JN_stat!O24=0,0,(12*1.348*(1/JN_stat!AA24*JN_rozp!$E24)+JN_stat!AJ24))</f>
        <v>0</v>
      </c>
      <c r="N24" s="102">
        <f>IF(JN_stat!P24=0,0,(12*1.348*(1/JN_stat!AB24*JN_rozp!$E24)+JN_stat!AK24))</f>
        <v>0</v>
      </c>
      <c r="O24" s="101">
        <f>F24*JN_stat!H24+I24*JN_stat!K24+L24*JN_stat!N24</f>
        <v>976176.85443037841</v>
      </c>
      <c r="P24" s="29">
        <f>G24*JN_stat!I24+J24*JN_stat!L24+M24*JN_stat!O24</f>
        <v>0</v>
      </c>
      <c r="Q24" s="102">
        <f>H24*JN_stat!J24+K24*JN_stat!M24+N24*JN_stat!P24</f>
        <v>0</v>
      </c>
      <c r="R24" s="167">
        <f t="shared" si="0"/>
        <v>976176.85443037841</v>
      </c>
    </row>
    <row r="25" spans="1:18" ht="20.100000000000001" customHeight="1" x14ac:dyDescent="0.2">
      <c r="A25" s="305">
        <f>JN_stat!C25</f>
        <v>3460</v>
      </c>
      <c r="B25" s="33" t="str">
        <f>JN_stat!D25</f>
        <v xml:space="preserve">MŠ Jablonec n. N., Zámecká 10/223 </v>
      </c>
      <c r="C25" s="33">
        <f>JN_stat!E25</f>
        <v>3141</v>
      </c>
      <c r="D25" s="59" t="str">
        <f>JN_stat!F25</f>
        <v xml:space="preserve">MŠ Jablonec n. N., Zámecká 10/223 </v>
      </c>
      <c r="E25" s="100">
        <f>SJMS_normativy!$F$5</f>
        <v>25931</v>
      </c>
      <c r="F25" s="101">
        <f>IF(JN_stat!H25=0,0,(12*1.348*(1/JN_stat!T25*JN_rozp!$E25)+JN_stat!AC25))</f>
        <v>11343.089185642053</v>
      </c>
      <c r="G25" s="29">
        <f>IF(JN_stat!I25=0,0,(12*1.348*(1/JN_stat!U25*JN_rozp!$E25)+JN_stat!AD25))</f>
        <v>0</v>
      </c>
      <c r="H25" s="102">
        <f>IF(JN_stat!J25=0,0,(12*1.348*(1/JN_stat!V25*JN_rozp!$E25)+JN_stat!AE25))</f>
        <v>0</v>
      </c>
      <c r="I25" s="101">
        <f>IF(JN_stat!K25=0,0,(12*1.348*(1/JN_stat!W25*JN_rozp!$E25)+JN_stat!AF25))</f>
        <v>0</v>
      </c>
      <c r="J25" s="29">
        <f>IF(JN_stat!L25=0,0,(12*1.348*(1/JN_stat!X25*JN_rozp!$E25)+JN_stat!AG25))</f>
        <v>0</v>
      </c>
      <c r="K25" s="102">
        <f>IF(JN_stat!M25=0,0,(12*1.348*(1/JN_stat!Y25*JN_rozp!$E25)+JN_stat!AH25))</f>
        <v>0</v>
      </c>
      <c r="L25" s="101">
        <f>IF(JN_stat!N25=0,0,(12*1.348*(1/JN_stat!Z25*JN_rozp!$E25)+JN_stat!AI25))</f>
        <v>0</v>
      </c>
      <c r="M25" s="29">
        <f>IF(JN_stat!O25=0,0,(12*1.348*(1/JN_stat!AA25*JN_rozp!$E25)+JN_stat!AJ25))</f>
        <v>0</v>
      </c>
      <c r="N25" s="102">
        <f>IF(JN_stat!P25=0,0,(12*1.348*(1/JN_stat!AB25*JN_rozp!$E25)+JN_stat!AK25))</f>
        <v>0</v>
      </c>
      <c r="O25" s="101">
        <f>F25*JN_stat!H25+I25*JN_stat!K25+L25*JN_stat!N25</f>
        <v>862074.77810879599</v>
      </c>
      <c r="P25" s="29">
        <f>G25*JN_stat!I25+J25*JN_stat!L25+M25*JN_stat!O25</f>
        <v>0</v>
      </c>
      <c r="Q25" s="102">
        <f>H25*JN_stat!J25+K25*JN_stat!M25+N25*JN_stat!P25</f>
        <v>0</v>
      </c>
      <c r="R25" s="167">
        <f t="shared" si="0"/>
        <v>862074.77810879599</v>
      </c>
    </row>
    <row r="26" spans="1:18" ht="20.100000000000001" customHeight="1" x14ac:dyDescent="0.2">
      <c r="A26" s="305">
        <f>JN_stat!C26</f>
        <v>3413</v>
      </c>
      <c r="B26" s="33" t="str">
        <f>JN_stat!D26</f>
        <v>MŠ Jablonec n. N., Palackého 37</v>
      </c>
      <c r="C26" s="33">
        <f>JN_stat!E26</f>
        <v>3141</v>
      </c>
      <c r="D26" s="59" t="str">
        <f>JN_stat!F26</f>
        <v>MŠ Jablonec n. N., Palackého 37</v>
      </c>
      <c r="E26" s="100">
        <f>SJMS_normativy!$F$5</f>
        <v>25931</v>
      </c>
      <c r="F26" s="101">
        <f>IF(JN_stat!H26=0,0,(12*1.348*(1/JN_stat!T26*JN_rozp!$E26)+JN_stat!AC26))</f>
        <v>13155.812097620426</v>
      </c>
      <c r="G26" s="29">
        <f>IF(JN_stat!I26=0,0,(12*1.348*(1/JN_stat!U26*JN_rozp!$E26)+JN_stat!AD26))</f>
        <v>0</v>
      </c>
      <c r="H26" s="102">
        <f>IF(JN_stat!J26=0,0,(12*1.348*(1/JN_stat!V26*JN_rozp!$E26)+JN_stat!AE26))</f>
        <v>0</v>
      </c>
      <c r="I26" s="101">
        <f>IF(JN_stat!K26=0,0,(12*1.348*(1/JN_stat!W26*JN_rozp!$E26)+JN_stat!AF26))</f>
        <v>8112.1006118397781</v>
      </c>
      <c r="J26" s="29">
        <f>IF(JN_stat!L26=0,0,(12*1.348*(1/JN_stat!X26*JN_rozp!$E26)+JN_stat!AG26))</f>
        <v>0</v>
      </c>
      <c r="K26" s="102">
        <f>IF(JN_stat!M26=0,0,(12*1.348*(1/JN_stat!Y26*JN_rozp!$E26)+JN_stat!AH26))</f>
        <v>0</v>
      </c>
      <c r="L26" s="101">
        <f>IF(JN_stat!N26=0,0,(12*1.348*(1/JN_stat!Z26*JN_rozp!$E26)+JN_stat!AI26))</f>
        <v>0</v>
      </c>
      <c r="M26" s="29">
        <f>IF(JN_stat!O26=0,0,(12*1.348*(1/JN_stat!AA26*JN_rozp!$E26)+JN_stat!AJ26))</f>
        <v>0</v>
      </c>
      <c r="N26" s="102">
        <f>IF(JN_stat!P26=0,0,(12*1.348*(1/JN_stat!AB26*JN_rozp!$E26)+JN_stat!AK26))</f>
        <v>0</v>
      </c>
      <c r="O26" s="101">
        <f>F26*JN_stat!H26+I26*JN_stat!K26+L26*JN_stat!N26</f>
        <v>988411.4076067307</v>
      </c>
      <c r="P26" s="29">
        <f>G26*JN_stat!I26+J26*JN_stat!L26+M26*JN_stat!O26</f>
        <v>0</v>
      </c>
      <c r="Q26" s="102">
        <f>H26*JN_stat!J26+K26*JN_stat!M26+N26*JN_stat!P26</f>
        <v>0</v>
      </c>
      <c r="R26" s="167">
        <f t="shared" si="0"/>
        <v>988411.4076067307</v>
      </c>
    </row>
    <row r="27" spans="1:18" ht="20.100000000000001" customHeight="1" x14ac:dyDescent="0.2">
      <c r="A27" s="305">
        <f>JN_stat!C27</f>
        <v>3413</v>
      </c>
      <c r="B27" s="33" t="str">
        <f>JN_stat!D27</f>
        <v>MŠ Jablonec n. N., Palackého 37</v>
      </c>
      <c r="C27" s="33">
        <f>JN_stat!E27</f>
        <v>3141</v>
      </c>
      <c r="D27" s="181" t="str">
        <f>JN_stat!F27</f>
        <v>MŠ Jablonec n.N., U Přehrady - výdejna</v>
      </c>
      <c r="E27" s="100">
        <f>SJMS_normativy!$F$5</f>
        <v>25931</v>
      </c>
      <c r="F27" s="101">
        <f>IF(JN_stat!H27=0,0,(12*1.348*(1/JN_stat!T27*JN_rozp!$E27)+JN_stat!AC27))</f>
        <v>0</v>
      </c>
      <c r="G27" s="29">
        <f>IF(JN_stat!I27=0,0,(12*1.348*(1/JN_stat!U27*JN_rozp!$E27)+JN_stat!AD27))</f>
        <v>0</v>
      </c>
      <c r="H27" s="102">
        <f>IF(JN_stat!J27=0,0,(12*1.348*(1/JN_stat!V27*JN_rozp!$E27)+JN_stat!AE27))</f>
        <v>0</v>
      </c>
      <c r="I27" s="101">
        <f>IF(JN_stat!K27=0,0,(12*1.348*(1/JN_stat!W27*JN_rozp!$E27)+JN_stat!AF27))</f>
        <v>0</v>
      </c>
      <c r="J27" s="29">
        <f>IF(JN_stat!L27=0,0,(12*1.348*(1/JN_stat!X27*JN_rozp!$E27)+JN_stat!AG27))</f>
        <v>0</v>
      </c>
      <c r="K27" s="102">
        <f>IF(JN_stat!M27=0,0,(12*1.348*(1/JN_stat!Y27*JN_rozp!$E27)+JN_stat!AH27))</f>
        <v>0</v>
      </c>
      <c r="L27" s="101">
        <f>IF(JN_stat!N27=0,0,(12*1.348*(1/JN_stat!Z27*JN_rozp!$E27)+JN_stat!AI27))</f>
        <v>5419.4004078931866</v>
      </c>
      <c r="M27" s="29">
        <f>IF(JN_stat!O27=0,0,(12*1.348*(1/JN_stat!AA27*JN_rozp!$E27)+JN_stat!AJ27))</f>
        <v>0</v>
      </c>
      <c r="N27" s="102">
        <f>IF(JN_stat!P27=0,0,(12*1.348*(1/JN_stat!AB27*JN_rozp!$E27)+JN_stat!AK27))</f>
        <v>0</v>
      </c>
      <c r="O27" s="101">
        <f>F27*JN_stat!H27+I27*JN_stat!K27+L27*JN_stat!N27</f>
        <v>238453.6179473002</v>
      </c>
      <c r="P27" s="29">
        <f>G27*JN_stat!I27+J27*JN_stat!L27+M27*JN_stat!O27</f>
        <v>0</v>
      </c>
      <c r="Q27" s="102">
        <f>H27*JN_stat!J27+K27*JN_stat!M27+N27*JN_stat!P27</f>
        <v>0</v>
      </c>
      <c r="R27" s="167">
        <f t="shared" si="0"/>
        <v>238453.6179473002</v>
      </c>
    </row>
    <row r="28" spans="1:18" ht="20.100000000000001" customHeight="1" x14ac:dyDescent="0.2">
      <c r="A28" s="305">
        <f>JN_stat!C28</f>
        <v>3409</v>
      </c>
      <c r="B28" s="33" t="str">
        <f>JN_stat!D28</f>
        <v>ZŠ Jablonec n. N., 5. května 76</v>
      </c>
      <c r="C28" s="33">
        <f>JN_stat!E28</f>
        <v>3141</v>
      </c>
      <c r="D28" s="181" t="str">
        <f>JN_stat!F28</f>
        <v>ZŠ Jablonec n. N., Sokolí 9</v>
      </c>
      <c r="E28" s="100">
        <f>SJMS_normativy!$F$5</f>
        <v>25931</v>
      </c>
      <c r="F28" s="101">
        <f>IF(JN_stat!H28=0,0,(12*1.348*(1/JN_stat!T28*JN_rozp!$E28)+JN_stat!AC28))</f>
        <v>15073.536929153741</v>
      </c>
      <c r="G28" s="29">
        <f>IF(JN_stat!I28=0,0,(12*1.348*(1/JN_stat!U28*JN_rozp!$E28)+JN_stat!AD28))</f>
        <v>6890.5932966695946</v>
      </c>
      <c r="H28" s="102">
        <f>IF(JN_stat!J28=0,0,(12*1.348*(1/JN_stat!V28*JN_rozp!$E28)+JN_stat!AE28))</f>
        <v>0</v>
      </c>
      <c r="I28" s="101">
        <f>IF(JN_stat!K28=0,0,(12*1.348*(1/JN_stat!W28*JN_rozp!$E28)+JN_stat!AF28))</f>
        <v>0</v>
      </c>
      <c r="J28" s="29">
        <f>IF(JN_stat!L28=0,0,(12*1.348*(1/JN_stat!X28*JN_rozp!$E28)+JN_stat!AG28))</f>
        <v>0</v>
      </c>
      <c r="K28" s="102">
        <f>IF(JN_stat!M28=0,0,(12*1.348*(1/JN_stat!Y28*JN_rozp!$E28)+JN_stat!AH28))</f>
        <v>0</v>
      </c>
      <c r="L28" s="101">
        <f>IF(JN_stat!N28=0,0,(12*1.348*(1/JN_stat!Z28*JN_rozp!$E28)+JN_stat!AI28))</f>
        <v>0</v>
      </c>
      <c r="M28" s="29">
        <f>IF(JN_stat!O28=0,0,(12*1.348*(1/JN_stat!AA28*JN_rozp!$E28)+JN_stat!AJ28))</f>
        <v>0</v>
      </c>
      <c r="N28" s="102">
        <f>IF(JN_stat!P28=0,0,(12*1.348*(1/JN_stat!AB28*JN_rozp!$E28)+JN_stat!AK28))</f>
        <v>0</v>
      </c>
      <c r="O28" s="101">
        <f>F28*JN_stat!H28+I28*JN_stat!K28+L28*JN_stat!N28</f>
        <v>452206.10787461221</v>
      </c>
      <c r="P28" s="29">
        <f>G28*JN_stat!I28+J28*JN_stat!L28+M28*JN_stat!O28</f>
        <v>1646851.7979040332</v>
      </c>
      <c r="Q28" s="102">
        <f>H28*JN_stat!J28+K28*JN_stat!M28+N28*JN_stat!P28</f>
        <v>0</v>
      </c>
      <c r="R28" s="167">
        <f t="shared" si="0"/>
        <v>2099057.9057786455</v>
      </c>
    </row>
    <row r="29" spans="1:18" ht="20.100000000000001" customHeight="1" x14ac:dyDescent="0.2">
      <c r="A29" s="305">
        <f>JN_stat!C29</f>
        <v>3415</v>
      </c>
      <c r="B29" s="33" t="str">
        <f>JN_stat!D29</f>
        <v>ZŠ Jablonec n. N., Arbesova 30</v>
      </c>
      <c r="C29" s="33">
        <f>JN_stat!E29</f>
        <v>3141</v>
      </c>
      <c r="D29" s="59" t="str">
        <f>JN_stat!F29</f>
        <v>ZŠ Jablonec n. N., Arbesova 30</v>
      </c>
      <c r="E29" s="100">
        <f>SJMS_normativy!$F$5</f>
        <v>25931</v>
      </c>
      <c r="F29" s="101">
        <f>IF(JN_stat!H29=0,0,(12*1.348*(1/JN_stat!T29*JN_rozp!$E29)+JN_stat!AC29))</f>
        <v>0</v>
      </c>
      <c r="G29" s="29">
        <f>IF(JN_stat!I29=0,0,(12*1.348*(1/JN_stat!U29*JN_rozp!$E29)+JN_stat!AD29))</f>
        <v>6171.2710801361518</v>
      </c>
      <c r="H29" s="102">
        <f>IF(JN_stat!J29=0,0,(12*1.348*(1/JN_stat!V29*JN_rozp!$E29)+JN_stat!AE29))</f>
        <v>0</v>
      </c>
      <c r="I29" s="101">
        <f>IF(JN_stat!K29=0,0,(12*1.348*(1/JN_stat!W29*JN_rozp!$E29)+JN_stat!AF29))</f>
        <v>0</v>
      </c>
      <c r="J29" s="29">
        <f>IF(JN_stat!L29=0,0,(12*1.348*(1/JN_stat!X29*JN_rozp!$E29)+JN_stat!AG29))</f>
        <v>0</v>
      </c>
      <c r="K29" s="102">
        <f>IF(JN_stat!M29=0,0,(12*1.348*(1/JN_stat!Y29*JN_rozp!$E29)+JN_stat!AH29))</f>
        <v>0</v>
      </c>
      <c r="L29" s="101">
        <f>IF(JN_stat!N29=0,0,(12*1.348*(1/JN_stat!Z29*JN_rozp!$E29)+JN_stat!AI29))</f>
        <v>0</v>
      </c>
      <c r="M29" s="29">
        <f>IF(JN_stat!O29=0,0,(12*1.348*(1/JN_stat!AA29*JN_rozp!$E29)+JN_stat!AJ29))</f>
        <v>0</v>
      </c>
      <c r="N29" s="102">
        <f>IF(JN_stat!P29=0,0,(12*1.348*(1/JN_stat!AB29*JN_rozp!$E29)+JN_stat!AK29))</f>
        <v>0</v>
      </c>
      <c r="O29" s="101">
        <f>F29*JN_stat!H29+I29*JN_stat!K29+L29*JN_stat!N29</f>
        <v>0</v>
      </c>
      <c r="P29" s="29">
        <f>G29*JN_stat!I29+J29*JN_stat!L29+M29*JN_stat!O29</f>
        <v>2554906.2271763668</v>
      </c>
      <c r="Q29" s="102">
        <f>H29*JN_stat!J29+K29*JN_stat!M29+N29*JN_stat!P29</f>
        <v>0</v>
      </c>
      <c r="R29" s="167">
        <f t="shared" si="0"/>
        <v>2554906.2271763668</v>
      </c>
    </row>
    <row r="30" spans="1:18" ht="20.100000000000001" customHeight="1" x14ac:dyDescent="0.2">
      <c r="A30" s="305">
        <f>JN_stat!C30</f>
        <v>3412</v>
      </c>
      <c r="B30" s="33" t="str">
        <f>JN_stat!D30</f>
        <v>ZŠ Jablonec n. N., Liberecká 26</v>
      </c>
      <c r="C30" s="33">
        <f>JN_stat!E30</f>
        <v>3141</v>
      </c>
      <c r="D30" s="59" t="str">
        <f>JN_stat!F30</f>
        <v>ZŠ Jablonec n. N., Liberecká 26</v>
      </c>
      <c r="E30" s="100">
        <f>SJMS_normativy!$F$5</f>
        <v>25931</v>
      </c>
      <c r="F30" s="101">
        <f>IF(JN_stat!H30=0,0,(12*1.348*(1/JN_stat!T30*JN_rozp!$E30)+JN_stat!AC30))</f>
        <v>0</v>
      </c>
      <c r="G30" s="29">
        <f>IF(JN_stat!I30=0,0,(12*1.348*(1/JN_stat!U30*JN_rozp!$E30)+JN_stat!AD30))</f>
        <v>5692.0214513194223</v>
      </c>
      <c r="H30" s="102">
        <f>IF(JN_stat!J30=0,0,(12*1.348*(1/JN_stat!V30*JN_rozp!$E30)+JN_stat!AE30))</f>
        <v>0</v>
      </c>
      <c r="I30" s="101">
        <f>IF(JN_stat!K30=0,0,(12*1.348*(1/JN_stat!W30*JN_rozp!$E30)+JN_stat!AF30))</f>
        <v>0</v>
      </c>
      <c r="J30" s="29">
        <f>IF(JN_stat!L30=0,0,(12*1.348*(1/JN_stat!X30*JN_rozp!$E30)+JN_stat!AG30))</f>
        <v>0</v>
      </c>
      <c r="K30" s="102">
        <f>IF(JN_stat!M30=0,0,(12*1.348*(1/JN_stat!Y30*JN_rozp!$E30)+JN_stat!AH30))</f>
        <v>0</v>
      </c>
      <c r="L30" s="101">
        <f>IF(JN_stat!N30=0,0,(12*1.348*(1/JN_stat!Z30*JN_rozp!$E30)+JN_stat!AI30))</f>
        <v>0</v>
      </c>
      <c r="M30" s="29">
        <f>IF(JN_stat!O30=0,0,(12*1.348*(1/JN_stat!AA30*JN_rozp!$E30)+JN_stat!AJ30))</f>
        <v>0</v>
      </c>
      <c r="N30" s="102">
        <f>IF(JN_stat!P30=0,0,(12*1.348*(1/JN_stat!AB30*JN_rozp!$E30)+JN_stat!AK30))</f>
        <v>0</v>
      </c>
      <c r="O30" s="101">
        <f>F30*JN_stat!H30+I30*JN_stat!K30+L30*JN_stat!N30</f>
        <v>0</v>
      </c>
      <c r="P30" s="29">
        <f>G30*JN_stat!I30+J30*JN_stat!L30+M30*JN_stat!O30</f>
        <v>3557513.4070746391</v>
      </c>
      <c r="Q30" s="102">
        <f>H30*JN_stat!J30+K30*JN_stat!M30+N30*JN_stat!P30</f>
        <v>0</v>
      </c>
      <c r="R30" s="167">
        <f t="shared" si="0"/>
        <v>3557513.4070746391</v>
      </c>
    </row>
    <row r="31" spans="1:18" ht="20.100000000000001" customHeight="1" x14ac:dyDescent="0.2">
      <c r="A31" s="305">
        <f>JN_stat!C31</f>
        <v>3416</v>
      </c>
      <c r="B31" s="33" t="str">
        <f>JN_stat!D31</f>
        <v>ZŠ Jablonec n. N., Mozartova 24</v>
      </c>
      <c r="C31" s="33">
        <f>JN_stat!E31</f>
        <v>3141</v>
      </c>
      <c r="D31" s="181" t="str">
        <f>JN_stat!F31</f>
        <v>ZŠ Jablonec n. N., Mozartova 26</v>
      </c>
      <c r="E31" s="100">
        <f>SJMS_normativy!$F$5</f>
        <v>25931</v>
      </c>
      <c r="F31" s="101">
        <f>IF(JN_stat!H31=0,0,(12*1.348*(1/JN_stat!T31*JN_rozp!$E31)+JN_stat!AC31))</f>
        <v>0</v>
      </c>
      <c r="G31" s="29">
        <f>IF(JN_stat!I31=0,0,(12*1.348*(1/JN_stat!U31*JN_rozp!$E31)+JN_stat!AD31))</f>
        <v>5951.2520851958097</v>
      </c>
      <c r="H31" s="102">
        <f>IF(JN_stat!J31=0,0,(12*1.348*(1/JN_stat!V31*JN_rozp!$E31)+JN_stat!AE31))</f>
        <v>0</v>
      </c>
      <c r="I31" s="101">
        <f>IF(JN_stat!K31=0,0,(12*1.348*(1/JN_stat!W31*JN_rozp!$E31)+JN_stat!AF31))</f>
        <v>0</v>
      </c>
      <c r="J31" s="29">
        <f>IF(JN_stat!L31=0,0,(12*1.348*(1/JN_stat!X31*JN_rozp!$E31)+JN_stat!AG31))</f>
        <v>0</v>
      </c>
      <c r="K31" s="102">
        <f>IF(JN_stat!M31=0,0,(12*1.348*(1/JN_stat!Y31*JN_rozp!$E31)+JN_stat!AH31))</f>
        <v>0</v>
      </c>
      <c r="L31" s="101">
        <f>IF(JN_stat!N31=0,0,(12*1.348*(1/JN_stat!Z31*JN_rozp!$E31)+JN_stat!AI31))</f>
        <v>0</v>
      </c>
      <c r="M31" s="29">
        <f>IF(JN_stat!O31=0,0,(12*1.348*(1/JN_stat!AA31*JN_rozp!$E31)+JN_stat!AJ31))</f>
        <v>0</v>
      </c>
      <c r="N31" s="102">
        <f>IF(JN_stat!P31=0,0,(12*1.348*(1/JN_stat!AB31*JN_rozp!$E31)+JN_stat!AK31))</f>
        <v>0</v>
      </c>
      <c r="O31" s="101">
        <f>F31*JN_stat!H31+I31*JN_stat!K31+L31*JN_stat!N31</f>
        <v>0</v>
      </c>
      <c r="P31" s="29">
        <f>G31*JN_stat!I31+J31*JN_stat!L31+M31*JN_stat!O31</f>
        <v>2963723.5384275131</v>
      </c>
      <c r="Q31" s="102">
        <f>H31*JN_stat!J31+K31*JN_stat!M31+N31*JN_stat!P31</f>
        <v>0</v>
      </c>
      <c r="R31" s="167">
        <f t="shared" si="0"/>
        <v>2963723.5384275131</v>
      </c>
    </row>
    <row r="32" spans="1:18" ht="20.100000000000001" customHeight="1" x14ac:dyDescent="0.2">
      <c r="A32" s="305">
        <f>JN_stat!C32</f>
        <v>3414</v>
      </c>
      <c r="B32" s="33" t="str">
        <f>JN_stat!D32</f>
        <v>ZŠ Jablonec n. N., Na Šumavě 43</v>
      </c>
      <c r="C32" s="33">
        <f>JN_stat!E32</f>
        <v>3141</v>
      </c>
      <c r="D32" s="59" t="str">
        <f>JN_stat!F32</f>
        <v>ZŠ Jablonec n. N., Na Šumavě 43</v>
      </c>
      <c r="E32" s="100">
        <f>SJMS_normativy!$F$5</f>
        <v>25931</v>
      </c>
      <c r="F32" s="101">
        <f>IF(JN_stat!H32=0,0,(12*1.348*(1/JN_stat!T32*JN_rozp!$E32)+JN_stat!AC32))</f>
        <v>0</v>
      </c>
      <c r="G32" s="29">
        <f>IF(JN_stat!I32=0,0,(12*1.348*(1/JN_stat!U32*JN_rozp!$E32)+JN_stat!AD32))</f>
        <v>5836.512052799143</v>
      </c>
      <c r="H32" s="102">
        <f>IF(JN_stat!J32=0,0,(12*1.348*(1/JN_stat!V32*JN_rozp!$E32)+JN_stat!AE32))</f>
        <v>0</v>
      </c>
      <c r="I32" s="101">
        <f>IF(JN_stat!K32=0,0,(12*1.348*(1/JN_stat!W32*JN_rozp!$E32)+JN_stat!AF32))</f>
        <v>0</v>
      </c>
      <c r="J32" s="29">
        <f>IF(JN_stat!L32=0,0,(12*1.348*(1/JN_stat!X32*JN_rozp!$E32)+JN_stat!AG32))</f>
        <v>0</v>
      </c>
      <c r="K32" s="102">
        <f>IF(JN_stat!M32=0,0,(12*1.348*(1/JN_stat!Y32*JN_rozp!$E32)+JN_stat!AH32))</f>
        <v>0</v>
      </c>
      <c r="L32" s="101">
        <f>IF(JN_stat!N32=0,0,(12*1.348*(1/JN_stat!Z32*JN_rozp!$E32)+JN_stat!AI32))</f>
        <v>0</v>
      </c>
      <c r="M32" s="29">
        <f>IF(JN_stat!O32=0,0,(12*1.348*(1/JN_stat!AA32*JN_rozp!$E32)+JN_stat!AJ32))</f>
        <v>0</v>
      </c>
      <c r="N32" s="102">
        <f>IF(JN_stat!P32=0,0,(12*1.348*(1/JN_stat!AB32*JN_rozp!$E32)+JN_stat!AK32))</f>
        <v>0</v>
      </c>
      <c r="O32" s="101">
        <f>F32*JN_stat!H32+I32*JN_stat!K32+L32*JN_stat!N32</f>
        <v>0</v>
      </c>
      <c r="P32" s="29">
        <f>G32*JN_stat!I32+J32*JN_stat!L32+M32*JN_stat!O32</f>
        <v>3210081.6290395288</v>
      </c>
      <c r="Q32" s="102">
        <f>H32*JN_stat!J32+K32*JN_stat!M32+N32*JN_stat!P32</f>
        <v>0</v>
      </c>
      <c r="R32" s="167">
        <f t="shared" si="0"/>
        <v>3210081.6290395288</v>
      </c>
    </row>
    <row r="33" spans="1:18" ht="20.100000000000001" customHeight="1" x14ac:dyDescent="0.2">
      <c r="A33" s="305">
        <f>JN_stat!C33</f>
        <v>3411</v>
      </c>
      <c r="B33" s="33" t="str">
        <f>JN_stat!D33</f>
        <v>ZŠ Jablonec n. N., Pasířská 72</v>
      </c>
      <c r="C33" s="33">
        <f>JN_stat!E33</f>
        <v>3141</v>
      </c>
      <c r="D33" s="59" t="str">
        <f>JN_stat!F33</f>
        <v>ZŠ Jablonec n. N., Pasířská 72</v>
      </c>
      <c r="E33" s="100">
        <f>SJMS_normativy!$F$5</f>
        <v>25931</v>
      </c>
      <c r="F33" s="101">
        <f>IF(JN_stat!H33=0,0,(12*1.348*(1/JN_stat!T33*JN_rozp!$E33)+JN_stat!AC33))</f>
        <v>16573.45286931959</v>
      </c>
      <c r="G33" s="29">
        <f>IF(JN_stat!I33=0,0,(12*1.348*(1/JN_stat!U33*JN_rozp!$E33)+JN_stat!AD33))</f>
        <v>5876.8654564285252</v>
      </c>
      <c r="H33" s="102">
        <f>IF(JN_stat!J33=0,0,(12*1.348*(1/JN_stat!V33*JN_rozp!$E33)+JN_stat!AE33))</f>
        <v>0</v>
      </c>
      <c r="I33" s="101">
        <f>IF(JN_stat!K33=0,0,(12*1.348*(1/JN_stat!W33*JN_rozp!$E33)+JN_stat!AF33))</f>
        <v>0</v>
      </c>
      <c r="J33" s="29">
        <f>IF(JN_stat!L33=0,0,(12*1.348*(1/JN_stat!X33*JN_rozp!$E33)+JN_stat!AG33))</f>
        <v>0</v>
      </c>
      <c r="K33" s="102">
        <f>IF(JN_stat!M33=0,0,(12*1.348*(1/JN_stat!Y33*JN_rozp!$E33)+JN_stat!AH33))</f>
        <v>0</v>
      </c>
      <c r="L33" s="101">
        <f>IF(JN_stat!N33=0,0,(12*1.348*(1/JN_stat!Z33*JN_rozp!$E33)+JN_stat!AI33))</f>
        <v>0</v>
      </c>
      <c r="M33" s="29">
        <f>IF(JN_stat!O33=0,0,(12*1.348*(1/JN_stat!AA33*JN_rozp!$E33)+JN_stat!AJ33))</f>
        <v>0</v>
      </c>
      <c r="N33" s="102">
        <f>IF(JN_stat!P33=0,0,(12*1.348*(1/JN_stat!AB33*JN_rozp!$E33)+JN_stat!AK33))</f>
        <v>0</v>
      </c>
      <c r="O33" s="101">
        <f>F33*JN_stat!H33+I33*JN_stat!K33+L33*JN_stat!N33</f>
        <v>331469.0573863918</v>
      </c>
      <c r="P33" s="29">
        <f>G33*JN_stat!I33+J33*JN_stat!L33+M33*JN_stat!O33</f>
        <v>3120615.5573635469</v>
      </c>
      <c r="Q33" s="102">
        <f>H33*JN_stat!J33+K33*JN_stat!M33+N33*JN_stat!P33</f>
        <v>0</v>
      </c>
      <c r="R33" s="167">
        <f t="shared" si="0"/>
        <v>3452084.6147499387</v>
      </c>
    </row>
    <row r="34" spans="1:18" ht="20.100000000000001" customHeight="1" x14ac:dyDescent="0.2">
      <c r="A34" s="305">
        <f>JN_stat!C34</f>
        <v>3408</v>
      </c>
      <c r="B34" s="33" t="str">
        <f>JN_stat!D34</f>
        <v>ZŠ Jablonec n. N., Pivovarská 15</v>
      </c>
      <c r="C34" s="33">
        <f>JN_stat!E34</f>
        <v>3141</v>
      </c>
      <c r="D34" s="181" t="str">
        <f>JN_stat!F34</f>
        <v>ZŠ Jablonec n. N., Pivovarská 12</v>
      </c>
      <c r="E34" s="100">
        <f>SJMS_normativy!$F$5</f>
        <v>25931</v>
      </c>
      <c r="F34" s="101">
        <f>IF(JN_stat!H34=0,0,(12*1.348*(1/JN_stat!T34*JN_rozp!$E34)+JN_stat!AC34))</f>
        <v>0</v>
      </c>
      <c r="G34" s="29">
        <f>IF(JN_stat!I34=0,0,(12*1.348*(1/JN_stat!U34*JN_rozp!$E34)+JN_stat!AD34))</f>
        <v>6951.553992693528</v>
      </c>
      <c r="H34" s="102">
        <f>IF(JN_stat!J34=0,0,(12*1.348*(1/JN_stat!V34*JN_rozp!$E34)+JN_stat!AE34))</f>
        <v>0</v>
      </c>
      <c r="I34" s="101">
        <f>IF(JN_stat!K34=0,0,(12*1.348*(1/JN_stat!W34*JN_rozp!$E34)+JN_stat!AF34))</f>
        <v>0</v>
      </c>
      <c r="J34" s="29">
        <f>IF(JN_stat!L34=0,0,(12*1.348*(1/JN_stat!X34*JN_rozp!$E34)+JN_stat!AG34))</f>
        <v>0</v>
      </c>
      <c r="K34" s="102">
        <f>IF(JN_stat!M34=0,0,(12*1.348*(1/JN_stat!Y34*JN_rozp!$E34)+JN_stat!AH34))</f>
        <v>0</v>
      </c>
      <c r="L34" s="101">
        <f>IF(JN_stat!N34=0,0,(12*1.348*(1/JN_stat!Z34*JN_rozp!$E34)+JN_stat!AI34))</f>
        <v>0</v>
      </c>
      <c r="M34" s="29">
        <f>IF(JN_stat!O34=0,0,(12*1.348*(1/JN_stat!AA34*JN_rozp!$E34)+JN_stat!AJ34))</f>
        <v>0</v>
      </c>
      <c r="N34" s="102">
        <f>IF(JN_stat!P34=0,0,(12*1.348*(1/JN_stat!AB34*JN_rozp!$E34)+JN_stat!AK34))</f>
        <v>0</v>
      </c>
      <c r="O34" s="101">
        <f>F34*JN_stat!H34+I34*JN_stat!K34+L34*JN_stat!N34</f>
        <v>0</v>
      </c>
      <c r="P34" s="29">
        <f>G34*JN_stat!I34+J34*JN_stat!L34+M34*JN_stat!O34</f>
        <v>1591905.8643268179</v>
      </c>
      <c r="Q34" s="102">
        <f>H34*JN_stat!J34+K34*JN_stat!M34+N34*JN_stat!P34</f>
        <v>0</v>
      </c>
      <c r="R34" s="167">
        <f t="shared" si="0"/>
        <v>1591905.8643268179</v>
      </c>
    </row>
    <row r="35" spans="1:18" ht="20.100000000000001" customHeight="1" x14ac:dyDescent="0.2">
      <c r="A35" s="305">
        <f>JN_stat!C35</f>
        <v>3417</v>
      </c>
      <c r="B35" s="33" t="str">
        <f>JN_stat!D35</f>
        <v>ZŠ Jablonec n. N., Pod Vodárnou 10</v>
      </c>
      <c r="C35" s="33">
        <f>JN_stat!E35</f>
        <v>3141</v>
      </c>
      <c r="D35" s="59" t="str">
        <f>JN_stat!F35</f>
        <v>ZŠ Jablonec n. N., Pod Vodárnou 10</v>
      </c>
      <c r="E35" s="100">
        <f>SJMS_normativy!$F$5</f>
        <v>25931</v>
      </c>
      <c r="F35" s="101">
        <f>IF(JN_stat!H35=0,0,(12*1.348*(1/JN_stat!T35*JN_rozp!$E35)+JN_stat!AC35))</f>
        <v>0</v>
      </c>
      <c r="G35" s="29">
        <f>IF(JN_stat!I35=0,0,(12*1.348*(1/JN_stat!U35*JN_rozp!$E35)+JN_stat!AD35))</f>
        <v>7196.3467142976524</v>
      </c>
      <c r="H35" s="102">
        <f>IF(JN_stat!J35=0,0,(12*1.348*(1/JN_stat!V35*JN_rozp!$E35)+JN_stat!AE35))</f>
        <v>0</v>
      </c>
      <c r="I35" s="101">
        <f>IF(JN_stat!K35=0,0,(12*1.348*(1/JN_stat!W35*JN_rozp!$E35)+JN_stat!AF35))</f>
        <v>0</v>
      </c>
      <c r="J35" s="29">
        <f>IF(JN_stat!L35=0,0,(12*1.348*(1/JN_stat!X35*JN_rozp!$E35)+JN_stat!AG35))</f>
        <v>0</v>
      </c>
      <c r="K35" s="102">
        <f>IF(JN_stat!M35=0,0,(12*1.348*(1/JN_stat!Y35*JN_rozp!$E35)+JN_stat!AH35))</f>
        <v>0</v>
      </c>
      <c r="L35" s="101">
        <f>IF(JN_stat!N35=0,0,(12*1.348*(1/JN_stat!Z35*JN_rozp!$E35)+JN_stat!AI35))</f>
        <v>0</v>
      </c>
      <c r="M35" s="29">
        <f>IF(JN_stat!O35=0,0,(12*1.348*(1/JN_stat!AA35*JN_rozp!$E35)+JN_stat!AJ35))</f>
        <v>0</v>
      </c>
      <c r="N35" s="102">
        <f>IF(JN_stat!P35=0,0,(12*1.348*(1/JN_stat!AB35*JN_rozp!$E35)+JN_stat!AK35))</f>
        <v>0</v>
      </c>
      <c r="O35" s="101">
        <f>F35*JN_stat!H35+I35*JN_stat!K35+L35*JN_stat!N35</f>
        <v>0</v>
      </c>
      <c r="P35" s="29">
        <f>G35*JN_stat!I35+J35*JN_stat!L35+M35*JN_stat!O35</f>
        <v>1396091.2625737446</v>
      </c>
      <c r="Q35" s="102">
        <f>H35*JN_stat!J35+K35*JN_stat!M35+N35*JN_stat!P35</f>
        <v>0</v>
      </c>
      <c r="R35" s="167">
        <f t="shared" si="0"/>
        <v>1396091.2625737446</v>
      </c>
    </row>
    <row r="36" spans="1:18" ht="20.100000000000001" customHeight="1" x14ac:dyDescent="0.2">
      <c r="A36" s="305">
        <f>JN_stat!C36</f>
        <v>3410</v>
      </c>
      <c r="B36" s="33" t="str">
        <f>JN_stat!D36</f>
        <v>ZŠ Jablonec n. N., Rychnovská 216</v>
      </c>
      <c r="C36" s="33">
        <f>JN_stat!E36</f>
        <v>3141</v>
      </c>
      <c r="D36" s="59" t="str">
        <f>JN_stat!F36</f>
        <v>ZŠ Jablonec n. N., Rychnovská 216</v>
      </c>
      <c r="E36" s="100">
        <f>SJMS_normativy!$F$5</f>
        <v>25931</v>
      </c>
      <c r="F36" s="101">
        <f>IF(JN_stat!H36=0,0,(12*1.348*(1/JN_stat!T36*JN_rozp!$E36)+JN_stat!AC36))</f>
        <v>0</v>
      </c>
      <c r="G36" s="29">
        <f>IF(JN_stat!I36=0,0,(12*1.348*(1/JN_stat!U36*JN_rozp!$E36)+JN_stat!AD36))</f>
        <v>6838.5305842616563</v>
      </c>
      <c r="H36" s="102">
        <f>IF(JN_stat!J36=0,0,(12*1.348*(1/JN_stat!V36*JN_rozp!$E36)+JN_stat!AE36))</f>
        <v>0</v>
      </c>
      <c r="I36" s="101">
        <f>IF(JN_stat!K36=0,0,(12*1.348*(1/JN_stat!W36*JN_rozp!$E36)+JN_stat!AF36))</f>
        <v>0</v>
      </c>
      <c r="J36" s="29">
        <f>IF(JN_stat!L36=0,0,(12*1.348*(1/JN_stat!X36*JN_rozp!$E36)+JN_stat!AG36))</f>
        <v>0</v>
      </c>
      <c r="K36" s="102">
        <f>IF(JN_stat!M36=0,0,(12*1.348*(1/JN_stat!Y36*JN_rozp!$E36)+JN_stat!AH36))</f>
        <v>0</v>
      </c>
      <c r="L36" s="101">
        <f>IF(JN_stat!N36=0,0,(12*1.348*(1/JN_stat!Z36*JN_rozp!$E36)+JN_stat!AI36))</f>
        <v>0</v>
      </c>
      <c r="M36" s="29">
        <f>IF(JN_stat!O36=0,0,(12*1.348*(1/JN_stat!AA36*JN_rozp!$E36)+JN_stat!AJ36))</f>
        <v>0</v>
      </c>
      <c r="N36" s="102">
        <f>IF(JN_stat!P36=0,0,(12*1.348*(1/JN_stat!AB36*JN_rozp!$E36)+JN_stat!AK36))</f>
        <v>0</v>
      </c>
      <c r="O36" s="101">
        <f>F36*JN_stat!H36+I36*JN_stat!K36+L36*JN_stat!N36</f>
        <v>0</v>
      </c>
      <c r="P36" s="29">
        <f>G36*JN_stat!I36+J36*JN_stat!L36+M36*JN_stat!O36</f>
        <v>1695955.5848968907</v>
      </c>
      <c r="Q36" s="102">
        <f>H36*JN_stat!J36+K36*JN_stat!M36+N36*JN_stat!P36</f>
        <v>0</v>
      </c>
      <c r="R36" s="167">
        <f t="shared" si="0"/>
        <v>1695955.5848968907</v>
      </c>
    </row>
    <row r="37" spans="1:18" ht="20.100000000000001" customHeight="1" x14ac:dyDescent="0.2">
      <c r="A37" s="305">
        <f>JN_stat!C37</f>
        <v>3410</v>
      </c>
      <c r="B37" s="33" t="str">
        <f>JN_stat!D37</f>
        <v>ZŠ Jablonec n. N., Rychnovská 216</v>
      </c>
      <c r="C37" s="33">
        <f>JN_stat!E37</f>
        <v>3141</v>
      </c>
      <c r="D37" s="181" t="str">
        <f>JN_stat!F37</f>
        <v xml:space="preserve">ZŠ Jablonec n.N., Janáčkova 42 </v>
      </c>
      <c r="E37" s="100">
        <f>SJMS_normativy!$F$5</f>
        <v>25931</v>
      </c>
      <c r="F37" s="101">
        <f>IF(JN_stat!H37=0,0,(12*1.348*(1/JN_stat!T37*JN_rozp!$E37)+JN_stat!AC37))</f>
        <v>0</v>
      </c>
      <c r="G37" s="29">
        <f>IF(JN_stat!I37=0,0,(12*1.348*(1/JN_stat!U37*JN_rozp!$E37)+JN_stat!AD37))</f>
        <v>8242.1456773913924</v>
      </c>
      <c r="H37" s="102">
        <f>IF(JN_stat!J37=0,0,(12*1.348*(1/JN_stat!V37*JN_rozp!$E37)+JN_stat!AE37))</f>
        <v>0</v>
      </c>
      <c r="I37" s="101">
        <f>IF(JN_stat!K37=0,0,(12*1.348*(1/JN_stat!W37*JN_rozp!$E37)+JN_stat!AF37))</f>
        <v>0</v>
      </c>
      <c r="J37" s="29">
        <f>IF(JN_stat!L37=0,0,(12*1.348*(1/JN_stat!X37*JN_rozp!$E37)+JN_stat!AG37))</f>
        <v>0</v>
      </c>
      <c r="K37" s="102">
        <f>IF(JN_stat!M37=0,0,(12*1.348*(1/JN_stat!Y37*JN_rozp!$E37)+JN_stat!AH37))</f>
        <v>0</v>
      </c>
      <c r="L37" s="101">
        <f>IF(JN_stat!N37=0,0,(12*1.348*(1/JN_stat!Z37*JN_rozp!$E37)+JN_stat!AI37))</f>
        <v>0</v>
      </c>
      <c r="M37" s="29">
        <f>IF(JN_stat!O37=0,0,(12*1.348*(1/JN_stat!AA37*JN_rozp!$E37)+JN_stat!AJ37))</f>
        <v>0</v>
      </c>
      <c r="N37" s="102">
        <f>IF(JN_stat!P37=0,0,(12*1.348*(1/JN_stat!AB37*JN_rozp!$E37)+JN_stat!AK37))</f>
        <v>0</v>
      </c>
      <c r="O37" s="101">
        <f>F37*JN_stat!H37+I37*JN_stat!K37+L37*JN_stat!N37</f>
        <v>0</v>
      </c>
      <c r="P37" s="29">
        <f>G37*JN_stat!I37+J37*JN_stat!L37+M37*JN_stat!O37</f>
        <v>865425.29612609616</v>
      </c>
      <c r="Q37" s="102">
        <f>H37*JN_stat!J37+K37*JN_stat!M37+N37*JN_stat!P37</f>
        <v>0</v>
      </c>
      <c r="R37" s="167">
        <f t="shared" si="0"/>
        <v>865425.29612609616</v>
      </c>
    </row>
    <row r="38" spans="1:18" ht="20.100000000000001" customHeight="1" x14ac:dyDescent="0.2">
      <c r="A38" s="305">
        <f>JN_stat!C38</f>
        <v>3419</v>
      </c>
      <c r="B38" s="33" t="str">
        <f>JN_stat!D38</f>
        <v>ZŠ a MŠ Janov n. N. 374</v>
      </c>
      <c r="C38" s="33">
        <f>JN_stat!E38</f>
        <v>3141</v>
      </c>
      <c r="D38" s="181" t="str">
        <f>JN_stat!F38</f>
        <v>MŠ Janov n. N., Hraničná 245</v>
      </c>
      <c r="E38" s="100">
        <f>SJMS_normativy!$F$5</f>
        <v>25931</v>
      </c>
      <c r="F38" s="101">
        <f>IF(JN_stat!H38=0,0,(12*1.348*(1/JN_stat!T38*JN_rozp!$E38)+JN_stat!AC38))</f>
        <v>13422.531128896462</v>
      </c>
      <c r="G38" s="29">
        <f>IF(JN_stat!I38=0,0,(12*1.348*(1/JN_stat!U38*JN_rozp!$E38)+JN_stat!AD38))</f>
        <v>7498.8432019091606</v>
      </c>
      <c r="H38" s="102">
        <f>IF(JN_stat!J38=0,0,(12*1.348*(1/JN_stat!V38*JN_rozp!$E38)+JN_stat!AE38))</f>
        <v>0</v>
      </c>
      <c r="I38" s="101">
        <f>IF(JN_stat!K38=0,0,(12*1.348*(1/JN_stat!W38*JN_rozp!$E38)+JN_stat!AF38))</f>
        <v>0</v>
      </c>
      <c r="J38" s="29">
        <f>IF(JN_stat!L38=0,0,(12*1.348*(1/JN_stat!X38*JN_rozp!$E38)+JN_stat!AG38))</f>
        <v>0</v>
      </c>
      <c r="K38" s="102">
        <f>IF(JN_stat!M38=0,0,(12*1.348*(1/JN_stat!Y38*JN_rozp!$E38)+JN_stat!AH38))</f>
        <v>0</v>
      </c>
      <c r="L38" s="101">
        <f>IF(JN_stat!N38=0,0,(12*1.348*(1/JN_stat!Z38*JN_rozp!$E38)+JN_stat!AI38))</f>
        <v>0</v>
      </c>
      <c r="M38" s="29">
        <f>IF(JN_stat!O38=0,0,(12*1.348*(1/JN_stat!AA38*JN_rozp!$E38)+JN_stat!AJ38))</f>
        <v>0</v>
      </c>
      <c r="N38" s="102">
        <f>IF(JN_stat!P38=0,0,(12*1.348*(1/JN_stat!AB38*JN_rozp!$E38)+JN_stat!AK38))</f>
        <v>0</v>
      </c>
      <c r="O38" s="101">
        <f>F38*JN_stat!H38+I38*JN_stat!K38+L38*JN_stat!N38</f>
        <v>604013.90080034081</v>
      </c>
      <c r="P38" s="29">
        <f>G38*JN_stat!I38+J38*JN_stat!L38+M38*JN_stat!O38</f>
        <v>1199814.9123054657</v>
      </c>
      <c r="Q38" s="102">
        <f>H38*JN_stat!J38+K38*JN_stat!M38+N38*JN_stat!P38</f>
        <v>0</v>
      </c>
      <c r="R38" s="167">
        <f t="shared" si="0"/>
        <v>1803828.8131058065</v>
      </c>
    </row>
    <row r="39" spans="1:18" ht="20.100000000000001" customHeight="1" x14ac:dyDescent="0.2">
      <c r="A39" s="305">
        <f>JN_stat!C39</f>
        <v>3422</v>
      </c>
      <c r="B39" s="33" t="str">
        <f>JN_stat!D39</f>
        <v>ZŠ a MŠ Josefův Důl 208</v>
      </c>
      <c r="C39" s="33">
        <f>JN_stat!E39</f>
        <v>3141</v>
      </c>
      <c r="D39" s="80" t="str">
        <f>JN_stat!F39</f>
        <v>ZŠ Josefův Důl 208</v>
      </c>
      <c r="E39" s="100">
        <f>SJMS_normativy!$F$5</f>
        <v>25931</v>
      </c>
      <c r="F39" s="101">
        <f>IF(JN_stat!H39=0,0,(12*1.348*(1/JN_stat!T39*JN_rozp!$E39)+JN_stat!AC39))</f>
        <v>0</v>
      </c>
      <c r="G39" s="29">
        <f>IF(JN_stat!I39=0,0,(12*1.348*(1/JN_stat!U39*JN_rozp!$E39)+JN_stat!AD39))</f>
        <v>9305.2797330539252</v>
      </c>
      <c r="H39" s="102">
        <f>IF(JN_stat!J39=0,0,(12*1.348*(1/JN_stat!V39*JN_rozp!$E39)+JN_stat!AE39))</f>
        <v>0</v>
      </c>
      <c r="I39" s="101">
        <f>IF(JN_stat!K39=0,0,(12*1.348*(1/JN_stat!W39*JN_rozp!$E39)+JN_stat!AF39))</f>
        <v>0</v>
      </c>
      <c r="J39" s="29">
        <f>IF(JN_stat!L39=0,0,(12*1.348*(1/JN_stat!X39*JN_rozp!$E39)+JN_stat!AG39))</f>
        <v>0</v>
      </c>
      <c r="K39" s="102">
        <f>IF(JN_stat!M39=0,0,(12*1.348*(1/JN_stat!Y39*JN_rozp!$E39)+JN_stat!AH39))</f>
        <v>0</v>
      </c>
      <c r="L39" s="101">
        <f>IF(JN_stat!N39=0,0,(12*1.348*(1/JN_stat!Z39*JN_rozp!$E39)+JN_stat!AI39))</f>
        <v>0</v>
      </c>
      <c r="M39" s="29">
        <f>IF(JN_stat!O39=0,0,(12*1.348*(1/JN_stat!AA39*JN_rozp!$E39)+JN_stat!AJ39))</f>
        <v>0</v>
      </c>
      <c r="N39" s="102">
        <f>IF(JN_stat!P39=0,0,(12*1.348*(1/JN_stat!AB39*JN_rozp!$E39)+JN_stat!AK39))</f>
        <v>0</v>
      </c>
      <c r="O39" s="101">
        <f>F39*JN_stat!H39+I39*JN_stat!K39+L39*JN_stat!N39</f>
        <v>0</v>
      </c>
      <c r="P39" s="29">
        <f>G39*JN_stat!I39+J39*JN_stat!L39+M39*JN_stat!O39</f>
        <v>595537.90291545121</v>
      </c>
      <c r="Q39" s="102">
        <f>H39*JN_stat!J39+K39*JN_stat!M39+N39*JN_stat!P39</f>
        <v>0</v>
      </c>
      <c r="R39" s="167">
        <f t="shared" si="0"/>
        <v>595537.90291545121</v>
      </c>
    </row>
    <row r="40" spans="1:18" ht="20.100000000000001" customHeight="1" x14ac:dyDescent="0.2">
      <c r="A40" s="305">
        <f>JN_stat!C40</f>
        <v>3422</v>
      </c>
      <c r="B40" s="33" t="str">
        <f>JN_stat!D40</f>
        <v>ZŠ a MŠ Josefův Důl 208</v>
      </c>
      <c r="C40" s="33">
        <f>JN_stat!E40</f>
        <v>3141</v>
      </c>
      <c r="D40" s="181" t="str">
        <f>JN_stat!F40</f>
        <v xml:space="preserve">MŠ Josefův Důl 283 </v>
      </c>
      <c r="E40" s="100">
        <f>SJMS_normativy!$F$5</f>
        <v>25931</v>
      </c>
      <c r="F40" s="101">
        <f>IF(JN_stat!H40=0,0,(12*1.348*(1/JN_stat!T40*JN_rozp!$E40)+JN_stat!AC40))</f>
        <v>14013.612139819046</v>
      </c>
      <c r="G40" s="29">
        <f>IF(JN_stat!I40=0,0,(12*1.348*(1/JN_stat!U40*JN_rozp!$E40)+JN_stat!AD40))</f>
        <v>11432.616060579281</v>
      </c>
      <c r="H40" s="102">
        <f>IF(JN_stat!J40=0,0,(12*1.348*(1/JN_stat!V40*JN_rozp!$E40)+JN_stat!AE40))</f>
        <v>0</v>
      </c>
      <c r="I40" s="101">
        <f>IF(JN_stat!K40=0,0,(12*1.348*(1/JN_stat!W40*JN_rozp!$E40)+JN_stat!AF40))</f>
        <v>0</v>
      </c>
      <c r="J40" s="29">
        <f>IF(JN_stat!L40=0,0,(12*1.348*(1/JN_stat!X40*JN_rozp!$E40)+JN_stat!AG40))</f>
        <v>0</v>
      </c>
      <c r="K40" s="102">
        <f>IF(JN_stat!M40=0,0,(12*1.348*(1/JN_stat!Y40*JN_rozp!$E40)+JN_stat!AH40))</f>
        <v>0</v>
      </c>
      <c r="L40" s="101">
        <f>IF(JN_stat!N40=0,0,(12*1.348*(1/JN_stat!Z40*JN_rozp!$E40)+JN_stat!AI40))</f>
        <v>0</v>
      </c>
      <c r="M40" s="29">
        <f>IF(JN_stat!O40=0,0,(12*1.348*(1/JN_stat!AA40*JN_rozp!$E40)+JN_stat!AJ40))</f>
        <v>0</v>
      </c>
      <c r="N40" s="102">
        <f>IF(JN_stat!P40=0,0,(12*1.348*(1/JN_stat!AB40*JN_rozp!$E40)+JN_stat!AK40))</f>
        <v>0</v>
      </c>
      <c r="O40" s="101">
        <f>F40*JN_stat!H40+I40*JN_stat!K40+L40*JN_stat!N40</f>
        <v>546530.87345294282</v>
      </c>
      <c r="P40" s="29">
        <f>G40*JN_stat!I40+J40*JN_stat!L40+M40*JN_stat!O40</f>
        <v>125758.7766663721</v>
      </c>
      <c r="Q40" s="102">
        <f>H40*JN_stat!J40+K40*JN_stat!M40+N40*JN_stat!P40</f>
        <v>0</v>
      </c>
      <c r="R40" s="167">
        <f t="shared" si="0"/>
        <v>672289.6501193149</v>
      </c>
    </row>
    <row r="41" spans="1:18" ht="20.100000000000001" customHeight="1" x14ac:dyDescent="0.2">
      <c r="A41" s="305">
        <f>JN_stat!C41</f>
        <v>3426</v>
      </c>
      <c r="B41" s="33" t="str">
        <f>JN_stat!D41</f>
        <v>MŠ Lučany n. N. 570</v>
      </c>
      <c r="C41" s="33">
        <f>JN_stat!E41</f>
        <v>3141</v>
      </c>
      <c r="D41" s="181" t="str">
        <f>JN_stat!F41</f>
        <v>ŠJ Lučany n. N. 670</v>
      </c>
      <c r="E41" s="100">
        <f>SJMS_normativy!$F$5</f>
        <v>25931</v>
      </c>
      <c r="F41" s="101">
        <f>IF(JN_stat!H41=0,0,(12*1.348*(1/JN_stat!T41*JN_rozp!$E41)+JN_stat!AC41))</f>
        <v>12181.806414018274</v>
      </c>
      <c r="G41" s="29">
        <f>IF(JN_stat!I41=0,0,(12*1.348*(1/JN_stat!U41*JN_rozp!$E41)+JN_stat!AD41))</f>
        <v>7650.1984071086872</v>
      </c>
      <c r="H41" s="102">
        <f>IF(JN_stat!J41=0,0,(12*1.348*(1/JN_stat!V41*JN_rozp!$E41)+JN_stat!AE41))</f>
        <v>0</v>
      </c>
      <c r="I41" s="101">
        <f>IF(JN_stat!K41=0,0,(12*1.348*(1/JN_stat!W41*JN_rozp!$E41)+JN_stat!AF41))</f>
        <v>0</v>
      </c>
      <c r="J41" s="29">
        <f>IF(JN_stat!L41=0,0,(12*1.348*(1/JN_stat!X41*JN_rozp!$E41)+JN_stat!AG41))</f>
        <v>0</v>
      </c>
      <c r="K41" s="102">
        <f>IF(JN_stat!M41=0,0,(12*1.348*(1/JN_stat!Y41*JN_rozp!$E41)+JN_stat!AH41))</f>
        <v>0</v>
      </c>
      <c r="L41" s="101">
        <f>IF(JN_stat!N41=0,0,(12*1.348*(1/JN_stat!Z41*JN_rozp!$E41)+JN_stat!AI41))</f>
        <v>0</v>
      </c>
      <c r="M41" s="29">
        <f>IF(JN_stat!O41=0,0,(12*1.348*(1/JN_stat!AA41*JN_rozp!$E41)+JN_stat!AJ41))</f>
        <v>0</v>
      </c>
      <c r="N41" s="102">
        <f>IF(JN_stat!P41=0,0,(12*1.348*(1/JN_stat!AB41*JN_rozp!$E41)+JN_stat!AK41))</f>
        <v>0</v>
      </c>
      <c r="O41" s="101">
        <f>F41*JN_stat!H41+I41*JN_stat!K41+L41*JN_stat!N41</f>
        <v>743090.19125511474</v>
      </c>
      <c r="P41" s="29">
        <f>G41*JN_stat!I41+J41*JN_stat!L41+M41*JN_stat!O41</f>
        <v>1116928.9674378682</v>
      </c>
      <c r="Q41" s="102">
        <f>H41*JN_stat!J41+K41*JN_stat!M41+N41*JN_stat!P41</f>
        <v>0</v>
      </c>
      <c r="R41" s="167">
        <f t="shared" si="0"/>
        <v>1860019.158692983</v>
      </c>
    </row>
    <row r="42" spans="1:18" ht="20.100000000000001" customHeight="1" x14ac:dyDescent="0.2">
      <c r="A42" s="305">
        <f>JN_stat!C42</f>
        <v>3418</v>
      </c>
      <c r="B42" s="33" t="str">
        <f>JN_stat!D42</f>
        <v>MŠ Maršovice 81</v>
      </c>
      <c r="C42" s="33">
        <f>JN_stat!E42</f>
        <v>3141</v>
      </c>
      <c r="D42" s="80" t="str">
        <f>JN_stat!F42</f>
        <v>MŠ Maršovice 81</v>
      </c>
      <c r="E42" s="100">
        <f>SJMS_normativy!$F$5</f>
        <v>25931</v>
      </c>
      <c r="F42" s="101">
        <f>IF(JN_stat!H42=0,0,(12*1.348*(1/JN_stat!T42*JN_rozp!$E42)+JN_stat!AC42))</f>
        <v>16573.45286931959</v>
      </c>
      <c r="G42" s="29">
        <f>IF(JN_stat!I42=0,0,(12*1.348*(1/JN_stat!U42*JN_rozp!$E42)+JN_stat!AD42))</f>
        <v>0</v>
      </c>
      <c r="H42" s="102">
        <f>IF(JN_stat!J42=0,0,(12*1.348*(1/JN_stat!V42*JN_rozp!$E42)+JN_stat!AE42))</f>
        <v>0</v>
      </c>
      <c r="I42" s="101">
        <f>IF(JN_stat!K42=0,0,(12*1.348*(1/JN_stat!W42*JN_rozp!$E42)+JN_stat!AF42))</f>
        <v>0</v>
      </c>
      <c r="J42" s="29">
        <f>IF(JN_stat!L42=0,0,(12*1.348*(1/JN_stat!X42*JN_rozp!$E42)+JN_stat!AG42))</f>
        <v>0</v>
      </c>
      <c r="K42" s="102">
        <f>IF(JN_stat!M42=0,0,(12*1.348*(1/JN_stat!Y42*JN_rozp!$E42)+JN_stat!AH42))</f>
        <v>0</v>
      </c>
      <c r="L42" s="101">
        <f>IF(JN_stat!N42=0,0,(12*1.348*(1/JN_stat!Z42*JN_rozp!$E42)+JN_stat!AI42))</f>
        <v>0</v>
      </c>
      <c r="M42" s="29">
        <f>IF(JN_stat!O42=0,0,(12*1.348*(1/JN_stat!AA42*JN_rozp!$E42)+JN_stat!AJ42))</f>
        <v>0</v>
      </c>
      <c r="N42" s="102">
        <f>IF(JN_stat!P42=0,0,(12*1.348*(1/JN_stat!AB42*JN_rozp!$E42)+JN_stat!AK42))</f>
        <v>0</v>
      </c>
      <c r="O42" s="101">
        <f>F42*JN_stat!H42+I42*JN_stat!K42+L42*JN_stat!N42</f>
        <v>331469.0573863918</v>
      </c>
      <c r="P42" s="29">
        <f>G42*JN_stat!I42+J42*JN_stat!L42+M42*JN_stat!O42</f>
        <v>0</v>
      </c>
      <c r="Q42" s="102">
        <f>H42*JN_stat!J42+K42*JN_stat!M42+N42*JN_stat!P42</f>
        <v>0</v>
      </c>
      <c r="R42" s="167">
        <f t="shared" si="0"/>
        <v>331469.0573863918</v>
      </c>
    </row>
    <row r="43" spans="1:18" ht="20.100000000000001" customHeight="1" x14ac:dyDescent="0.2">
      <c r="A43" s="305">
        <f>JN_stat!C43</f>
        <v>3428</v>
      </c>
      <c r="B43" s="33" t="str">
        <f>JN_stat!D43</f>
        <v>ZŠ a MŠ Nová Ves n. N. 264</v>
      </c>
      <c r="C43" s="33">
        <f>JN_stat!E43</f>
        <v>3141</v>
      </c>
      <c r="D43" s="80" t="str">
        <f>JN_stat!F43</f>
        <v>ZŠ a MŠ Nová Ves n. N. 264</v>
      </c>
      <c r="E43" s="100">
        <f>SJMS_normativy!$F$5</f>
        <v>25931</v>
      </c>
      <c r="F43" s="101">
        <f>IF(JN_stat!H43=0,0,(12*1.348*(1/JN_stat!T43*JN_rozp!$E43)+JN_stat!AC43))</f>
        <v>14013.612139819046</v>
      </c>
      <c r="G43" s="29">
        <f>IF(JN_stat!I43=0,0,(12*1.348*(1/JN_stat!U43*JN_rozp!$E43)+JN_stat!AD43))</f>
        <v>10436.656065367943</v>
      </c>
      <c r="H43" s="102">
        <f>IF(JN_stat!J43=0,0,(12*1.348*(1/JN_stat!V43*JN_rozp!$E43)+JN_stat!AE43))</f>
        <v>0</v>
      </c>
      <c r="I43" s="101">
        <f>IF(JN_stat!K43=0,0,(12*1.348*(1/JN_stat!W43*JN_rozp!$E43)+JN_stat!AF43))</f>
        <v>0</v>
      </c>
      <c r="J43" s="29">
        <f>IF(JN_stat!L43=0,0,(12*1.348*(1/JN_stat!X43*JN_rozp!$E43)+JN_stat!AG43))</f>
        <v>0</v>
      </c>
      <c r="K43" s="102">
        <f>IF(JN_stat!M43=0,0,(12*1.348*(1/JN_stat!Y43*JN_rozp!$E43)+JN_stat!AH43))</f>
        <v>0</v>
      </c>
      <c r="L43" s="101">
        <f>IF(JN_stat!N43=0,0,(12*1.348*(1/JN_stat!Z43*JN_rozp!$E43)+JN_stat!AI43))</f>
        <v>0</v>
      </c>
      <c r="M43" s="29">
        <f>IF(JN_stat!O43=0,0,(12*1.348*(1/JN_stat!AA43*JN_rozp!$E43)+JN_stat!AJ43))</f>
        <v>0</v>
      </c>
      <c r="N43" s="102">
        <f>IF(JN_stat!P43=0,0,(12*1.348*(1/JN_stat!AB43*JN_rozp!$E43)+JN_stat!AK43))</f>
        <v>0</v>
      </c>
      <c r="O43" s="101">
        <f>F43*JN_stat!H43+I43*JN_stat!K43+L43*JN_stat!N43</f>
        <v>546530.87345294282</v>
      </c>
      <c r="P43" s="29">
        <f>G43*JN_stat!I43+J43*JN_stat!L43+M43*JN_stat!O43</f>
        <v>438339.55474545358</v>
      </c>
      <c r="Q43" s="102">
        <f>H43*JN_stat!J43+K43*JN_stat!M43+N43*JN_stat!P43</f>
        <v>0</v>
      </c>
      <c r="R43" s="167">
        <f t="shared" si="0"/>
        <v>984870.42819839646</v>
      </c>
    </row>
    <row r="44" spans="1:18" ht="20.100000000000001" customHeight="1" x14ac:dyDescent="0.2">
      <c r="A44" s="305">
        <f>JN_stat!C44</f>
        <v>3433</v>
      </c>
      <c r="B44" s="33" t="str">
        <f>JN_stat!D44</f>
        <v>MŠ Rádlo 3</v>
      </c>
      <c r="C44" s="33">
        <f>JN_stat!E44</f>
        <v>3141</v>
      </c>
      <c r="D44" s="80" t="str">
        <f>JN_stat!F44</f>
        <v>MŠ Rádlo 3</v>
      </c>
      <c r="E44" s="100">
        <f>SJMS_normativy!$F$5</f>
        <v>25931</v>
      </c>
      <c r="F44" s="101">
        <f>IF(JN_stat!H44=0,0,(12*1.348*(1/JN_stat!T44*JN_rozp!$E44)+JN_stat!AC44))</f>
        <v>13707.895955124575</v>
      </c>
      <c r="G44" s="29">
        <f>IF(JN_stat!I44=0,0,(12*1.348*(1/JN_stat!U44*JN_rozp!$E44)+JN_stat!AD44))</f>
        <v>0</v>
      </c>
      <c r="H44" s="102">
        <f>IF(JN_stat!J44=0,0,(12*1.348*(1/JN_stat!V44*JN_rozp!$E44)+JN_stat!AE44))</f>
        <v>0</v>
      </c>
      <c r="I44" s="101">
        <f>IF(JN_stat!K44=0,0,(12*1.348*(1/JN_stat!W44*JN_rozp!$E44)+JN_stat!AF44))</f>
        <v>0</v>
      </c>
      <c r="J44" s="29">
        <f>IF(JN_stat!L44=0,0,(12*1.348*(1/JN_stat!X44*JN_rozp!$E44)+JN_stat!AG44))</f>
        <v>0</v>
      </c>
      <c r="K44" s="102">
        <f>IF(JN_stat!M44=0,0,(12*1.348*(1/JN_stat!Y44*JN_rozp!$E44)+JN_stat!AH44))</f>
        <v>0</v>
      </c>
      <c r="L44" s="101">
        <f>IF(JN_stat!N44=0,0,(12*1.348*(1/JN_stat!Z44*JN_rozp!$E44)+JN_stat!AI44))</f>
        <v>0</v>
      </c>
      <c r="M44" s="29">
        <f>IF(JN_stat!O44=0,0,(12*1.348*(1/JN_stat!AA44*JN_rozp!$E44)+JN_stat!AJ44))</f>
        <v>0</v>
      </c>
      <c r="N44" s="102">
        <f>IF(JN_stat!P44=0,0,(12*1.348*(1/JN_stat!AB44*JN_rozp!$E44)+JN_stat!AK44))</f>
        <v>0</v>
      </c>
      <c r="O44" s="101">
        <f>F44*JN_stat!H44+I44*JN_stat!K44+L44*JN_stat!N44</f>
        <v>575731.6301152322</v>
      </c>
      <c r="P44" s="29">
        <f>G44*JN_stat!I44+J44*JN_stat!L44+M44*JN_stat!O44</f>
        <v>0</v>
      </c>
      <c r="Q44" s="102">
        <f>H44*JN_stat!J44+K44*JN_stat!M44+N44*JN_stat!P44</f>
        <v>0</v>
      </c>
      <c r="R44" s="167">
        <f t="shared" si="0"/>
        <v>575731.6301152322</v>
      </c>
    </row>
    <row r="45" spans="1:18" ht="20.100000000000001" customHeight="1" x14ac:dyDescent="0.2">
      <c r="A45" s="305">
        <f>JN_stat!C45</f>
        <v>3432</v>
      </c>
      <c r="B45" s="33" t="str">
        <f>JN_stat!D45</f>
        <v>ZŠ Rádlo 121</v>
      </c>
      <c r="C45" s="33">
        <f>JN_stat!E45</f>
        <v>3141</v>
      </c>
      <c r="D45" s="80" t="str">
        <f>JN_stat!F45</f>
        <v>ZŠ Rádlo 121</v>
      </c>
      <c r="E45" s="100">
        <f>SJMS_normativy!$F$5</f>
        <v>25931</v>
      </c>
      <c r="F45" s="101">
        <f>IF(JN_stat!H45=0,0,(12*1.348*(1/JN_stat!T45*JN_rozp!$E45)+JN_stat!AC45))</f>
        <v>0</v>
      </c>
      <c r="G45" s="29">
        <f>IF(JN_stat!I45=0,0,(12*1.348*(1/JN_stat!U45*JN_rozp!$E45)+JN_stat!AD45))</f>
        <v>9094.3125528337514</v>
      </c>
      <c r="H45" s="102">
        <f>IF(JN_stat!J45=0,0,(12*1.348*(1/JN_stat!V45*JN_rozp!$E45)+JN_stat!AE45))</f>
        <v>0</v>
      </c>
      <c r="I45" s="101">
        <f>IF(JN_stat!K45=0,0,(12*1.348*(1/JN_stat!W45*JN_rozp!$E45)+JN_stat!AF45))</f>
        <v>0</v>
      </c>
      <c r="J45" s="29">
        <f>IF(JN_stat!L45=0,0,(12*1.348*(1/JN_stat!X45*JN_rozp!$E45)+JN_stat!AG45))</f>
        <v>0</v>
      </c>
      <c r="K45" s="102">
        <f>IF(JN_stat!M45=0,0,(12*1.348*(1/JN_stat!Y45*JN_rozp!$E45)+JN_stat!AH45))</f>
        <v>0</v>
      </c>
      <c r="L45" s="101">
        <f>IF(JN_stat!N45=0,0,(12*1.348*(1/JN_stat!Z45*JN_rozp!$E45)+JN_stat!AI45))</f>
        <v>0</v>
      </c>
      <c r="M45" s="29">
        <f>IF(JN_stat!O45=0,0,(12*1.348*(1/JN_stat!AA45*JN_rozp!$E45)+JN_stat!AJ45))</f>
        <v>0</v>
      </c>
      <c r="N45" s="102">
        <f>IF(JN_stat!P45=0,0,(12*1.348*(1/JN_stat!AB45*JN_rozp!$E45)+JN_stat!AK45))</f>
        <v>0</v>
      </c>
      <c r="O45" s="101">
        <f>F45*JN_stat!H45+I45*JN_stat!K45+L45*JN_stat!N45</f>
        <v>0</v>
      </c>
      <c r="P45" s="29">
        <f>G45*JN_stat!I45+J45*JN_stat!L45+M45*JN_stat!O45</f>
        <v>636601.87869836262</v>
      </c>
      <c r="Q45" s="102">
        <f>H45*JN_stat!J45+K45*JN_stat!M45+N45*JN_stat!P45</f>
        <v>0</v>
      </c>
      <c r="R45" s="167">
        <f t="shared" si="0"/>
        <v>636601.87869836262</v>
      </c>
    </row>
    <row r="46" spans="1:18" ht="20.100000000000001" customHeight="1" x14ac:dyDescent="0.2">
      <c r="A46" s="305">
        <f>JN_stat!C46</f>
        <v>3435</v>
      </c>
      <c r="B46" s="33" t="str">
        <f>JN_stat!D46</f>
        <v>ZŠ a MŠ Rychnov u Jabl. n. N., Školní 488</v>
      </c>
      <c r="C46" s="33">
        <f>JN_stat!E46</f>
        <v>3141</v>
      </c>
      <c r="D46" s="80" t="str">
        <f>JN_stat!F46</f>
        <v>ZŠ Rychnov u Jabl. n. N., Školní 488</v>
      </c>
      <c r="E46" s="100">
        <f>SJMS_normativy!$F$5</f>
        <v>25931</v>
      </c>
      <c r="F46" s="101">
        <f>IF(JN_stat!H46=0,0,(12*1.348*(1/JN_stat!T46*JN_rozp!$E46)+JN_stat!AC46))</f>
        <v>0</v>
      </c>
      <c r="G46" s="29">
        <f>IF(JN_stat!I46=0,0,(12*1.348*(1/JN_stat!U46*JN_rozp!$E46)+JN_stat!AD46))</f>
        <v>6511.2393027435774</v>
      </c>
      <c r="H46" s="102">
        <f>IF(JN_stat!J46=0,0,(12*1.348*(1/JN_stat!V46*JN_rozp!$E46)+JN_stat!AE46))</f>
        <v>0</v>
      </c>
      <c r="I46" s="101">
        <f>IF(JN_stat!K46=0,0,(12*1.348*(1/JN_stat!W46*JN_rozp!$E46)+JN_stat!AF46))</f>
        <v>0</v>
      </c>
      <c r="J46" s="29">
        <f>IF(JN_stat!L46=0,0,(12*1.348*(1/JN_stat!X46*JN_rozp!$E46)+JN_stat!AG46))</f>
        <v>0</v>
      </c>
      <c r="K46" s="102">
        <f>IF(JN_stat!M46=0,0,(12*1.348*(1/JN_stat!Y46*JN_rozp!$E46)+JN_stat!AH46))</f>
        <v>0</v>
      </c>
      <c r="L46" s="101">
        <f>IF(JN_stat!N46=0,0,(12*1.348*(1/JN_stat!Z46*JN_rozp!$E46)+JN_stat!AI46))</f>
        <v>0</v>
      </c>
      <c r="M46" s="29">
        <f>IF(JN_stat!O46=0,0,(12*1.348*(1/JN_stat!AA46*JN_rozp!$E46)+JN_stat!AJ46))</f>
        <v>0</v>
      </c>
      <c r="N46" s="102">
        <f>IF(JN_stat!P46=0,0,(12*1.348*(1/JN_stat!AB46*JN_rozp!$E46)+JN_stat!AK46))</f>
        <v>0</v>
      </c>
      <c r="O46" s="101">
        <f>F46*JN_stat!H46+I46*JN_stat!K46+L46*JN_stat!N46</f>
        <v>0</v>
      </c>
      <c r="P46" s="29">
        <f>G46*JN_stat!I46+J46*JN_stat!L46+M46*JN_stat!O46</f>
        <v>2057551.6196669703</v>
      </c>
      <c r="Q46" s="102">
        <f>H46*JN_stat!J46+K46*JN_stat!M46+N46*JN_stat!P46</f>
        <v>0</v>
      </c>
      <c r="R46" s="167">
        <f t="shared" si="0"/>
        <v>2057551.6196669703</v>
      </c>
    </row>
    <row r="47" spans="1:18" ht="20.100000000000001" customHeight="1" thickBot="1" x14ac:dyDescent="0.25">
      <c r="A47" s="447">
        <f>JN_stat!C47</f>
        <v>3435</v>
      </c>
      <c r="B47" s="448" t="str">
        <f>JN_stat!D47</f>
        <v>ZŠ a MŠ Rychnov u Jabl. n. N., Školní 488</v>
      </c>
      <c r="C47" s="448">
        <f>JN_stat!E47</f>
        <v>3141</v>
      </c>
      <c r="D47" s="248" t="str">
        <f>JN_stat!F47</f>
        <v>MŠ Rychnov u Jabl. n. N., Hřbitovní 671</v>
      </c>
      <c r="E47" s="100">
        <f>SJMS_normativy!$F$5</f>
        <v>25931</v>
      </c>
      <c r="F47" s="101">
        <f>IF(JN_stat!H47=0,0,(12*1.348*(1/JN_stat!T47*JN_rozp!$E47)+JN_stat!AC47))</f>
        <v>10098.284517560282</v>
      </c>
      <c r="G47" s="29">
        <f>IF(JN_stat!I47=0,0,(12*1.348*(1/JN_stat!U47*JN_rozp!$E47)+JN_stat!AD47))</f>
        <v>0</v>
      </c>
      <c r="H47" s="102">
        <f>IF(JN_stat!J47=0,0,(12*1.348*(1/JN_stat!V47*JN_rozp!$E47)+JN_stat!AE47))</f>
        <v>0</v>
      </c>
      <c r="I47" s="101">
        <f>IF(JN_stat!K47=0,0,(12*1.348*(1/JN_stat!W47*JN_rozp!$E47)+JN_stat!AF47))</f>
        <v>0</v>
      </c>
      <c r="J47" s="29">
        <f>IF(JN_stat!L47=0,0,(12*1.348*(1/JN_stat!X47*JN_rozp!$E47)+JN_stat!AG47))</f>
        <v>0</v>
      </c>
      <c r="K47" s="102">
        <f>IF(JN_stat!M47=0,0,(12*1.348*(1/JN_stat!Y47*JN_rozp!$E47)+JN_stat!AH47))</f>
        <v>0</v>
      </c>
      <c r="L47" s="101">
        <f>IF(JN_stat!N47=0,0,(12*1.348*(1/JN_stat!Z47*JN_rozp!$E47)+JN_stat!AI47))</f>
        <v>0</v>
      </c>
      <c r="M47" s="29">
        <f>IF(JN_stat!O47=0,0,(12*1.348*(1/JN_stat!AA47*JN_rozp!$E47)+JN_stat!AJ47))</f>
        <v>0</v>
      </c>
      <c r="N47" s="102">
        <f>IF(JN_stat!P47=0,0,(12*1.348*(1/JN_stat!AB47*JN_rozp!$E47)+JN_stat!AK47))</f>
        <v>0</v>
      </c>
      <c r="O47" s="101">
        <f>F47*JN_stat!H47+I47*JN_stat!K47+L47*JN_stat!N47</f>
        <v>1151204.435001872</v>
      </c>
      <c r="P47" s="29">
        <f>G47*JN_stat!I47+J47*JN_stat!L47+M47*JN_stat!O47</f>
        <v>0</v>
      </c>
      <c r="Q47" s="102">
        <f>H47*JN_stat!J47+K47*JN_stat!M47+N47*JN_stat!P47</f>
        <v>0</v>
      </c>
      <c r="R47" s="167">
        <f t="shared" si="0"/>
        <v>1151204.435001872</v>
      </c>
    </row>
    <row r="48" spans="1:18" ht="20.100000000000001" customHeight="1" thickBot="1" x14ac:dyDescent="0.25">
      <c r="A48" s="47"/>
      <c r="B48" s="258" t="s">
        <v>43</v>
      </c>
      <c r="C48" s="242"/>
      <c r="D48" s="266"/>
      <c r="E48" s="109" t="s">
        <v>308</v>
      </c>
      <c r="F48" s="110" t="s">
        <v>308</v>
      </c>
      <c r="G48" s="111" t="s">
        <v>308</v>
      </c>
      <c r="H48" s="112" t="s">
        <v>308</v>
      </c>
      <c r="I48" s="110" t="s">
        <v>308</v>
      </c>
      <c r="J48" s="111" t="s">
        <v>308</v>
      </c>
      <c r="K48" s="112" t="s">
        <v>308</v>
      </c>
      <c r="L48" s="110" t="s">
        <v>308</v>
      </c>
      <c r="M48" s="111" t="s">
        <v>308</v>
      </c>
      <c r="N48" s="259" t="s">
        <v>308</v>
      </c>
      <c r="O48" s="132">
        <f>SUM(O6:O47)</f>
        <v>23179300.672512457</v>
      </c>
      <c r="P48" s="108">
        <f>SUM(P6:P47)</f>
        <v>28773603.777345128</v>
      </c>
      <c r="Q48" s="150">
        <f>SUM(Q6:Q47)</f>
        <v>0</v>
      </c>
      <c r="R48" s="129">
        <f>SUM(R6:R47)</f>
        <v>51952904.449857585</v>
      </c>
    </row>
    <row r="49" spans="5:18" ht="20.100000000000001" customHeight="1" x14ac:dyDescent="0.2">
      <c r="E49" s="27"/>
      <c r="F49" s="28"/>
      <c r="G49" s="28"/>
      <c r="H49" s="28"/>
      <c r="I49" s="28"/>
      <c r="J49" s="28"/>
      <c r="R49" s="30">
        <f>SUM(O48:Q48)</f>
        <v>51952904.449857585</v>
      </c>
    </row>
    <row r="50" spans="5:18" ht="20.100000000000001" customHeight="1" x14ac:dyDescent="0.2">
      <c r="E50" s="27"/>
      <c r="F50" s="28"/>
      <c r="G50" s="28"/>
      <c r="H50" s="28"/>
      <c r="I50" s="28"/>
      <c r="J50" s="28"/>
      <c r="K50" s="28"/>
    </row>
    <row r="51" spans="5:18" ht="20.100000000000001" customHeight="1" x14ac:dyDescent="0.2">
      <c r="E51" s="27"/>
      <c r="F51" s="28"/>
      <c r="G51" s="28"/>
      <c r="H51" s="28"/>
      <c r="I51" s="28"/>
      <c r="J51" s="28"/>
      <c r="K51" s="28"/>
    </row>
    <row r="52" spans="5:18" ht="20.100000000000001" customHeight="1" x14ac:dyDescent="0.2">
      <c r="E52" s="27"/>
      <c r="F52" s="28"/>
      <c r="G52" s="28"/>
      <c r="H52" s="28"/>
      <c r="I52" s="28"/>
      <c r="J52" s="28"/>
      <c r="K52" s="28"/>
    </row>
    <row r="53" spans="5:18" ht="20.100000000000001" customHeight="1" x14ac:dyDescent="0.2">
      <c r="E53" s="27"/>
      <c r="F53" s="28"/>
      <c r="G53" s="28"/>
      <c r="H53" s="28"/>
      <c r="I53" s="28"/>
      <c r="J53" s="28"/>
      <c r="K53" s="28"/>
    </row>
    <row r="54" spans="5:18" ht="20.100000000000001" customHeight="1" x14ac:dyDescent="0.2">
      <c r="E54" s="27"/>
      <c r="F54" s="28"/>
      <c r="G54" s="28"/>
      <c r="H54" s="28"/>
      <c r="I54" s="28"/>
      <c r="J54" s="28"/>
      <c r="K54" s="28"/>
    </row>
    <row r="55" spans="5:18" ht="20.100000000000001" customHeight="1" x14ac:dyDescent="0.2">
      <c r="E55" s="27"/>
      <c r="F55" s="28"/>
      <c r="G55" s="28"/>
      <c r="H55" s="28"/>
      <c r="I55" s="28"/>
      <c r="J55" s="28"/>
      <c r="K55" s="28"/>
    </row>
    <row r="56" spans="5:18" ht="20.100000000000001" customHeight="1" x14ac:dyDescent="0.2">
      <c r="E56" s="27"/>
      <c r="F56" s="28"/>
      <c r="G56" s="28"/>
      <c r="H56" s="28"/>
      <c r="I56" s="28"/>
      <c r="J56" s="28"/>
      <c r="K56" s="28"/>
    </row>
    <row r="57" spans="5:18" ht="20.100000000000001" customHeight="1" x14ac:dyDescent="0.2">
      <c r="E57" s="27"/>
      <c r="F57" s="28"/>
      <c r="G57" s="28"/>
      <c r="H57" s="28"/>
      <c r="I57" s="28"/>
      <c r="J57" s="28"/>
      <c r="K57" s="28"/>
    </row>
    <row r="58" spans="5:18" ht="20.100000000000001" customHeight="1" x14ac:dyDescent="0.2">
      <c r="E58" s="27"/>
      <c r="F58" s="28"/>
      <c r="G58" s="28"/>
      <c r="H58" s="28"/>
      <c r="I58" s="28"/>
      <c r="J58" s="28"/>
      <c r="K58" s="28"/>
    </row>
    <row r="59" spans="5:18" ht="20.100000000000001" customHeight="1" x14ac:dyDescent="0.2">
      <c r="E59" s="27"/>
      <c r="F59" s="28"/>
      <c r="G59" s="28"/>
      <c r="H59" s="28"/>
      <c r="I59" s="28"/>
      <c r="J59" s="28"/>
      <c r="K59" s="28"/>
    </row>
    <row r="60" spans="5:18" ht="20.100000000000001" customHeight="1" x14ac:dyDescent="0.2">
      <c r="E60" s="27"/>
      <c r="F60" s="28"/>
      <c r="G60" s="28"/>
      <c r="H60" s="28"/>
      <c r="I60" s="28"/>
      <c r="J60" s="28"/>
      <c r="K60" s="28"/>
    </row>
    <row r="61" spans="5:18" ht="20.100000000000001" customHeight="1" x14ac:dyDescent="0.2">
      <c r="E61" s="27"/>
      <c r="F61" s="28"/>
      <c r="G61" s="28"/>
      <c r="H61" s="28"/>
      <c r="I61" s="28"/>
      <c r="J61" s="28"/>
      <c r="K61" s="28"/>
    </row>
    <row r="62" spans="5:18" ht="20.100000000000001" customHeight="1" x14ac:dyDescent="0.2">
      <c r="E62" s="27"/>
    </row>
    <row r="63" spans="5:18" ht="20.100000000000001" customHeight="1" x14ac:dyDescent="0.2">
      <c r="E63" s="27"/>
    </row>
    <row r="64" spans="5:18" ht="20.100000000000001" customHeight="1" x14ac:dyDescent="0.2">
      <c r="E64" s="27"/>
    </row>
    <row r="65" spans="5:5" ht="20.100000000000001" customHeight="1" x14ac:dyDescent="0.2">
      <c r="E65" s="27"/>
    </row>
    <row r="66" spans="5:5" ht="20.100000000000001" customHeight="1" x14ac:dyDescent="0.2">
      <c r="E66" s="27"/>
    </row>
    <row r="67" spans="5:5" ht="20.100000000000001" customHeight="1" x14ac:dyDescent="0.2">
      <c r="E67" s="27"/>
    </row>
    <row r="68" spans="5:5" ht="20.100000000000001" customHeight="1" x14ac:dyDescent="0.2">
      <c r="E68" s="27"/>
    </row>
    <row r="69" spans="5:5" ht="20.100000000000001" customHeight="1" x14ac:dyDescent="0.2">
      <c r="E69" s="27"/>
    </row>
    <row r="70" spans="5:5" ht="20.100000000000001" customHeight="1" x14ac:dyDescent="0.2">
      <c r="E70" s="27"/>
    </row>
    <row r="71" spans="5:5" ht="20.100000000000001" customHeight="1" x14ac:dyDescent="0.2">
      <c r="E71" s="27"/>
    </row>
    <row r="72" spans="5:5" ht="20.100000000000001" customHeight="1" x14ac:dyDescent="0.2">
      <c r="E72" s="27"/>
    </row>
    <row r="73" spans="5:5" ht="20.100000000000001" customHeight="1" x14ac:dyDescent="0.2">
      <c r="E73" s="27"/>
    </row>
    <row r="74" spans="5:5" ht="20.100000000000001" customHeight="1" x14ac:dyDescent="0.2">
      <c r="E74" s="27"/>
    </row>
    <row r="75" spans="5:5" ht="20.100000000000001" customHeight="1" x14ac:dyDescent="0.2">
      <c r="E75" s="27"/>
    </row>
    <row r="76" spans="5:5" ht="20.100000000000001" customHeight="1" x14ac:dyDescent="0.2">
      <c r="E76" s="27"/>
    </row>
    <row r="77" spans="5:5" ht="20.100000000000001" customHeight="1" x14ac:dyDescent="0.2">
      <c r="E77" s="27"/>
    </row>
    <row r="78" spans="5:5" ht="20.100000000000001" customHeight="1" x14ac:dyDescent="0.2">
      <c r="E78" s="27"/>
    </row>
    <row r="79" spans="5:5" ht="20.100000000000001" customHeight="1" x14ac:dyDescent="0.2">
      <c r="E79" s="27"/>
    </row>
    <row r="80" spans="5:5" ht="20.100000000000001" customHeight="1" x14ac:dyDescent="0.2">
      <c r="E80" s="27"/>
    </row>
    <row r="81" spans="5:5" ht="20.100000000000001" customHeight="1" x14ac:dyDescent="0.2">
      <c r="E81" s="27"/>
    </row>
    <row r="82" spans="5:5" ht="20.100000000000001" customHeight="1" x14ac:dyDescent="0.2">
      <c r="E82" s="27"/>
    </row>
    <row r="83" spans="5:5" ht="20.100000000000001" customHeight="1" x14ac:dyDescent="0.2">
      <c r="E83" s="27"/>
    </row>
    <row r="84" spans="5:5" ht="20.100000000000001" customHeight="1" x14ac:dyDescent="0.2">
      <c r="E84" s="27"/>
    </row>
    <row r="85" spans="5:5" ht="20.100000000000001" customHeight="1" x14ac:dyDescent="0.2">
      <c r="E85" s="27"/>
    </row>
    <row r="86" spans="5:5" ht="20.100000000000001" customHeight="1" x14ac:dyDescent="0.2">
      <c r="E86" s="27"/>
    </row>
    <row r="87" spans="5:5" ht="20.100000000000001" customHeight="1" x14ac:dyDescent="0.2">
      <c r="E87" s="27"/>
    </row>
    <row r="88" spans="5:5" ht="20.100000000000001" customHeight="1" x14ac:dyDescent="0.2">
      <c r="E88" s="27"/>
    </row>
    <row r="89" spans="5:5" ht="20.100000000000001" customHeight="1" x14ac:dyDescent="0.2">
      <c r="E89" s="27"/>
    </row>
    <row r="90" spans="5:5" ht="20.100000000000001" customHeight="1" x14ac:dyDescent="0.2">
      <c r="E90" s="27"/>
    </row>
    <row r="91" spans="5:5" ht="20.100000000000001" customHeight="1" x14ac:dyDescent="0.2">
      <c r="E91" s="27"/>
    </row>
    <row r="92" spans="5:5" ht="20.100000000000001" customHeight="1" x14ac:dyDescent="0.2">
      <c r="E92" s="27"/>
    </row>
    <row r="93" spans="5:5" ht="20.100000000000001" customHeight="1" x14ac:dyDescent="0.2">
      <c r="E93" s="27"/>
    </row>
    <row r="94" spans="5:5" ht="20.100000000000001" customHeight="1" x14ac:dyDescent="0.2">
      <c r="E94" s="27"/>
    </row>
    <row r="95" spans="5:5" ht="20.100000000000001" customHeight="1" x14ac:dyDescent="0.2">
      <c r="E95" s="27"/>
    </row>
    <row r="96" spans="5:5" ht="20.100000000000001" customHeight="1" x14ac:dyDescent="0.2">
      <c r="E96" s="27"/>
    </row>
    <row r="97" spans="5:5" ht="20.100000000000001" customHeight="1" x14ac:dyDescent="0.2">
      <c r="E97" s="27"/>
    </row>
    <row r="98" spans="5:5" ht="20.100000000000001" customHeight="1" x14ac:dyDescent="0.2">
      <c r="E98" s="27"/>
    </row>
    <row r="99" spans="5:5" ht="20.100000000000001" customHeight="1" x14ac:dyDescent="0.2">
      <c r="E99" s="27"/>
    </row>
    <row r="100" spans="5:5" ht="20.100000000000001" customHeight="1" x14ac:dyDescent="0.2">
      <c r="E100" s="27"/>
    </row>
    <row r="101" spans="5:5" ht="20.100000000000001" customHeight="1" x14ac:dyDescent="0.2">
      <c r="E101" s="27"/>
    </row>
    <row r="102" spans="5:5" ht="20.100000000000001" customHeight="1" x14ac:dyDescent="0.2">
      <c r="E102" s="27"/>
    </row>
    <row r="103" spans="5:5" ht="20.100000000000001" customHeight="1" x14ac:dyDescent="0.2">
      <c r="E103" s="27"/>
    </row>
    <row r="104" spans="5:5" ht="20.100000000000001" customHeight="1" x14ac:dyDescent="0.2">
      <c r="E104" s="27"/>
    </row>
    <row r="105" spans="5:5" ht="20.100000000000001" customHeight="1" x14ac:dyDescent="0.2">
      <c r="E105" s="27"/>
    </row>
    <row r="106" spans="5:5" ht="20.100000000000001" customHeight="1" x14ac:dyDescent="0.2">
      <c r="E106" s="27"/>
    </row>
    <row r="107" spans="5:5" ht="20.100000000000001" customHeight="1" x14ac:dyDescent="0.2"/>
    <row r="108" spans="5:5" ht="20.100000000000001" customHeight="1" x14ac:dyDescent="0.2"/>
    <row r="109" spans="5:5" ht="20.100000000000001" customHeight="1" x14ac:dyDescent="0.2"/>
    <row r="110" spans="5:5" ht="20.100000000000001" customHeight="1" x14ac:dyDescent="0.2"/>
    <row r="111" spans="5:5" ht="20.100000000000001" customHeight="1" x14ac:dyDescent="0.2"/>
    <row r="112" spans="5:5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</sheetData>
  <mergeCells count="4">
    <mergeCell ref="L4:N4"/>
    <mergeCell ref="O4:R4"/>
    <mergeCell ref="F4:H4"/>
    <mergeCell ref="I4:K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52"/>
  <sheetViews>
    <sheetView workbookViewId="0">
      <pane xSplit="6" ySplit="5" topLeftCell="J29" activePane="bottomRight" state="frozen"/>
      <selection pane="topRight" activeCell="G1" sqref="G1"/>
      <selection pane="bottomLeft" activeCell="A6" sqref="A6"/>
      <selection pane="bottomRight" activeCell="L5" sqref="L5"/>
    </sheetView>
  </sheetViews>
  <sheetFormatPr defaultRowHeight="12.75" x14ac:dyDescent="0.2"/>
  <cols>
    <col min="1" max="1" width="6.5703125" customWidth="1"/>
    <col min="3" max="3" width="5.85546875" style="46" customWidth="1"/>
    <col min="4" max="4" width="33.140625" customWidth="1"/>
    <col min="5" max="5" width="4.42578125" bestFit="1" customWidth="1"/>
    <col min="6" max="6" width="38.42578125" customWidth="1"/>
    <col min="7" max="7" width="10.85546875" style="43" customWidth="1"/>
    <col min="8" max="10" width="10.85546875" customWidth="1"/>
    <col min="11" max="11" width="10.140625" customWidth="1"/>
    <col min="12" max="12" width="10.85546875" customWidth="1"/>
    <col min="13" max="21" width="7.140625" customWidth="1"/>
    <col min="22" max="22" width="8.7109375" customWidth="1"/>
    <col min="23" max="25" width="8.7109375" style="1" customWidth="1"/>
    <col min="26" max="29" width="7.140625" customWidth="1"/>
  </cols>
  <sheetData>
    <row r="1" spans="1:30" ht="30.75" customHeight="1" x14ac:dyDescent="0.3">
      <c r="A1" s="507" t="s">
        <v>609</v>
      </c>
      <c r="B1" s="507"/>
      <c r="C1" s="507"/>
      <c r="D1" s="507"/>
      <c r="E1" s="22"/>
      <c r="F1" s="1"/>
      <c r="G1" s="56"/>
      <c r="H1" s="56"/>
      <c r="I1" s="56"/>
      <c r="J1" s="56"/>
      <c r="K1" s="56"/>
      <c r="L1" s="70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49"/>
      <c r="AA1" s="49"/>
      <c r="AB1" s="49"/>
      <c r="AC1" s="70"/>
    </row>
    <row r="2" spans="1:30" ht="24.75" customHeight="1" x14ac:dyDescent="0.3">
      <c r="A2" s="508" t="s">
        <v>585</v>
      </c>
      <c r="B2" s="507"/>
      <c r="C2" s="507"/>
      <c r="D2" s="507"/>
      <c r="E2" s="24"/>
      <c r="F2" s="1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49"/>
      <c r="AA2" s="49"/>
      <c r="AB2" s="49"/>
      <c r="AC2" s="70"/>
    </row>
    <row r="3" spans="1:30" ht="23.25" customHeight="1" thickBot="1" x14ac:dyDescent="0.25">
      <c r="A3" s="424"/>
      <c r="B3" s="424"/>
      <c r="C3" s="8"/>
      <c r="D3" s="25"/>
      <c r="E3" s="26"/>
      <c r="F3" s="1"/>
      <c r="G3" s="56"/>
      <c r="H3" s="56"/>
      <c r="I3" s="56"/>
      <c r="J3" s="56"/>
      <c r="K3" s="56"/>
      <c r="L3" s="70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70"/>
      <c r="AA3" s="70"/>
      <c r="AB3" s="70"/>
      <c r="AC3" s="70"/>
    </row>
    <row r="4" spans="1:30" ht="24" customHeight="1" thickBot="1" x14ac:dyDescent="0.3">
      <c r="A4" s="510" t="s">
        <v>283</v>
      </c>
      <c r="B4" s="424"/>
      <c r="C4" s="510"/>
      <c r="D4" s="424"/>
      <c r="E4" s="26"/>
      <c r="F4" s="194" t="s">
        <v>372</v>
      </c>
      <c r="G4" s="116"/>
      <c r="H4" s="116"/>
      <c r="I4" s="116"/>
      <c r="J4" s="116"/>
      <c r="K4" s="116"/>
      <c r="L4" s="117"/>
      <c r="M4" s="660" t="s">
        <v>262</v>
      </c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2"/>
    </row>
    <row r="5" spans="1:30" ht="58.5" customHeight="1" thickBot="1" x14ac:dyDescent="0.25">
      <c r="A5" s="98" t="s">
        <v>571</v>
      </c>
      <c r="B5" s="98" t="s">
        <v>570</v>
      </c>
      <c r="C5" s="98" t="s">
        <v>309</v>
      </c>
      <c r="D5" s="428" t="s">
        <v>587</v>
      </c>
      <c r="E5" s="4" t="s">
        <v>0</v>
      </c>
      <c r="F5" s="256" t="s">
        <v>1</v>
      </c>
      <c r="G5" s="113" t="s">
        <v>307</v>
      </c>
      <c r="H5" s="114" t="s">
        <v>467</v>
      </c>
      <c r="I5" s="114" t="s">
        <v>245</v>
      </c>
      <c r="J5" s="114" t="s">
        <v>257</v>
      </c>
      <c r="K5" s="326" t="s">
        <v>246</v>
      </c>
      <c r="L5" s="115" t="s">
        <v>633</v>
      </c>
      <c r="M5" s="118" t="s">
        <v>576</v>
      </c>
      <c r="N5" s="119" t="s">
        <v>577</v>
      </c>
      <c r="O5" s="119" t="s">
        <v>578</v>
      </c>
      <c r="P5" s="119" t="s">
        <v>579</v>
      </c>
      <c r="Q5" s="119" t="s">
        <v>580</v>
      </c>
      <c r="R5" s="119" t="s">
        <v>581</v>
      </c>
      <c r="S5" s="119" t="s">
        <v>582</v>
      </c>
      <c r="T5" s="119" t="s">
        <v>583</v>
      </c>
      <c r="U5" s="119" t="s">
        <v>584</v>
      </c>
      <c r="V5" s="153" t="s">
        <v>303</v>
      </c>
      <c r="W5" s="153" t="s">
        <v>304</v>
      </c>
      <c r="X5" s="153" t="s">
        <v>305</v>
      </c>
      <c r="Y5" s="74" t="s">
        <v>306</v>
      </c>
      <c r="Z5" s="154" t="s">
        <v>234</v>
      </c>
      <c r="AA5" s="154" t="s">
        <v>235</v>
      </c>
      <c r="AB5" s="154" t="s">
        <v>236</v>
      </c>
      <c r="AC5" s="75" t="s">
        <v>270</v>
      </c>
    </row>
    <row r="6" spans="1:30" ht="20.100000000000001" customHeight="1" x14ac:dyDescent="0.2">
      <c r="A6" s="414">
        <v>2</v>
      </c>
      <c r="B6" s="466">
        <v>691003572</v>
      </c>
      <c r="C6" s="511">
        <f>JN_stat!C6</f>
        <v>3470</v>
      </c>
      <c r="D6" s="456" t="str">
        <f>JN_stat!D6</f>
        <v>MŠ Jablonec n. N., 28.října 16/1858</v>
      </c>
      <c r="E6" s="457">
        <f>JN_stat!E6</f>
        <v>3141</v>
      </c>
      <c r="F6" s="458" t="str">
        <f>JN_stat!F6</f>
        <v>MŠ Jablonec n. N., 28.října 16/1858</v>
      </c>
      <c r="G6" s="205">
        <f>ROUND(JN_rozp!R6,0)</f>
        <v>815351</v>
      </c>
      <c r="H6" s="330">
        <f>ROUND((G6-K6)/1.348,0)</f>
        <v>602159</v>
      </c>
      <c r="I6" s="648">
        <f>ROUND(G6-H6-J6-K6,0)</f>
        <v>203530</v>
      </c>
      <c r="J6" s="330">
        <f>ROUND(H6*0.01,0)</f>
        <v>6022</v>
      </c>
      <c r="K6" s="330">
        <f>JN_stat!H6*JN_stat!AC6+JN_stat!I6*JN_stat!AD6+JN_stat!J6*JN_stat!AE6+JN_stat!K6*JN_stat!AF6+JN_stat!L6*JN_stat!AG6+JN_stat!M6*JN_stat!AH6+JN_stat!N6*JN_stat!AI6+JN_stat!O6*JN_stat!AJ6+JN_stat!P6*JN_stat!AK6</f>
        <v>3640</v>
      </c>
      <c r="L6" s="649">
        <f>ROUND(Y6/JN_rozp!E6/12,2)</f>
        <v>1.94</v>
      </c>
      <c r="M6" s="645">
        <f>IF(JN_stat!H6=0,0,12*1.348*1/JN_stat!T6*JN_rozp!$E6)</f>
        <v>11595.870873340225</v>
      </c>
      <c r="N6" s="646">
        <f>IF(JN_stat!I6=0,0,12*1.348*1/JN_stat!U6*JN_rozp!$E6)</f>
        <v>0</v>
      </c>
      <c r="O6" s="646">
        <f>IF(JN_stat!J6=0,0,12*1.348*1/JN_stat!V6*JN_rozp!$E6)</f>
        <v>0</v>
      </c>
      <c r="P6" s="646">
        <f>IF(JN_stat!K6=0,0,12*1.348*1/JN_stat!W6*JN_rozp!$E6)</f>
        <v>0</v>
      </c>
      <c r="Q6" s="646">
        <f>IF(JN_stat!L6=0,0,12*1.348*1/JN_stat!X6*JN_rozp!$E6)</f>
        <v>0</v>
      </c>
      <c r="R6" s="646">
        <f>IF(JN_stat!M6=0,0,12*1.348*1/JN_stat!Y6*JN_rozp!$E6)</f>
        <v>0</v>
      </c>
      <c r="S6" s="646">
        <f>IF(JN_stat!N6=0,0,12*1.348*1/JN_stat!Z6*JN_rozp!$E6)</f>
        <v>0</v>
      </c>
      <c r="T6" s="646">
        <f>IF(JN_stat!O6=0,0,12*1.348*1/JN_stat!AA6*JN_rozp!$E6)</f>
        <v>0</v>
      </c>
      <c r="U6" s="646">
        <f>IF(JN_stat!P6=0,0,12*1.348*1/JN_stat!AB6*JN_rozp!$E6)</f>
        <v>0</v>
      </c>
      <c r="V6" s="37">
        <f>ROUND((M6*JN_stat!H6+P6*JN_stat!K6+S6*JN_stat!N6)/1.348,0)</f>
        <v>602159</v>
      </c>
      <c r="W6" s="37">
        <f>ROUND((N6*JN_stat!I6+Q6*JN_stat!L6+T6*JN_stat!O6)/1.348,0)</f>
        <v>0</v>
      </c>
      <c r="X6" s="37">
        <f>ROUND((O6*JN_stat!J6+R6*JN_stat!M6+U6*JN_stat!P6)/1.348,0)</f>
        <v>0</v>
      </c>
      <c r="Y6" s="37">
        <f>SUM(V6:X6)</f>
        <v>602159</v>
      </c>
      <c r="Z6" s="647">
        <f>IF(JN_stat!T6=0,0,JN_stat!H6/JN_stat!T6)+IF(JN_stat!W6=0,0,JN_stat!K6/JN_stat!W6)+IF(JN_stat!Z6=0,0,JN_stat!N6/JN_stat!Z6)</f>
        <v>1.935133838251772</v>
      </c>
      <c r="AA6" s="647">
        <f>IF(JN_stat!U6=0,0,JN_stat!I6/JN_stat!U6)+IF(JN_stat!X6=0,0,JN_stat!L6/JN_stat!X6)+IF(JN_stat!AA6=0,0,JN_stat!O6/JN_stat!AA6)</f>
        <v>0</v>
      </c>
      <c r="AB6" s="647">
        <f>IF(JN_stat!V6=0,0,JN_stat!J6/JN_stat!V6)+IF(JN_stat!Y6=0,0,JN_stat!M6/JN_stat!Y6)+IF(JN_stat!AB6=0,0,JN_stat!P6/JN_stat!AB6)</f>
        <v>0</v>
      </c>
      <c r="AC6" s="130">
        <f>SUM(Z6:AB6)</f>
        <v>1.935133838251772</v>
      </c>
      <c r="AD6" s="70"/>
    </row>
    <row r="7" spans="1:30" ht="20.100000000000001" customHeight="1" x14ac:dyDescent="0.2">
      <c r="A7" s="414">
        <v>3</v>
      </c>
      <c r="B7" s="414">
        <v>691003548</v>
      </c>
      <c r="C7" s="512">
        <f>JN_stat!C7</f>
        <v>3469</v>
      </c>
      <c r="D7" s="305" t="str">
        <f>JN_stat!D7</f>
        <v xml:space="preserve">MŠ Jablonec n. N., Arbesova 50/3779 </v>
      </c>
      <c r="E7" s="33">
        <f>JN_stat!E7</f>
        <v>3141</v>
      </c>
      <c r="F7" s="253" t="str">
        <f>JN_stat!F7</f>
        <v xml:space="preserve">MŠ Jablonec n. N., Arbesova 50/3779 </v>
      </c>
      <c r="G7" s="152">
        <f>ROUND(JN_rozp!R7,0)</f>
        <v>915642</v>
      </c>
      <c r="H7" s="37">
        <f t="shared" ref="H7:H47" si="0">ROUND((G7-K7)/1.348,0)</f>
        <v>676058</v>
      </c>
      <c r="I7" s="29">
        <f t="shared" ref="I7:I47" si="1">ROUND(G7-H7-J7-K7,0)</f>
        <v>228507</v>
      </c>
      <c r="J7" s="37">
        <f t="shared" ref="J7:J47" si="2">ROUND(H7*0.01,0)</f>
        <v>6761</v>
      </c>
      <c r="K7" s="37">
        <f>JN_stat!H7*JN_stat!AC7+JN_stat!I7*JN_stat!AD7+JN_stat!J7*JN_stat!AE7+JN_stat!K7*JN_stat!AF7+JN_stat!L7*JN_stat!AG7+JN_stat!M7*JN_stat!AH7+JN_stat!N7*JN_stat!AI7+JN_stat!O7*JN_stat!AJ7+JN_stat!P7*JN_stat!AK7</f>
        <v>4316</v>
      </c>
      <c r="L7" s="644">
        <f>ROUND(Y7/JN_rozp!E7/12,2)</f>
        <v>2.17</v>
      </c>
      <c r="M7" s="645">
        <f>IF(JN_stat!H7=0,0,12*1.348*1/JN_stat!T7*JN_rozp!$E7)</f>
        <v>10979.831862232202</v>
      </c>
      <c r="N7" s="646">
        <f>IF(JN_stat!I7=0,0,12*1.348*1/JN_stat!U7*JN_rozp!$E7)</f>
        <v>0</v>
      </c>
      <c r="O7" s="646">
        <f>IF(JN_stat!J7=0,0,12*1.348*1/JN_stat!V7*JN_rozp!$E7)</f>
        <v>0</v>
      </c>
      <c r="P7" s="646">
        <f>IF(JN_stat!K7=0,0,12*1.348*1/JN_stat!W7*JN_rozp!$E7)</f>
        <v>0</v>
      </c>
      <c r="Q7" s="646">
        <f>IF(JN_stat!L7=0,0,12*1.348*1/JN_stat!X7*JN_rozp!$E7)</f>
        <v>0</v>
      </c>
      <c r="R7" s="646">
        <f>IF(JN_stat!M7=0,0,12*1.348*1/JN_stat!Y7*JN_rozp!$E7)</f>
        <v>0</v>
      </c>
      <c r="S7" s="646">
        <f>IF(JN_stat!N7=0,0,12*1.348*1/JN_stat!Z7*JN_rozp!$E7)</f>
        <v>0</v>
      </c>
      <c r="T7" s="646">
        <f>IF(JN_stat!O7=0,0,12*1.348*1/JN_stat!AA7*JN_rozp!$E7)</f>
        <v>0</v>
      </c>
      <c r="U7" s="646">
        <f>IF(JN_stat!P7=0,0,12*1.348*1/JN_stat!AB7*JN_rozp!$E7)</f>
        <v>0</v>
      </c>
      <c r="V7" s="37">
        <f>ROUND((M7*JN_stat!H7+P7*JN_stat!K7+S7*JN_stat!N7)/1.348,0)</f>
        <v>676058</v>
      </c>
      <c r="W7" s="37">
        <f>ROUND((N7*JN_stat!I7+Q7*JN_stat!L7+T7*JN_stat!O7)/1.348,0)</f>
        <v>0</v>
      </c>
      <c r="X7" s="37">
        <f>ROUND((O7*JN_stat!J7+R7*JN_stat!M7+U7*JN_stat!P7)/1.348,0)</f>
        <v>0</v>
      </c>
      <c r="Y7" s="37">
        <f t="shared" ref="Y7:Y47" si="3">SUM(V7:X7)</f>
        <v>676058</v>
      </c>
      <c r="Z7" s="647">
        <f>IF(JN_stat!T7=0,0,JN_stat!H7/JN_stat!T7)+IF(JN_stat!W7=0,0,JN_stat!K7/JN_stat!W7)+IF(JN_stat!Z7=0,0,JN_stat!N7/JN_stat!Z7)</f>
        <v>2.1726180265633639</v>
      </c>
      <c r="AA7" s="647">
        <f>IF(JN_stat!U7=0,0,JN_stat!I7/JN_stat!U7)+IF(JN_stat!X7=0,0,JN_stat!L7/JN_stat!X7)+IF(JN_stat!AA7=0,0,JN_stat!O7/JN_stat!AA7)</f>
        <v>0</v>
      </c>
      <c r="AB7" s="647">
        <f>IF(JN_stat!V7=0,0,JN_stat!J7/JN_stat!V7)+IF(JN_stat!Y7=0,0,JN_stat!M7/JN_stat!Y7)+IF(JN_stat!AB7=0,0,JN_stat!P7/JN_stat!AB7)</f>
        <v>0</v>
      </c>
      <c r="AC7" s="130">
        <f t="shared" ref="AC7:AC47" si="4">SUM(Z7:AB7)</f>
        <v>2.1726180265633639</v>
      </c>
      <c r="AD7" s="70"/>
    </row>
    <row r="8" spans="1:30" ht="20.100000000000001" customHeight="1" x14ac:dyDescent="0.2">
      <c r="A8" s="414">
        <v>4</v>
      </c>
      <c r="B8" s="414">
        <v>691001294</v>
      </c>
      <c r="C8" s="512">
        <f>JN_stat!C8</f>
        <v>3462</v>
      </c>
      <c r="D8" s="305" t="str">
        <f>JN_stat!D8</f>
        <v>MŠ Jablonec n. N., Čs. armády 37</v>
      </c>
      <c r="E8" s="33">
        <f>JN_stat!E8</f>
        <v>3141</v>
      </c>
      <c r="F8" s="253" t="str">
        <f>JN_stat!F8</f>
        <v>MŠ Jablonec n. N., Čs. armády 37</v>
      </c>
      <c r="G8" s="152">
        <f>ROUND(JN_rozp!R8,0)</f>
        <v>791600</v>
      </c>
      <c r="H8" s="37">
        <f t="shared" si="0"/>
        <v>584656</v>
      </c>
      <c r="I8" s="29">
        <f t="shared" si="1"/>
        <v>197613</v>
      </c>
      <c r="J8" s="37">
        <f t="shared" si="2"/>
        <v>5847</v>
      </c>
      <c r="K8" s="37">
        <f>JN_stat!H8*JN_stat!AC8+JN_stat!I8*JN_stat!AD8+JN_stat!J8*JN_stat!AE8+JN_stat!K8*JN_stat!AF8+JN_stat!L8*JN_stat!AG8+JN_stat!M8*JN_stat!AH8+JN_stat!N8*JN_stat!AI8+JN_stat!O8*JN_stat!AJ8+JN_stat!P8*JN_stat!AK8</f>
        <v>3484</v>
      </c>
      <c r="L8" s="644">
        <f>ROUND(Y8/JN_rozp!E8/12,2)</f>
        <v>1.88</v>
      </c>
      <c r="M8" s="645">
        <f>IF(JN_stat!H8=0,0,12*1.348*1/JN_stat!T8*JN_rozp!$E8)</f>
        <v>11762.931767131497</v>
      </c>
      <c r="N8" s="646">
        <f>IF(JN_stat!I8=0,0,12*1.348*1/JN_stat!U8*JN_rozp!$E8)</f>
        <v>0</v>
      </c>
      <c r="O8" s="646">
        <f>IF(JN_stat!J8=0,0,12*1.348*1/JN_stat!V8*JN_rozp!$E8)</f>
        <v>0</v>
      </c>
      <c r="P8" s="646">
        <f>IF(JN_stat!K8=0,0,12*1.348*1/JN_stat!W8*JN_rozp!$E8)</f>
        <v>0</v>
      </c>
      <c r="Q8" s="646">
        <f>IF(JN_stat!L8=0,0,12*1.348*1/JN_stat!X8*JN_rozp!$E8)</f>
        <v>0</v>
      </c>
      <c r="R8" s="646">
        <f>IF(JN_stat!M8=0,0,12*1.348*1/JN_stat!Y8*JN_rozp!$E8)</f>
        <v>0</v>
      </c>
      <c r="S8" s="646">
        <f>IF(JN_stat!N8=0,0,12*1.348*1/JN_stat!Z8*JN_rozp!$E8)</f>
        <v>0</v>
      </c>
      <c r="T8" s="646">
        <f>IF(JN_stat!O8=0,0,12*1.348*1/JN_stat!AA8*JN_rozp!$E8)</f>
        <v>0</v>
      </c>
      <c r="U8" s="646">
        <f>IF(JN_stat!P8=0,0,12*1.348*1/JN_stat!AB8*JN_rozp!$E8)</f>
        <v>0</v>
      </c>
      <c r="V8" s="37">
        <f>ROUND((M8*JN_stat!H8+P8*JN_stat!K8+S8*JN_stat!N8)/1.348,0)</f>
        <v>584656</v>
      </c>
      <c r="W8" s="37">
        <f>ROUND((N8*JN_stat!I8+Q8*JN_stat!L8+T8*JN_stat!O8)/1.348,0)</f>
        <v>0</v>
      </c>
      <c r="X8" s="37">
        <f>ROUND((O8*JN_stat!J8+R8*JN_stat!M8+U8*JN_stat!P8)/1.348,0)</f>
        <v>0</v>
      </c>
      <c r="Y8" s="37">
        <f t="shared" si="3"/>
        <v>584656</v>
      </c>
      <c r="Z8" s="647">
        <f>IF(JN_stat!T8=0,0,JN_stat!H8/JN_stat!T8)+IF(JN_stat!W8=0,0,JN_stat!K8/JN_stat!W8)+IF(JN_stat!Z8=0,0,JN_stat!N8/JN_stat!Z8)</f>
        <v>1.878884038900281</v>
      </c>
      <c r="AA8" s="647">
        <f>IF(JN_stat!U8=0,0,JN_stat!I8/JN_stat!U8)+IF(JN_stat!X8=0,0,JN_stat!L8/JN_stat!X8)+IF(JN_stat!AA8=0,0,JN_stat!O8/JN_stat!AA8)</f>
        <v>0</v>
      </c>
      <c r="AB8" s="647">
        <f>IF(JN_stat!V8=0,0,JN_stat!J8/JN_stat!V8)+IF(JN_stat!Y8=0,0,JN_stat!M8/JN_stat!Y8)+IF(JN_stat!AB8=0,0,JN_stat!P8/JN_stat!AB8)</f>
        <v>0</v>
      </c>
      <c r="AC8" s="130">
        <f t="shared" si="4"/>
        <v>1.878884038900281</v>
      </c>
      <c r="AD8" s="70"/>
    </row>
    <row r="9" spans="1:30" ht="20.100000000000001" customHeight="1" x14ac:dyDescent="0.2">
      <c r="A9" s="414">
        <v>5</v>
      </c>
      <c r="B9" s="414">
        <v>691001316</v>
      </c>
      <c r="C9" s="512">
        <f>JN_stat!C9</f>
        <v>3464</v>
      </c>
      <c r="D9" s="305" t="str">
        <f>JN_stat!D9</f>
        <v xml:space="preserve">MŠ Jablonec n. N., Dolní 3969 </v>
      </c>
      <c r="E9" s="33">
        <f>JN_stat!E9</f>
        <v>3141</v>
      </c>
      <c r="F9" s="253" t="str">
        <f>JN_stat!F9</f>
        <v>MŠ Jablonec n. N., Dolní 3969</v>
      </c>
      <c r="G9" s="152">
        <f>ROUND(JN_rozp!R9,0)</f>
        <v>930822</v>
      </c>
      <c r="H9" s="37">
        <f t="shared" si="0"/>
        <v>687242</v>
      </c>
      <c r="I9" s="29">
        <f t="shared" si="1"/>
        <v>232288</v>
      </c>
      <c r="J9" s="37">
        <f t="shared" si="2"/>
        <v>6872</v>
      </c>
      <c r="K9" s="37">
        <f>JN_stat!H9*JN_stat!AC9+JN_stat!I9*JN_stat!AD9+JN_stat!J9*JN_stat!AE9+JN_stat!K9*JN_stat!AF9+JN_stat!L9*JN_stat!AG9+JN_stat!M9*JN_stat!AH9+JN_stat!N9*JN_stat!AI9+JN_stat!O9*JN_stat!AJ9+JN_stat!P9*JN_stat!AK9</f>
        <v>4420</v>
      </c>
      <c r="L9" s="644">
        <f>ROUND(Y9/JN_rozp!E9/12,2)</f>
        <v>2.21</v>
      </c>
      <c r="M9" s="645">
        <f>IF(JN_stat!H9=0,0,12*1.348*1/JN_stat!T9*JN_rozp!$E9)</f>
        <v>10898.846123439995</v>
      </c>
      <c r="N9" s="646">
        <f>IF(JN_stat!I9=0,0,12*1.348*1/JN_stat!U9*JN_rozp!$E9)</f>
        <v>0</v>
      </c>
      <c r="O9" s="646">
        <f>IF(JN_stat!J9=0,0,12*1.348*1/JN_stat!V9*JN_rozp!$E9)</f>
        <v>0</v>
      </c>
      <c r="P9" s="646">
        <f>IF(JN_stat!K9=0,0,12*1.348*1/JN_stat!W9*JN_rozp!$E9)</f>
        <v>0</v>
      </c>
      <c r="Q9" s="646">
        <f>IF(JN_stat!L9=0,0,12*1.348*1/JN_stat!X9*JN_rozp!$E9)</f>
        <v>0</v>
      </c>
      <c r="R9" s="646">
        <f>IF(JN_stat!M9=0,0,12*1.348*1/JN_stat!Y9*JN_rozp!$E9)</f>
        <v>0</v>
      </c>
      <c r="S9" s="646">
        <f>IF(JN_stat!N9=0,0,12*1.348*1/JN_stat!Z9*JN_rozp!$E9)</f>
        <v>0</v>
      </c>
      <c r="T9" s="646">
        <f>IF(JN_stat!O9=0,0,12*1.348*1/JN_stat!AA9*JN_rozp!$E9)</f>
        <v>0</v>
      </c>
      <c r="U9" s="646">
        <f>IF(JN_stat!P9=0,0,12*1.348*1/JN_stat!AB9*JN_rozp!$E9)</f>
        <v>0</v>
      </c>
      <c r="V9" s="37">
        <f>ROUND((M9*JN_stat!H9+P9*JN_stat!K9+S9*JN_stat!N9)/1.348,0)</f>
        <v>687242</v>
      </c>
      <c r="W9" s="37">
        <f>ROUND((N9*JN_stat!I9+Q9*JN_stat!L9+T9*JN_stat!O9)/1.348,0)</f>
        <v>0</v>
      </c>
      <c r="X9" s="37">
        <f>ROUND((O9*JN_stat!J9+R9*JN_stat!M9+U9*JN_stat!P9)/1.348,0)</f>
        <v>0</v>
      </c>
      <c r="Y9" s="37">
        <f t="shared" si="3"/>
        <v>687242</v>
      </c>
      <c r="Z9" s="647">
        <f>IF(JN_stat!T9=0,0,JN_stat!H9/JN_stat!T9)+IF(JN_stat!W9=0,0,JN_stat!K9/JN_stat!W9)+IF(JN_stat!Z9=0,0,JN_stat!N9/JN_stat!Z9)</f>
        <v>2.208559191639067</v>
      </c>
      <c r="AA9" s="647">
        <f>IF(JN_stat!U9=0,0,JN_stat!I9/JN_stat!U9)+IF(JN_stat!X9=0,0,JN_stat!L9/JN_stat!X9)+IF(JN_stat!AA9=0,0,JN_stat!O9/JN_stat!AA9)</f>
        <v>0</v>
      </c>
      <c r="AB9" s="647">
        <f>IF(JN_stat!V9=0,0,JN_stat!J9/JN_stat!V9)+IF(JN_stat!Y9=0,0,JN_stat!M9/JN_stat!Y9)+IF(JN_stat!AB9=0,0,JN_stat!P9/JN_stat!AB9)</f>
        <v>0</v>
      </c>
      <c r="AC9" s="130">
        <f t="shared" si="4"/>
        <v>2.208559191639067</v>
      </c>
      <c r="AD9" s="70"/>
    </row>
    <row r="10" spans="1:30" ht="20.100000000000001" customHeight="1" x14ac:dyDescent="0.2">
      <c r="A10" s="414">
        <v>6</v>
      </c>
      <c r="B10" s="414">
        <v>667101411</v>
      </c>
      <c r="C10" s="512">
        <f>JN_stat!C10</f>
        <v>3453</v>
      </c>
      <c r="D10" s="305" t="str">
        <f>JN_stat!D10</f>
        <v>MŠ Jablonec n. N., Havlíčkova 4/130</v>
      </c>
      <c r="E10" s="33">
        <f>JN_stat!E10</f>
        <v>3141</v>
      </c>
      <c r="F10" s="253" t="str">
        <f>JN_stat!F10</f>
        <v>MŠ Jablonec n. N., Havlíčkova 4</v>
      </c>
      <c r="G10" s="152">
        <f>ROUND(JN_rozp!R10,0)</f>
        <v>815351</v>
      </c>
      <c r="H10" s="37">
        <f t="shared" si="0"/>
        <v>602159</v>
      </c>
      <c r="I10" s="29">
        <f t="shared" si="1"/>
        <v>203530</v>
      </c>
      <c r="J10" s="37">
        <f t="shared" si="2"/>
        <v>6022</v>
      </c>
      <c r="K10" s="37">
        <f>JN_stat!H10*JN_stat!AC10+JN_stat!I10*JN_stat!AD10+JN_stat!J10*JN_stat!AE10+JN_stat!K10*JN_stat!AF10+JN_stat!L10*JN_stat!AG10+JN_stat!M10*JN_stat!AH10+JN_stat!N10*JN_stat!AI10+JN_stat!O10*JN_stat!AJ10+JN_stat!P10*JN_stat!AK10</f>
        <v>3640</v>
      </c>
      <c r="L10" s="644">
        <f>ROUND(Y10/JN_rozp!E10/12,2)</f>
        <v>1.94</v>
      </c>
      <c r="M10" s="645">
        <f>IF(JN_stat!H10=0,0,12*1.348*1/JN_stat!T10*JN_rozp!$E10)</f>
        <v>11595.870873340225</v>
      </c>
      <c r="N10" s="646">
        <f>IF(JN_stat!I10=0,0,12*1.348*1/JN_stat!U10*JN_rozp!$E10)</f>
        <v>0</v>
      </c>
      <c r="O10" s="646">
        <f>IF(JN_stat!J10=0,0,12*1.348*1/JN_stat!V10*JN_rozp!$E10)</f>
        <v>0</v>
      </c>
      <c r="P10" s="646">
        <f>IF(JN_stat!K10=0,0,12*1.348*1/JN_stat!W10*JN_rozp!$E10)</f>
        <v>0</v>
      </c>
      <c r="Q10" s="646">
        <f>IF(JN_stat!L10=0,0,12*1.348*1/JN_stat!X10*JN_rozp!$E10)</f>
        <v>0</v>
      </c>
      <c r="R10" s="646">
        <f>IF(JN_stat!M10=0,0,12*1.348*1/JN_stat!Y10*JN_rozp!$E10)</f>
        <v>0</v>
      </c>
      <c r="S10" s="646">
        <f>IF(JN_stat!N10=0,0,12*1.348*1/JN_stat!Z10*JN_rozp!$E10)</f>
        <v>0</v>
      </c>
      <c r="T10" s="646">
        <f>IF(JN_stat!O10=0,0,12*1.348*1/JN_stat!AA10*JN_rozp!$E10)</f>
        <v>0</v>
      </c>
      <c r="U10" s="646">
        <f>IF(JN_stat!P10=0,0,12*1.348*1/JN_stat!AB10*JN_rozp!$E10)</f>
        <v>0</v>
      </c>
      <c r="V10" s="37">
        <f>ROUND((M10*JN_stat!H10+P10*JN_stat!K10+S10*JN_stat!N10)/1.348,0)</f>
        <v>602159</v>
      </c>
      <c r="W10" s="37">
        <f>ROUND((N10*JN_stat!I10+Q10*JN_stat!L10+T10*JN_stat!O10)/1.348,0)</f>
        <v>0</v>
      </c>
      <c r="X10" s="37">
        <f>ROUND((O10*JN_stat!J10+R10*JN_stat!M10+U10*JN_stat!P10)/1.348,0)</f>
        <v>0</v>
      </c>
      <c r="Y10" s="37">
        <f t="shared" si="3"/>
        <v>602159</v>
      </c>
      <c r="Z10" s="647">
        <f>IF(JN_stat!T10=0,0,JN_stat!H10/JN_stat!T10)+IF(JN_stat!W10=0,0,JN_stat!K10/JN_stat!W10)+IF(JN_stat!Z10=0,0,JN_stat!N10/JN_stat!Z10)</f>
        <v>1.935133838251772</v>
      </c>
      <c r="AA10" s="647">
        <f>IF(JN_stat!U10=0,0,JN_stat!I10/JN_stat!U10)+IF(JN_stat!X10=0,0,JN_stat!L10/JN_stat!X10)+IF(JN_stat!AA10=0,0,JN_stat!O10/JN_stat!AA10)</f>
        <v>0</v>
      </c>
      <c r="AB10" s="647">
        <f>IF(JN_stat!V10=0,0,JN_stat!J10/JN_stat!V10)+IF(JN_stat!Y10=0,0,JN_stat!M10/JN_stat!Y10)+IF(JN_stat!AB10=0,0,JN_stat!P10/JN_stat!AB10)</f>
        <v>0</v>
      </c>
      <c r="AC10" s="130">
        <f t="shared" si="4"/>
        <v>1.935133838251772</v>
      </c>
      <c r="AD10" s="70"/>
    </row>
    <row r="11" spans="1:30" ht="20.100000000000001" customHeight="1" x14ac:dyDescent="0.2">
      <c r="A11" s="414">
        <v>7</v>
      </c>
      <c r="B11" s="414">
        <v>691003491</v>
      </c>
      <c r="C11" s="512">
        <f>JN_stat!C11</f>
        <v>3471</v>
      </c>
      <c r="D11" s="305" t="str">
        <f>JN_stat!D11</f>
        <v>MŠ Jablonec n. N., Hřbitovní 10/3677</v>
      </c>
      <c r="E11" s="33">
        <f>JN_stat!E11</f>
        <v>3141</v>
      </c>
      <c r="F11" s="253" t="str">
        <f>JN_stat!F11</f>
        <v>MŠ Jablonec n. N., Hřbitovní 10/3677</v>
      </c>
      <c r="G11" s="152">
        <f>ROUND(JN_rozp!R11,0)</f>
        <v>1028999</v>
      </c>
      <c r="H11" s="37">
        <f t="shared" si="0"/>
        <v>759572</v>
      </c>
      <c r="I11" s="29">
        <f t="shared" si="1"/>
        <v>256735</v>
      </c>
      <c r="J11" s="37">
        <f t="shared" si="2"/>
        <v>7596</v>
      </c>
      <c r="K11" s="37">
        <f>JN_stat!H11*JN_stat!AC11+JN_stat!I11*JN_stat!AD11+JN_stat!J11*JN_stat!AE11+JN_stat!K11*JN_stat!AF11+JN_stat!L11*JN_stat!AG11+JN_stat!M11*JN_stat!AH11+JN_stat!N11*JN_stat!AI11+JN_stat!O11*JN_stat!AJ11+JN_stat!P11*JN_stat!AK11</f>
        <v>5096</v>
      </c>
      <c r="L11" s="644">
        <f>ROUND(Y11/JN_rozp!E11/12,2)</f>
        <v>2.44</v>
      </c>
      <c r="M11" s="645">
        <f>IF(JN_stat!H11=0,0,12*1.348*1/JN_stat!T11*JN_rozp!$E11)</f>
        <v>10447.990779246689</v>
      </c>
      <c r="N11" s="646">
        <f>IF(JN_stat!I11=0,0,12*1.348*1/JN_stat!U11*JN_rozp!$E11)</f>
        <v>0</v>
      </c>
      <c r="O11" s="646">
        <f>IF(JN_stat!J11=0,0,12*1.348*1/JN_stat!V11*JN_rozp!$E11)</f>
        <v>0</v>
      </c>
      <c r="P11" s="646">
        <f>IF(JN_stat!K11=0,0,12*1.348*1/JN_stat!W11*JN_rozp!$E11)</f>
        <v>0</v>
      </c>
      <c r="Q11" s="646">
        <f>IF(JN_stat!L11=0,0,12*1.348*1/JN_stat!X11*JN_rozp!$E11)</f>
        <v>0</v>
      </c>
      <c r="R11" s="646">
        <f>IF(JN_stat!M11=0,0,12*1.348*1/JN_stat!Y11*JN_rozp!$E11)</f>
        <v>0</v>
      </c>
      <c r="S11" s="646">
        <f>IF(JN_stat!N11=0,0,12*1.348*1/JN_stat!Z11*JN_rozp!$E11)</f>
        <v>0</v>
      </c>
      <c r="T11" s="646">
        <f>IF(JN_stat!O11=0,0,12*1.348*1/JN_stat!AA11*JN_rozp!$E11)</f>
        <v>0</v>
      </c>
      <c r="U11" s="646">
        <f>IF(JN_stat!P11=0,0,12*1.348*1/JN_stat!AB11*JN_rozp!$E11)</f>
        <v>0</v>
      </c>
      <c r="V11" s="37">
        <f>ROUND((M11*JN_stat!H11+P11*JN_stat!K11+S11*JN_stat!N11)/1.348,0)</f>
        <v>759572</v>
      </c>
      <c r="W11" s="37">
        <f>ROUND((N11*JN_stat!I11+Q11*JN_stat!L11+T11*JN_stat!O11)/1.348,0)</f>
        <v>0</v>
      </c>
      <c r="X11" s="37">
        <f>ROUND((O11*JN_stat!J11+R11*JN_stat!M11+U11*JN_stat!P11)/1.348,0)</f>
        <v>0</v>
      </c>
      <c r="Y11" s="37">
        <f t="shared" si="3"/>
        <v>759572</v>
      </c>
      <c r="Z11" s="647">
        <f>IF(JN_stat!T11=0,0,JN_stat!H11/JN_stat!T11)+IF(JN_stat!W11=0,0,JN_stat!K11/JN_stat!W11)+IF(JN_stat!Z11=0,0,JN_stat!N11/JN_stat!Z11)</f>
        <v>2.4410037855116595</v>
      </c>
      <c r="AA11" s="647">
        <f>IF(JN_stat!U11=0,0,JN_stat!I11/JN_stat!U11)+IF(JN_stat!X11=0,0,JN_stat!L11/JN_stat!X11)+IF(JN_stat!AA11=0,0,JN_stat!O11/JN_stat!AA11)</f>
        <v>0</v>
      </c>
      <c r="AB11" s="647">
        <f>IF(JN_stat!V11=0,0,JN_stat!J11/JN_stat!V11)+IF(JN_stat!Y11=0,0,JN_stat!M11/JN_stat!Y11)+IF(JN_stat!AB11=0,0,JN_stat!P11/JN_stat!AB11)</f>
        <v>0</v>
      </c>
      <c r="AC11" s="130">
        <f t="shared" si="4"/>
        <v>2.4410037855116595</v>
      </c>
      <c r="AD11" s="70"/>
    </row>
    <row r="12" spans="1:30" ht="20.100000000000001" customHeight="1" x14ac:dyDescent="0.2">
      <c r="A12" s="414">
        <v>8</v>
      </c>
      <c r="B12" s="414">
        <v>691003564</v>
      </c>
      <c r="C12" s="512">
        <f>JN_stat!C12</f>
        <v>3472</v>
      </c>
      <c r="D12" s="305" t="str">
        <f>JN_stat!D12</f>
        <v>MŠ Jablonec n. N., Husova 3/1444</v>
      </c>
      <c r="E12" s="33">
        <f>JN_stat!E12</f>
        <v>3141</v>
      </c>
      <c r="F12" s="253" t="str">
        <f>JN_stat!F12</f>
        <v>MŠ Jablonec n. N., Husova 3/1444</v>
      </c>
      <c r="G12" s="152">
        <f>ROUND(JN_rozp!R12,0)</f>
        <v>684311</v>
      </c>
      <c r="H12" s="37">
        <f t="shared" si="0"/>
        <v>505566</v>
      </c>
      <c r="I12" s="29">
        <f t="shared" si="1"/>
        <v>170881</v>
      </c>
      <c r="J12" s="37">
        <f t="shared" si="2"/>
        <v>5056</v>
      </c>
      <c r="K12" s="37">
        <f>JN_stat!H12*JN_stat!AC12+JN_stat!I12*JN_stat!AD12+JN_stat!J12*JN_stat!AE12+JN_stat!K12*JN_stat!AF12+JN_stat!L12*JN_stat!AG12+JN_stat!M12*JN_stat!AH12+JN_stat!N12*JN_stat!AI12+JN_stat!O12*JN_stat!AJ12+JN_stat!P12*JN_stat!AK12</f>
        <v>2808</v>
      </c>
      <c r="L12" s="644">
        <f>ROUND(Y12/JN_rozp!E12/12,2)</f>
        <v>1.62</v>
      </c>
      <c r="M12" s="645">
        <f>IF(JN_stat!H12=0,0,12*1.348*1/JN_stat!T12*JN_rozp!$E12)</f>
        <v>12620.430968711937</v>
      </c>
      <c r="N12" s="646">
        <f>IF(JN_stat!I12=0,0,12*1.348*1/JN_stat!U12*JN_rozp!$E12)</f>
        <v>0</v>
      </c>
      <c r="O12" s="646">
        <f>IF(JN_stat!J12=0,0,12*1.348*1/JN_stat!V12*JN_rozp!$E12)</f>
        <v>0</v>
      </c>
      <c r="P12" s="646">
        <f>IF(JN_stat!K12=0,0,12*1.348*1/JN_stat!W12*JN_rozp!$E12)</f>
        <v>0</v>
      </c>
      <c r="Q12" s="646">
        <f>IF(JN_stat!L12=0,0,12*1.348*1/JN_stat!X12*JN_rozp!$E12)</f>
        <v>0</v>
      </c>
      <c r="R12" s="646">
        <f>IF(JN_stat!M12=0,0,12*1.348*1/JN_stat!Y12*JN_rozp!$E12)</f>
        <v>0</v>
      </c>
      <c r="S12" s="646">
        <f>IF(JN_stat!N12=0,0,12*1.348*1/JN_stat!Z12*JN_rozp!$E12)</f>
        <v>0</v>
      </c>
      <c r="T12" s="646">
        <f>IF(JN_stat!O12=0,0,12*1.348*1/JN_stat!AA12*JN_rozp!$E12)</f>
        <v>0</v>
      </c>
      <c r="U12" s="646">
        <f>IF(JN_stat!P12=0,0,12*1.348*1/JN_stat!AB12*JN_rozp!$E12)</f>
        <v>0</v>
      </c>
      <c r="V12" s="37">
        <f>ROUND((M12*JN_stat!H12+P12*JN_stat!K12+S12*JN_stat!N12)/1.348,0)</f>
        <v>505566</v>
      </c>
      <c r="W12" s="37">
        <f>ROUND((N12*JN_stat!I12+Q12*JN_stat!L12+T12*JN_stat!O12)/1.348,0)</f>
        <v>0</v>
      </c>
      <c r="X12" s="37">
        <f>ROUND((O12*JN_stat!J12+R12*JN_stat!M12+U12*JN_stat!P12)/1.348,0)</f>
        <v>0</v>
      </c>
      <c r="Y12" s="37">
        <f t="shared" si="3"/>
        <v>505566</v>
      </c>
      <c r="Z12" s="647">
        <f>IF(JN_stat!T12=0,0,JN_stat!H12/JN_stat!T12)+IF(JN_stat!W12=0,0,JN_stat!K12/JN_stat!W12)+IF(JN_stat!Z12=0,0,JN_stat!N12/JN_stat!Z12)</f>
        <v>1.6247163168588046</v>
      </c>
      <c r="AA12" s="647">
        <f>IF(JN_stat!U12=0,0,JN_stat!I12/JN_stat!U12)+IF(JN_stat!X12=0,0,JN_stat!L12/JN_stat!X12)+IF(JN_stat!AA12=0,0,JN_stat!O12/JN_stat!AA12)</f>
        <v>0</v>
      </c>
      <c r="AB12" s="647">
        <f>IF(JN_stat!V12=0,0,JN_stat!J12/JN_stat!V12)+IF(JN_stat!Y12=0,0,JN_stat!M12/JN_stat!Y12)+IF(JN_stat!AB12=0,0,JN_stat!P12/JN_stat!AB12)</f>
        <v>0</v>
      </c>
      <c r="AC12" s="130">
        <f t="shared" si="4"/>
        <v>1.6247163168588046</v>
      </c>
      <c r="AD12" s="70"/>
    </row>
    <row r="13" spans="1:30" ht="20.100000000000001" customHeight="1" x14ac:dyDescent="0.2">
      <c r="A13" s="414">
        <v>9</v>
      </c>
      <c r="B13" s="414">
        <v>691001243</v>
      </c>
      <c r="C13" s="512">
        <f>JN_stat!C13</f>
        <v>3467</v>
      </c>
      <c r="D13" s="305" t="str">
        <f>JN_stat!D13</f>
        <v xml:space="preserve">MŠ Jablonec n. N., J. Hory 31/4097 </v>
      </c>
      <c r="E13" s="33">
        <f>JN_stat!E13</f>
        <v>3141</v>
      </c>
      <c r="F13" s="253" t="str">
        <f>JN_stat!F13</f>
        <v xml:space="preserve">MŠ Jablonec n. N., J. Hory 31/4097 </v>
      </c>
      <c r="G13" s="152">
        <f>ROUND(JN_rozp!R13,0)</f>
        <v>1144494</v>
      </c>
      <c r="H13" s="37">
        <f t="shared" si="0"/>
        <v>845157</v>
      </c>
      <c r="I13" s="29">
        <f t="shared" si="1"/>
        <v>285663</v>
      </c>
      <c r="J13" s="37">
        <f t="shared" si="2"/>
        <v>8452</v>
      </c>
      <c r="K13" s="37">
        <f>JN_stat!H13*JN_stat!AC13+JN_stat!I13*JN_stat!AD13+JN_stat!J13*JN_stat!AE13+JN_stat!K13*JN_stat!AF13+JN_stat!L13*JN_stat!AG13+JN_stat!M13*JN_stat!AH13+JN_stat!N13*JN_stat!AI13+JN_stat!O13*JN_stat!AJ13+JN_stat!P13*JN_stat!AK13</f>
        <v>5222</v>
      </c>
      <c r="L13" s="644">
        <f>ROUND(Y13/JN_rozp!E13/12,2)</f>
        <v>2.72</v>
      </c>
      <c r="M13" s="645">
        <f>IF(JN_stat!H13=0,0,12*1.348*1/JN_stat!T13*JN_rozp!$E13)</f>
        <v>10783.513483934476</v>
      </c>
      <c r="N13" s="646">
        <f>IF(JN_stat!I13=0,0,12*1.348*1/JN_stat!U13*JN_rozp!$E13)</f>
        <v>0</v>
      </c>
      <c r="O13" s="646">
        <f>IF(JN_stat!J13=0,0,12*1.348*1/JN_stat!V13*JN_rozp!$E13)</f>
        <v>0</v>
      </c>
      <c r="P13" s="646">
        <f>IF(JN_stat!K13=0,0,12*1.348*1/JN_stat!W13*JN_rozp!$E13)</f>
        <v>10016.996087108666</v>
      </c>
      <c r="Q13" s="646">
        <f>IF(JN_stat!L13=0,0,12*1.348*1/JN_stat!X13*JN_rozp!$E13)</f>
        <v>0</v>
      </c>
      <c r="R13" s="646">
        <f>IF(JN_stat!M13=0,0,12*1.348*1/JN_stat!Y13*JN_rozp!$E13)</f>
        <v>0</v>
      </c>
      <c r="S13" s="646">
        <f>IF(JN_stat!N13=0,0,12*1.348*1/JN_stat!Z13*JN_rozp!$E13)</f>
        <v>0</v>
      </c>
      <c r="T13" s="646">
        <f>IF(JN_stat!O13=0,0,12*1.348*1/JN_stat!AA13*JN_rozp!$E13)</f>
        <v>0</v>
      </c>
      <c r="U13" s="646">
        <f>IF(JN_stat!P13=0,0,12*1.348*1/JN_stat!AB13*JN_rozp!$E13)</f>
        <v>0</v>
      </c>
      <c r="V13" s="37">
        <f>ROUND((M13*JN_stat!H13+P13*JN_stat!K13+S13*JN_stat!N13)/1.348,0)</f>
        <v>845157</v>
      </c>
      <c r="W13" s="37">
        <f>ROUND((N13*JN_stat!I13+Q13*JN_stat!L13+T13*JN_stat!O13)/1.348,0)</f>
        <v>0</v>
      </c>
      <c r="X13" s="37">
        <f>ROUND((O13*JN_stat!J13+R13*JN_stat!M13+U13*JN_stat!P13)/1.348,0)</f>
        <v>0</v>
      </c>
      <c r="Y13" s="37">
        <f t="shared" si="3"/>
        <v>845157</v>
      </c>
      <c r="Z13" s="647">
        <f>IF(JN_stat!T13=0,0,JN_stat!H13/JN_stat!T13)+IF(JN_stat!W13=0,0,JN_stat!K13/JN_stat!W13)+IF(JN_stat!Z13=0,0,JN_stat!N13/JN_stat!Z13)</f>
        <v>2.7160456380867553</v>
      </c>
      <c r="AA13" s="647">
        <f>IF(JN_stat!U13=0,0,JN_stat!I13/JN_stat!U13)+IF(JN_stat!X13=0,0,JN_stat!L13/JN_stat!X13)+IF(JN_stat!AA13=0,0,JN_stat!O13/JN_stat!AA13)</f>
        <v>0</v>
      </c>
      <c r="AB13" s="647">
        <f>IF(JN_stat!V13=0,0,JN_stat!J13/JN_stat!V13)+IF(JN_stat!Y13=0,0,JN_stat!M13/JN_stat!Y13)+IF(JN_stat!AB13=0,0,JN_stat!P13/JN_stat!AB13)</f>
        <v>0</v>
      </c>
      <c r="AC13" s="130">
        <f t="shared" si="4"/>
        <v>2.7160456380867553</v>
      </c>
      <c r="AD13" s="70"/>
    </row>
    <row r="14" spans="1:30" ht="20.100000000000001" customHeight="1" x14ac:dyDescent="0.2">
      <c r="A14" s="414">
        <v>9</v>
      </c>
      <c r="B14" s="414">
        <v>691001243</v>
      </c>
      <c r="C14" s="512">
        <f>JN_stat!C14</f>
        <v>3467</v>
      </c>
      <c r="D14" s="305" t="str">
        <f>JN_stat!D14</f>
        <v xml:space="preserve">MŠ Jablonec n. N., J. Hory 31/4097 </v>
      </c>
      <c r="E14" s="33">
        <f>JN_stat!E14</f>
        <v>3141</v>
      </c>
      <c r="F14" s="253" t="str">
        <f>JN_stat!F14</f>
        <v>MŠ Jablonec n. N., J. Hory 33/4110 - výdejna</v>
      </c>
      <c r="G14" s="152">
        <f>ROUND(JN_rozp!R14,0)</f>
        <v>127528</v>
      </c>
      <c r="H14" s="37">
        <f t="shared" si="0"/>
        <v>94126</v>
      </c>
      <c r="I14" s="29">
        <f t="shared" si="1"/>
        <v>31815</v>
      </c>
      <c r="J14" s="37">
        <f t="shared" si="2"/>
        <v>941</v>
      </c>
      <c r="K14" s="37">
        <f>JN_stat!H14*JN_stat!AC14+JN_stat!I14*JN_stat!AD14+JN_stat!J14*JN_stat!AE14+JN_stat!K14*JN_stat!AF14+JN_stat!L14*JN_stat!AG14+JN_stat!M14*JN_stat!AH14+JN_stat!N14*JN_stat!AI14+JN_stat!O14*JN_stat!AJ14+JN_stat!P14*JN_stat!AK14</f>
        <v>646</v>
      </c>
      <c r="L14" s="644">
        <f>ROUND(Y14/JN_rozp!E14/12,2)</f>
        <v>0.3</v>
      </c>
      <c r="M14" s="645">
        <f>IF(JN_stat!H14=0,0,12*1.348*1/JN_stat!T14*JN_rozp!$E14)</f>
        <v>0</v>
      </c>
      <c r="N14" s="646">
        <f>IF(JN_stat!I14=0,0,12*1.348*1/JN_stat!U14*JN_rozp!$E14)</f>
        <v>0</v>
      </c>
      <c r="O14" s="646">
        <f>IF(JN_stat!J14=0,0,12*1.348*1/JN_stat!V14*JN_rozp!$E14)</f>
        <v>0</v>
      </c>
      <c r="P14" s="646">
        <f>IF(JN_stat!K14=0,0,12*1.348*1/JN_stat!W14*JN_rozp!$E14)</f>
        <v>0</v>
      </c>
      <c r="Q14" s="646">
        <f>IF(JN_stat!L14=0,0,12*1.348*1/JN_stat!X14*JN_rozp!$E14)</f>
        <v>0</v>
      </c>
      <c r="R14" s="646">
        <f>IF(JN_stat!M14=0,0,12*1.348*1/JN_stat!Y14*JN_rozp!$E14)</f>
        <v>0</v>
      </c>
      <c r="S14" s="646">
        <f>IF(JN_stat!N14=0,0,12*1.348*1/JN_stat!Z14*JN_rozp!$E14)</f>
        <v>6677.9973914057773</v>
      </c>
      <c r="T14" s="646">
        <f>IF(JN_stat!O14=0,0,12*1.348*1/JN_stat!AA14*JN_rozp!$E14)</f>
        <v>0</v>
      </c>
      <c r="U14" s="646">
        <f>IF(JN_stat!P14=0,0,12*1.348*1/JN_stat!AB14*JN_rozp!$E14)</f>
        <v>0</v>
      </c>
      <c r="V14" s="37">
        <f>ROUND((M14*JN_stat!H14+P14*JN_stat!K14+S14*JN_stat!N14)/1.348,0)</f>
        <v>94126</v>
      </c>
      <c r="W14" s="37">
        <f>ROUND((N14*JN_stat!I14+Q14*JN_stat!L14+T14*JN_stat!O14)/1.348,0)</f>
        <v>0</v>
      </c>
      <c r="X14" s="37">
        <f>ROUND((O14*JN_stat!J14+R14*JN_stat!M14+U14*JN_stat!P14)/1.348,0)</f>
        <v>0</v>
      </c>
      <c r="Y14" s="37">
        <f t="shared" si="3"/>
        <v>94126</v>
      </c>
      <c r="Z14" s="647">
        <f>IF(JN_stat!T14=0,0,JN_stat!H14/JN_stat!T14)+IF(JN_stat!W14=0,0,JN_stat!K14/JN_stat!W14)+IF(JN_stat!Z14=0,0,JN_stat!N14/JN_stat!Z14)</f>
        <v>0.3024889000026495</v>
      </c>
      <c r="AA14" s="647">
        <f>IF(JN_stat!U14=0,0,JN_stat!I14/JN_stat!U14)+IF(JN_stat!X14=0,0,JN_stat!L14/JN_stat!X14)+IF(JN_stat!AA14=0,0,JN_stat!O14/JN_stat!AA14)</f>
        <v>0</v>
      </c>
      <c r="AB14" s="647">
        <f>IF(JN_stat!V14=0,0,JN_stat!J14/JN_stat!V14)+IF(JN_stat!Y14=0,0,JN_stat!M14/JN_stat!Y14)+IF(JN_stat!AB14=0,0,JN_stat!P14/JN_stat!AB14)</f>
        <v>0</v>
      </c>
      <c r="AC14" s="130">
        <f t="shared" si="4"/>
        <v>0.3024889000026495</v>
      </c>
      <c r="AD14" s="70"/>
    </row>
    <row r="15" spans="1:30" ht="20.100000000000001" customHeight="1" x14ac:dyDescent="0.2">
      <c r="A15" s="414">
        <v>10</v>
      </c>
      <c r="B15" s="414">
        <v>691001286</v>
      </c>
      <c r="C15" s="512">
        <f>JN_stat!C15</f>
        <v>3461</v>
      </c>
      <c r="D15" s="305" t="str">
        <f>JN_stat!D15</f>
        <v>MŠ Jablonec n. N., Jugoslávská 13/1885</v>
      </c>
      <c r="E15" s="33">
        <f>JN_stat!E15</f>
        <v>3141</v>
      </c>
      <c r="F15" s="253" t="str">
        <f>JN_stat!F15</f>
        <v>MŠ Jablonec n. N., Jugoslávská 13/1885</v>
      </c>
      <c r="G15" s="152">
        <f>ROUND(JN_rozp!R15,0)</f>
        <v>783615</v>
      </c>
      <c r="H15" s="37">
        <f t="shared" si="0"/>
        <v>578771</v>
      </c>
      <c r="I15" s="29">
        <f t="shared" si="1"/>
        <v>195624</v>
      </c>
      <c r="J15" s="37">
        <f t="shared" si="2"/>
        <v>5788</v>
      </c>
      <c r="K15" s="37">
        <f>JN_stat!H15*JN_stat!AC15+JN_stat!I15*JN_stat!AD15+JN_stat!J15*JN_stat!AE15+JN_stat!K15*JN_stat!AF15+JN_stat!L15*JN_stat!AG15+JN_stat!M15*JN_stat!AH15+JN_stat!N15*JN_stat!AI15+JN_stat!O15*JN_stat!AJ15+JN_stat!P15*JN_stat!AK15</f>
        <v>3432</v>
      </c>
      <c r="L15" s="644">
        <f>ROUND(Y15/JN_rozp!E15/12,2)</f>
        <v>1.86</v>
      </c>
      <c r="M15" s="645">
        <f>IF(JN_stat!H15=0,0,12*1.348*1/JN_stat!T15*JN_rozp!$E15)</f>
        <v>11820.953416983286</v>
      </c>
      <c r="N15" s="646">
        <f>IF(JN_stat!I15=0,0,12*1.348*1/JN_stat!U15*JN_rozp!$E15)</f>
        <v>0</v>
      </c>
      <c r="O15" s="646">
        <f>IF(JN_stat!J15=0,0,12*1.348*1/JN_stat!V15*JN_rozp!$E15)</f>
        <v>0</v>
      </c>
      <c r="P15" s="646">
        <f>IF(JN_stat!K15=0,0,12*1.348*1/JN_stat!W15*JN_rozp!$E15)</f>
        <v>0</v>
      </c>
      <c r="Q15" s="646">
        <f>IF(JN_stat!L15=0,0,12*1.348*1/JN_stat!X15*JN_rozp!$E15)</f>
        <v>0</v>
      </c>
      <c r="R15" s="646">
        <f>IF(JN_stat!M15=0,0,12*1.348*1/JN_stat!Y15*JN_rozp!$E15)</f>
        <v>0</v>
      </c>
      <c r="S15" s="646">
        <f>IF(JN_stat!N15=0,0,12*1.348*1/JN_stat!Z15*JN_rozp!$E15)</f>
        <v>0</v>
      </c>
      <c r="T15" s="646">
        <f>IF(JN_stat!O15=0,0,12*1.348*1/JN_stat!AA15*JN_rozp!$E15)</f>
        <v>0</v>
      </c>
      <c r="U15" s="646">
        <f>IF(JN_stat!P15=0,0,12*1.348*1/JN_stat!AB15*JN_rozp!$E15)</f>
        <v>0</v>
      </c>
      <c r="V15" s="37">
        <f>ROUND((M15*JN_stat!H15+P15*JN_stat!K15+S15*JN_stat!N15)/1.348,0)</f>
        <v>578771</v>
      </c>
      <c r="W15" s="37">
        <f>ROUND((N15*JN_stat!I15+Q15*JN_stat!L15+T15*JN_stat!O15)/1.348,0)</f>
        <v>0</v>
      </c>
      <c r="X15" s="37">
        <f>ROUND((O15*JN_stat!J15+R15*JN_stat!M15+U15*JN_stat!P15)/1.348,0)</f>
        <v>0</v>
      </c>
      <c r="Y15" s="37">
        <f t="shared" si="3"/>
        <v>578771</v>
      </c>
      <c r="Z15" s="647">
        <f>IF(JN_stat!T15=0,0,JN_stat!H15/JN_stat!T15)+IF(JN_stat!W15=0,0,JN_stat!K15/JN_stat!W15)+IF(JN_stat!Z15=0,0,JN_stat!N15/JN_stat!Z15)</f>
        <v>1.8599704223445324</v>
      </c>
      <c r="AA15" s="647">
        <f>IF(JN_stat!U15=0,0,JN_stat!I15/JN_stat!U15)+IF(JN_stat!X15=0,0,JN_stat!L15/JN_stat!X15)+IF(JN_stat!AA15=0,0,JN_stat!O15/JN_stat!AA15)</f>
        <v>0</v>
      </c>
      <c r="AB15" s="647">
        <f>IF(JN_stat!V15=0,0,JN_stat!J15/JN_stat!V15)+IF(JN_stat!Y15=0,0,JN_stat!M15/JN_stat!Y15)+IF(JN_stat!AB15=0,0,JN_stat!P15/JN_stat!AB15)</f>
        <v>0</v>
      </c>
      <c r="AC15" s="130">
        <f t="shared" si="4"/>
        <v>1.8599704223445324</v>
      </c>
      <c r="AD15" s="70"/>
    </row>
    <row r="16" spans="1:30" ht="20.100000000000001" customHeight="1" x14ac:dyDescent="0.2">
      <c r="A16" s="414">
        <v>10</v>
      </c>
      <c r="B16" s="414">
        <v>691001286</v>
      </c>
      <c r="C16" s="512">
        <f>JN_stat!C16</f>
        <v>3461</v>
      </c>
      <c r="D16" s="305" t="str">
        <f>JN_stat!D16</f>
        <v>MŠ Jablonec n. N., Jugoslávská 13/1885</v>
      </c>
      <c r="E16" s="33">
        <f>JN_stat!E16</f>
        <v>3141</v>
      </c>
      <c r="F16" s="254" t="str">
        <f>JN_stat!F16</f>
        <v xml:space="preserve">MŠ Jablonec n. N., Nemocniční 15a </v>
      </c>
      <c r="G16" s="152">
        <f>ROUND(JN_rozp!R16,0)</f>
        <v>516298</v>
      </c>
      <c r="H16" s="37">
        <f t="shared" si="0"/>
        <v>381622</v>
      </c>
      <c r="I16" s="29">
        <f t="shared" si="1"/>
        <v>128988</v>
      </c>
      <c r="J16" s="37">
        <f t="shared" si="2"/>
        <v>3816</v>
      </c>
      <c r="K16" s="37">
        <f>JN_stat!H16*JN_stat!AC16+JN_stat!I16*JN_stat!AD16+JN_stat!J16*JN_stat!AE16+JN_stat!K16*JN_stat!AF16+JN_stat!L16*JN_stat!AG16+JN_stat!M16*JN_stat!AH16+JN_stat!N16*JN_stat!AI16+JN_stat!O16*JN_stat!AJ16+JN_stat!P16*JN_stat!AK16</f>
        <v>1872</v>
      </c>
      <c r="L16" s="644">
        <f>ROUND(Y16/JN_rozp!E16/12,2)</f>
        <v>1.23</v>
      </c>
      <c r="M16" s="645">
        <f>IF(JN_stat!H16=0,0,12*1.348*1/JN_stat!T16*JN_rozp!$E16)</f>
        <v>14289.610386393082</v>
      </c>
      <c r="N16" s="646">
        <f>IF(JN_stat!I16=0,0,12*1.348*1/JN_stat!U16*JN_rozp!$E16)</f>
        <v>0</v>
      </c>
      <c r="O16" s="646">
        <f>IF(JN_stat!J16=0,0,12*1.348*1/JN_stat!V16*JN_rozp!$E16)</f>
        <v>0</v>
      </c>
      <c r="P16" s="646">
        <f>IF(JN_stat!K16=0,0,12*1.348*1/JN_stat!W16*JN_rozp!$E16)</f>
        <v>0</v>
      </c>
      <c r="Q16" s="646">
        <f>IF(JN_stat!L16=0,0,12*1.348*1/JN_stat!X16*JN_rozp!$E16)</f>
        <v>0</v>
      </c>
      <c r="R16" s="646">
        <f>IF(JN_stat!M16=0,0,12*1.348*1/JN_stat!Y16*JN_rozp!$E16)</f>
        <v>0</v>
      </c>
      <c r="S16" s="646">
        <f>IF(JN_stat!N16=0,0,12*1.348*1/JN_stat!Z16*JN_rozp!$E16)</f>
        <v>0</v>
      </c>
      <c r="T16" s="646">
        <f>IF(JN_stat!O16=0,0,12*1.348*1/JN_stat!AA16*JN_rozp!$E16)</f>
        <v>0</v>
      </c>
      <c r="U16" s="646">
        <f>IF(JN_stat!P16=0,0,12*1.348*1/JN_stat!AB16*JN_rozp!$E16)</f>
        <v>0</v>
      </c>
      <c r="V16" s="37">
        <f>ROUND((M16*JN_stat!H16+P16*JN_stat!K16+S16*JN_stat!N16)/1.348,0)</f>
        <v>381622</v>
      </c>
      <c r="W16" s="37">
        <f>ROUND((N16*JN_stat!I16+Q16*JN_stat!L16+T16*JN_stat!O16)/1.348,0)</f>
        <v>0</v>
      </c>
      <c r="X16" s="37">
        <f>ROUND((O16*JN_stat!J16+R16*JN_stat!M16+U16*JN_stat!P16)/1.348,0)</f>
        <v>0</v>
      </c>
      <c r="Y16" s="37">
        <f t="shared" si="3"/>
        <v>381622</v>
      </c>
      <c r="Z16" s="647">
        <f>IF(JN_stat!T16=0,0,JN_stat!H16/JN_stat!T16)+IF(JN_stat!W16=0,0,JN_stat!K16/JN_stat!W16)+IF(JN_stat!Z16=0,0,JN_stat!N16/JN_stat!Z16)</f>
        <v>1.2264009691314794</v>
      </c>
      <c r="AA16" s="647">
        <f>IF(JN_stat!U16=0,0,JN_stat!I16/JN_stat!U16)+IF(JN_stat!X16=0,0,JN_stat!L16/JN_stat!X16)+IF(JN_stat!AA16=0,0,JN_stat!O16/JN_stat!AA16)</f>
        <v>0</v>
      </c>
      <c r="AB16" s="647">
        <f>IF(JN_stat!V16=0,0,JN_stat!J16/JN_stat!V16)+IF(JN_stat!Y16=0,0,JN_stat!M16/JN_stat!Y16)+IF(JN_stat!AB16=0,0,JN_stat!P16/JN_stat!AB16)</f>
        <v>0</v>
      </c>
      <c r="AC16" s="130">
        <f t="shared" si="4"/>
        <v>1.2264009691314794</v>
      </c>
      <c r="AD16" s="70"/>
    </row>
    <row r="17" spans="1:30" ht="20.100000000000001" customHeight="1" x14ac:dyDescent="0.2">
      <c r="A17" s="414">
        <v>11</v>
      </c>
      <c r="B17" s="414">
        <v>691000891</v>
      </c>
      <c r="C17" s="512">
        <f>JN_stat!C17</f>
        <v>3468</v>
      </c>
      <c r="D17" s="305" t="str">
        <f>JN_stat!D17</f>
        <v xml:space="preserve">MŠ Jablonec n. N., Lovecká 11/249 </v>
      </c>
      <c r="E17" s="33">
        <f>JN_stat!E17</f>
        <v>3141</v>
      </c>
      <c r="F17" s="253" t="str">
        <f>JN_stat!F17</f>
        <v xml:space="preserve">MŠ Jablonec n. N., Lovecká 11/249 </v>
      </c>
      <c r="G17" s="152">
        <f>ROUND(JN_rozp!R17,0)</f>
        <v>885131</v>
      </c>
      <c r="H17" s="37">
        <f t="shared" si="0"/>
        <v>653578</v>
      </c>
      <c r="I17" s="29">
        <f t="shared" si="1"/>
        <v>220909</v>
      </c>
      <c r="J17" s="37">
        <f t="shared" si="2"/>
        <v>6536</v>
      </c>
      <c r="K17" s="37">
        <f>JN_stat!H17*JN_stat!AC17+JN_stat!I17*JN_stat!AD17+JN_stat!J17*JN_stat!AE17+JN_stat!K17*JN_stat!AF17+JN_stat!L17*JN_stat!AG17+JN_stat!M17*JN_stat!AH17+JN_stat!N17*JN_stat!AI17+JN_stat!O17*JN_stat!AJ17+JN_stat!P17*JN_stat!AK17</f>
        <v>4108</v>
      </c>
      <c r="L17" s="644">
        <f>ROUND(Y17/JN_rozp!E17/12,2)</f>
        <v>2.1</v>
      </c>
      <c r="M17" s="645">
        <f>IF(JN_stat!H17=0,0,12*1.348*1/JN_stat!T17*JN_rozp!$E17)</f>
        <v>11152.192968871566</v>
      </c>
      <c r="N17" s="646">
        <f>IF(JN_stat!I17=0,0,12*1.348*1/JN_stat!U17*JN_rozp!$E17)</f>
        <v>0</v>
      </c>
      <c r="O17" s="646">
        <f>IF(JN_stat!J17=0,0,12*1.348*1/JN_stat!V17*JN_rozp!$E17)</f>
        <v>0</v>
      </c>
      <c r="P17" s="646">
        <f>IF(JN_stat!K17=0,0,12*1.348*1/JN_stat!W17*JN_rozp!$E17)</f>
        <v>0</v>
      </c>
      <c r="Q17" s="646">
        <f>IF(JN_stat!L17=0,0,12*1.348*1/JN_stat!X17*JN_rozp!$E17)</f>
        <v>0</v>
      </c>
      <c r="R17" s="646">
        <f>IF(JN_stat!M17=0,0,12*1.348*1/JN_stat!Y17*JN_rozp!$E17)</f>
        <v>0</v>
      </c>
      <c r="S17" s="646">
        <f>IF(JN_stat!N17=0,0,12*1.348*1/JN_stat!Z17*JN_rozp!$E17)</f>
        <v>0</v>
      </c>
      <c r="T17" s="646">
        <f>IF(JN_stat!O17=0,0,12*1.348*1/JN_stat!AA17*JN_rozp!$E17)</f>
        <v>0</v>
      </c>
      <c r="U17" s="646">
        <f>IF(JN_stat!P17=0,0,12*1.348*1/JN_stat!AB17*JN_rozp!$E17)</f>
        <v>0</v>
      </c>
      <c r="V17" s="37">
        <f>ROUND((M17*JN_stat!H17+P17*JN_stat!K17+S17*JN_stat!N17)/1.348,0)</f>
        <v>653578</v>
      </c>
      <c r="W17" s="37">
        <f>ROUND((N17*JN_stat!I17+Q17*JN_stat!L17+T17*JN_stat!O17)/1.348,0)</f>
        <v>0</v>
      </c>
      <c r="X17" s="37">
        <f>ROUND((O17*JN_stat!J17+R17*JN_stat!M17+U17*JN_stat!P17)/1.348,0)</f>
        <v>0</v>
      </c>
      <c r="Y17" s="37">
        <f t="shared" si="3"/>
        <v>653578</v>
      </c>
      <c r="Z17" s="647">
        <f>IF(JN_stat!T17=0,0,JN_stat!H17/JN_stat!T17)+IF(JN_stat!W17=0,0,JN_stat!K17/JN_stat!W17)+IF(JN_stat!Z17=0,0,JN_stat!N17/JN_stat!Z17)</f>
        <v>2.1003755948003131</v>
      </c>
      <c r="AA17" s="647">
        <f>IF(JN_stat!U17=0,0,JN_stat!I17/JN_stat!U17)+IF(JN_stat!X17=0,0,JN_stat!L17/JN_stat!X17)+IF(JN_stat!AA17=0,0,JN_stat!O17/JN_stat!AA17)</f>
        <v>0</v>
      </c>
      <c r="AB17" s="647">
        <f>IF(JN_stat!V17=0,0,JN_stat!J17/JN_stat!V17)+IF(JN_stat!Y17=0,0,JN_stat!M17/JN_stat!Y17)+IF(JN_stat!AB17=0,0,JN_stat!P17/JN_stat!AB17)</f>
        <v>0</v>
      </c>
      <c r="AC17" s="130">
        <f t="shared" si="4"/>
        <v>2.1003755948003131</v>
      </c>
      <c r="AD17" s="70"/>
    </row>
    <row r="18" spans="1:30" ht="20.100000000000001" customHeight="1" x14ac:dyDescent="0.2">
      <c r="A18" s="414">
        <v>12</v>
      </c>
      <c r="B18" s="414">
        <v>691001278</v>
      </c>
      <c r="C18" s="512">
        <f>JN_stat!C18</f>
        <v>3465</v>
      </c>
      <c r="D18" s="305" t="str">
        <f>JN_stat!D18</f>
        <v>MŠ Jablonec n. N., Mechová 10/3645</v>
      </c>
      <c r="E18" s="33">
        <f>JN_stat!E18</f>
        <v>3141</v>
      </c>
      <c r="F18" s="253" t="str">
        <f>JN_stat!F18</f>
        <v>MŠ Jablonec n. N., Mechová 10/3645</v>
      </c>
      <c r="G18" s="152">
        <f>ROUND(JN_rozp!R18,0)</f>
        <v>1006351</v>
      </c>
      <c r="H18" s="37">
        <f t="shared" si="0"/>
        <v>742886</v>
      </c>
      <c r="I18" s="29">
        <f t="shared" si="1"/>
        <v>251096</v>
      </c>
      <c r="J18" s="37">
        <f t="shared" si="2"/>
        <v>7429</v>
      </c>
      <c r="K18" s="37">
        <f>JN_stat!H18*JN_stat!AC18+JN_stat!I18*JN_stat!AD18+JN_stat!J18*JN_stat!AE18+JN_stat!K18*JN_stat!AF18+JN_stat!L18*JN_stat!AG18+JN_stat!M18*JN_stat!AH18+JN_stat!N18*JN_stat!AI18+JN_stat!O18*JN_stat!AJ18+JN_stat!P18*JN_stat!AK18</f>
        <v>4940</v>
      </c>
      <c r="L18" s="644">
        <f>ROUND(Y18/JN_rozp!E18/12,2)</f>
        <v>2.39</v>
      </c>
      <c r="M18" s="645">
        <f>IF(JN_stat!H18=0,0,12*1.348*1/JN_stat!T18*JN_rozp!$E18)</f>
        <v>10541.171983313368</v>
      </c>
      <c r="N18" s="646">
        <f>IF(JN_stat!I18=0,0,12*1.348*1/JN_stat!U18*JN_rozp!$E18)</f>
        <v>0</v>
      </c>
      <c r="O18" s="646">
        <f>IF(JN_stat!J18=0,0,12*1.348*1/JN_stat!V18*JN_rozp!$E18)</f>
        <v>0</v>
      </c>
      <c r="P18" s="646">
        <f>IF(JN_stat!K18=0,0,12*1.348*1/JN_stat!W18*JN_rozp!$E18)</f>
        <v>0</v>
      </c>
      <c r="Q18" s="646">
        <f>IF(JN_stat!L18=0,0,12*1.348*1/JN_stat!X18*JN_rozp!$E18)</f>
        <v>0</v>
      </c>
      <c r="R18" s="646">
        <f>IF(JN_stat!M18=0,0,12*1.348*1/JN_stat!Y18*JN_rozp!$E18)</f>
        <v>0</v>
      </c>
      <c r="S18" s="646">
        <f>IF(JN_stat!N18=0,0,12*1.348*1/JN_stat!Z18*JN_rozp!$E18)</f>
        <v>0</v>
      </c>
      <c r="T18" s="646">
        <f>IF(JN_stat!O18=0,0,12*1.348*1/JN_stat!AA18*JN_rozp!$E18)</f>
        <v>0</v>
      </c>
      <c r="U18" s="646">
        <f>IF(JN_stat!P18=0,0,12*1.348*1/JN_stat!AB18*JN_rozp!$E18)</f>
        <v>0</v>
      </c>
      <c r="V18" s="37">
        <f>ROUND((M18*JN_stat!H18+P18*JN_stat!K18+S18*JN_stat!N18)/1.348,0)</f>
        <v>742887</v>
      </c>
      <c r="W18" s="37">
        <f>ROUND((N18*JN_stat!I18+Q18*JN_stat!L18+T18*JN_stat!O18)/1.348,0)</f>
        <v>0</v>
      </c>
      <c r="X18" s="37">
        <f>ROUND((O18*JN_stat!J18+R18*JN_stat!M18+U18*JN_stat!P18)/1.348,0)</f>
        <v>0</v>
      </c>
      <c r="Y18" s="37">
        <f t="shared" si="3"/>
        <v>742887</v>
      </c>
      <c r="Z18" s="647">
        <f>IF(JN_stat!T18=0,0,JN_stat!H18/JN_stat!T18)+IF(JN_stat!W18=0,0,JN_stat!K18/JN_stat!W18)+IF(JN_stat!Z18=0,0,JN_stat!N18/JN_stat!Z18)</f>
        <v>2.3873830214988914</v>
      </c>
      <c r="AA18" s="647">
        <f>IF(JN_stat!U18=0,0,JN_stat!I18/JN_stat!U18)+IF(JN_stat!X18=0,0,JN_stat!L18/JN_stat!X18)+IF(JN_stat!AA18=0,0,JN_stat!O18/JN_stat!AA18)</f>
        <v>0</v>
      </c>
      <c r="AB18" s="647">
        <f>IF(JN_stat!V18=0,0,JN_stat!J18/JN_stat!V18)+IF(JN_stat!Y18=0,0,JN_stat!M18/JN_stat!Y18)+IF(JN_stat!AB18=0,0,JN_stat!P18/JN_stat!AB18)</f>
        <v>0</v>
      </c>
      <c r="AC18" s="130">
        <f t="shared" si="4"/>
        <v>2.3873830214988914</v>
      </c>
      <c r="AD18" s="70"/>
    </row>
    <row r="19" spans="1:30" ht="20.100000000000001" customHeight="1" x14ac:dyDescent="0.2">
      <c r="A19" s="414">
        <v>13</v>
      </c>
      <c r="B19" s="414">
        <v>691003530</v>
      </c>
      <c r="C19" s="512">
        <f>JN_stat!C19</f>
        <v>3473</v>
      </c>
      <c r="D19" s="305" t="str">
        <f>JN_stat!D19</f>
        <v>MŠ Jablonec n. N., Nová Pasířská 10/3825</v>
      </c>
      <c r="E19" s="33">
        <f>JN_stat!E19</f>
        <v>3141</v>
      </c>
      <c r="F19" s="253" t="str">
        <f>JN_stat!F19</f>
        <v>MŠ Jablonec n. N., Nová Pasířská 10/3825</v>
      </c>
      <c r="G19" s="152">
        <f>ROUND(JN_rozp!R19,0)</f>
        <v>1097323</v>
      </c>
      <c r="H19" s="37">
        <f t="shared" si="0"/>
        <v>809910</v>
      </c>
      <c r="I19" s="29">
        <f t="shared" si="1"/>
        <v>273750</v>
      </c>
      <c r="J19" s="37">
        <f t="shared" si="2"/>
        <v>8099</v>
      </c>
      <c r="K19" s="37">
        <f>JN_stat!H19*JN_stat!AC19+JN_stat!I19*JN_stat!AD19+JN_stat!J19*JN_stat!AE19+JN_stat!K19*JN_stat!AF19+JN_stat!L19*JN_stat!AG19+JN_stat!M19*JN_stat!AH19+JN_stat!N19*JN_stat!AI19+JN_stat!O19*JN_stat!AJ19+JN_stat!P19*JN_stat!AK19</f>
        <v>5564</v>
      </c>
      <c r="L19" s="644">
        <f>ROUND(Y19/JN_rozp!E19/12,2)</f>
        <v>2.6</v>
      </c>
      <c r="M19" s="645">
        <f>IF(JN_stat!H19=0,0,12*1.348*1/JN_stat!T19*JN_rozp!$E19)</f>
        <v>10203.35880500836</v>
      </c>
      <c r="N19" s="646">
        <f>IF(JN_stat!I19=0,0,12*1.348*1/JN_stat!U19*JN_rozp!$E19)</f>
        <v>0</v>
      </c>
      <c r="O19" s="646">
        <f>IF(JN_stat!J19=0,0,12*1.348*1/JN_stat!V19*JN_rozp!$E19)</f>
        <v>0</v>
      </c>
      <c r="P19" s="646">
        <f>IF(JN_stat!K19=0,0,12*1.348*1/JN_stat!W19*JN_rozp!$E19)</f>
        <v>0</v>
      </c>
      <c r="Q19" s="646">
        <f>IF(JN_stat!L19=0,0,12*1.348*1/JN_stat!X19*JN_rozp!$E19)</f>
        <v>0</v>
      </c>
      <c r="R19" s="646">
        <f>IF(JN_stat!M19=0,0,12*1.348*1/JN_stat!Y19*JN_rozp!$E19)</f>
        <v>0</v>
      </c>
      <c r="S19" s="646">
        <f>IF(JN_stat!N19=0,0,12*1.348*1/JN_stat!Z19*JN_rozp!$E19)</f>
        <v>0</v>
      </c>
      <c r="T19" s="646">
        <f>IF(JN_stat!O19=0,0,12*1.348*1/JN_stat!AA19*JN_rozp!$E19)</f>
        <v>0</v>
      </c>
      <c r="U19" s="646">
        <f>IF(JN_stat!P19=0,0,12*1.348*1/JN_stat!AB19*JN_rozp!$E19)</f>
        <v>0</v>
      </c>
      <c r="V19" s="37">
        <f>ROUND((M19*JN_stat!H19+P19*JN_stat!K19+S19*JN_stat!N19)/1.348,0)</f>
        <v>809911</v>
      </c>
      <c r="W19" s="37">
        <f>ROUND((N19*JN_stat!I19+Q19*JN_stat!L19+T19*JN_stat!O19)/1.348,0)</f>
        <v>0</v>
      </c>
      <c r="X19" s="37">
        <f>ROUND((O19*JN_stat!J19+R19*JN_stat!M19+U19*JN_stat!P19)/1.348,0)</f>
        <v>0</v>
      </c>
      <c r="Y19" s="37">
        <f t="shared" si="3"/>
        <v>809911</v>
      </c>
      <c r="Z19" s="647">
        <f>IF(JN_stat!T19=0,0,JN_stat!H19/JN_stat!T19)+IF(JN_stat!W19=0,0,JN_stat!K19/JN_stat!W19)+IF(JN_stat!Z19=0,0,JN_stat!N19/JN_stat!Z19)</f>
        <v>2.6027744407939108</v>
      </c>
      <c r="AA19" s="647">
        <f>IF(JN_stat!U19=0,0,JN_stat!I19/JN_stat!U19)+IF(JN_stat!X19=0,0,JN_stat!L19/JN_stat!X19)+IF(JN_stat!AA19=0,0,JN_stat!O19/JN_stat!AA19)</f>
        <v>0</v>
      </c>
      <c r="AB19" s="647">
        <f>IF(JN_stat!V19=0,0,JN_stat!J19/JN_stat!V19)+IF(JN_stat!Y19=0,0,JN_stat!M19/JN_stat!Y19)+IF(JN_stat!AB19=0,0,JN_stat!P19/JN_stat!AB19)</f>
        <v>0</v>
      </c>
      <c r="AC19" s="130">
        <f t="shared" si="4"/>
        <v>2.6027744407939108</v>
      </c>
      <c r="AD19" s="70"/>
    </row>
    <row r="20" spans="1:30" ht="20.100000000000001" customHeight="1" x14ac:dyDescent="0.2">
      <c r="A20" s="414">
        <v>14</v>
      </c>
      <c r="B20" s="414">
        <v>691003505</v>
      </c>
      <c r="C20" s="512">
        <f>JN_stat!C20</f>
        <v>3474</v>
      </c>
      <c r="D20" s="305" t="str">
        <f>JN_stat!D20</f>
        <v xml:space="preserve">MŠ Jablonec n. N., Slunečná 9/336 </v>
      </c>
      <c r="E20" s="33">
        <f>JN_stat!E20</f>
        <v>3141</v>
      </c>
      <c r="F20" s="253" t="str">
        <f>JN_stat!F20</f>
        <v xml:space="preserve">MŠ Jablonec n. N., Slunečná 9/336 </v>
      </c>
      <c r="G20" s="152">
        <f>ROUND(JN_rozp!R20,0)</f>
        <v>799550</v>
      </c>
      <c r="H20" s="37">
        <f t="shared" si="0"/>
        <v>590515</v>
      </c>
      <c r="I20" s="29">
        <f t="shared" si="1"/>
        <v>199594</v>
      </c>
      <c r="J20" s="37">
        <f t="shared" si="2"/>
        <v>5905</v>
      </c>
      <c r="K20" s="37">
        <f>JN_stat!H20*JN_stat!AC20+JN_stat!I20*JN_stat!AD20+JN_stat!J20*JN_stat!AE20+JN_stat!K20*JN_stat!AF20+JN_stat!L20*JN_stat!AG20+JN_stat!M20*JN_stat!AH20+JN_stat!N20*JN_stat!AI20+JN_stat!O20*JN_stat!AJ20+JN_stat!P20*JN_stat!AK20</f>
        <v>3536</v>
      </c>
      <c r="L20" s="644">
        <f>ROUND(Y20/JN_rozp!E20/12,2)</f>
        <v>1.9</v>
      </c>
      <c r="M20" s="645">
        <f>IF(JN_stat!H20=0,0,12*1.348*1/JN_stat!T20*JN_rozp!$E20)</f>
        <v>11706.094680239048</v>
      </c>
      <c r="N20" s="646">
        <f>IF(JN_stat!I20=0,0,12*1.348*1/JN_stat!U20*JN_rozp!$E20)</f>
        <v>0</v>
      </c>
      <c r="O20" s="646">
        <f>IF(JN_stat!J20=0,0,12*1.348*1/JN_stat!V20*JN_rozp!$E20)</f>
        <v>0</v>
      </c>
      <c r="P20" s="646">
        <f>IF(JN_stat!K20=0,0,12*1.348*1/JN_stat!W20*JN_rozp!$E20)</f>
        <v>0</v>
      </c>
      <c r="Q20" s="646">
        <f>IF(JN_stat!L20=0,0,12*1.348*1/JN_stat!X20*JN_rozp!$E20)</f>
        <v>0</v>
      </c>
      <c r="R20" s="646">
        <f>IF(JN_stat!M20=0,0,12*1.348*1/JN_stat!Y20*JN_rozp!$E20)</f>
        <v>0</v>
      </c>
      <c r="S20" s="646">
        <f>IF(JN_stat!N20=0,0,12*1.348*1/JN_stat!Z20*JN_rozp!$E20)</f>
        <v>0</v>
      </c>
      <c r="T20" s="646">
        <f>IF(JN_stat!O20=0,0,12*1.348*1/JN_stat!AA20*JN_rozp!$E20)</f>
        <v>0</v>
      </c>
      <c r="U20" s="646">
        <f>IF(JN_stat!P20=0,0,12*1.348*1/JN_stat!AB20*JN_rozp!$E20)</f>
        <v>0</v>
      </c>
      <c r="V20" s="37">
        <f>ROUND((M20*JN_stat!H20+P20*JN_stat!K20+S20*JN_stat!N20)/1.348,0)</f>
        <v>590515</v>
      </c>
      <c r="W20" s="37">
        <f>ROUND((N20*JN_stat!I20+Q20*JN_stat!L20+T20*JN_stat!O20)/1.348,0)</f>
        <v>0</v>
      </c>
      <c r="X20" s="37">
        <f>ROUND((O20*JN_stat!J20+R20*JN_stat!M20+U20*JN_stat!P20)/1.348,0)</f>
        <v>0</v>
      </c>
      <c r="Y20" s="37">
        <f t="shared" si="3"/>
        <v>590515</v>
      </c>
      <c r="Z20" s="647">
        <f>IF(JN_stat!T20=0,0,JN_stat!H20/JN_stat!T20)+IF(JN_stat!W20=0,0,JN_stat!K20/JN_stat!W20)+IF(JN_stat!Z20=0,0,JN_stat!N20/JN_stat!Z20)</f>
        <v>1.8977130394481783</v>
      </c>
      <c r="AA20" s="647">
        <f>IF(JN_stat!U20=0,0,JN_stat!I20/JN_stat!U20)+IF(JN_stat!X20=0,0,JN_stat!L20/JN_stat!X20)+IF(JN_stat!AA20=0,0,JN_stat!O20/JN_stat!AA20)</f>
        <v>0</v>
      </c>
      <c r="AB20" s="647">
        <f>IF(JN_stat!V20=0,0,JN_stat!J20/JN_stat!V20)+IF(JN_stat!Y20=0,0,JN_stat!M20/JN_stat!Y20)+IF(JN_stat!AB20=0,0,JN_stat!P20/JN_stat!AB20)</f>
        <v>0</v>
      </c>
      <c r="AC20" s="130">
        <f t="shared" si="4"/>
        <v>1.8977130394481783</v>
      </c>
      <c r="AD20" s="70"/>
    </row>
    <row r="21" spans="1:30" ht="20.100000000000001" customHeight="1" x14ac:dyDescent="0.2">
      <c r="A21" s="414">
        <v>15</v>
      </c>
      <c r="B21" s="414">
        <v>691001260</v>
      </c>
      <c r="C21" s="512">
        <f>JN_stat!C21</f>
        <v>3466</v>
      </c>
      <c r="D21" s="305" t="str">
        <f>JN_stat!D21</f>
        <v xml:space="preserve">MŠ Jablonec n. N., Střelecká 14/1067 </v>
      </c>
      <c r="E21" s="33">
        <f>JN_stat!E21</f>
        <v>3141</v>
      </c>
      <c r="F21" s="253" t="str">
        <f>JN_stat!F21</f>
        <v xml:space="preserve">MŠ Jablonec n. N., Střelecká 14/1067 </v>
      </c>
      <c r="G21" s="152">
        <f>ROUND(JN_rozp!R21,0)</f>
        <v>807467</v>
      </c>
      <c r="H21" s="37">
        <f t="shared" si="0"/>
        <v>596349</v>
      </c>
      <c r="I21" s="29">
        <f t="shared" si="1"/>
        <v>201567</v>
      </c>
      <c r="J21" s="37">
        <f t="shared" si="2"/>
        <v>5963</v>
      </c>
      <c r="K21" s="37">
        <f>JN_stat!H21*JN_stat!AC21+JN_stat!I21*JN_stat!AD21+JN_stat!J21*JN_stat!AE21+JN_stat!K21*JN_stat!AF21+JN_stat!L21*JN_stat!AG21+JN_stat!M21*JN_stat!AH21+JN_stat!N21*JN_stat!AI21+JN_stat!O21*JN_stat!AJ21+JN_stat!P21*JN_stat!AK21</f>
        <v>3588</v>
      </c>
      <c r="L21" s="644">
        <f>ROUND(Y21/JN_rozp!E21/12,2)</f>
        <v>1.92</v>
      </c>
      <c r="M21" s="645">
        <f>IF(JN_stat!H21=0,0,12*1.348*1/JN_stat!T21*JN_rozp!$E21)</f>
        <v>11650.416110977512</v>
      </c>
      <c r="N21" s="646">
        <f>IF(JN_stat!I21=0,0,12*1.348*1/JN_stat!U21*JN_rozp!$E21)</f>
        <v>0</v>
      </c>
      <c r="O21" s="646">
        <f>IF(JN_stat!J21=0,0,12*1.348*1/JN_stat!V21*JN_rozp!$E21)</f>
        <v>0</v>
      </c>
      <c r="P21" s="646">
        <f>IF(JN_stat!K21=0,0,12*1.348*1/JN_stat!W21*JN_rozp!$E21)</f>
        <v>0</v>
      </c>
      <c r="Q21" s="646">
        <f>IF(JN_stat!L21=0,0,12*1.348*1/JN_stat!X21*JN_rozp!$E21)</f>
        <v>0</v>
      </c>
      <c r="R21" s="646">
        <f>IF(JN_stat!M21=0,0,12*1.348*1/JN_stat!Y21*JN_rozp!$E21)</f>
        <v>0</v>
      </c>
      <c r="S21" s="646">
        <f>IF(JN_stat!N21=0,0,12*1.348*1/JN_stat!Z21*JN_rozp!$E21)</f>
        <v>0</v>
      </c>
      <c r="T21" s="646">
        <f>IF(JN_stat!O21=0,0,12*1.348*1/JN_stat!AA21*JN_rozp!$E21)</f>
        <v>0</v>
      </c>
      <c r="U21" s="646">
        <f>IF(JN_stat!P21=0,0,12*1.348*1/JN_stat!AB21*JN_rozp!$E21)</f>
        <v>0</v>
      </c>
      <c r="V21" s="37">
        <f>ROUND((M21*JN_stat!H21+P21*JN_stat!K21+S21*JN_stat!N21)/1.348,0)</f>
        <v>596349</v>
      </c>
      <c r="W21" s="37">
        <f>ROUND((N21*JN_stat!I21+Q21*JN_stat!L21+T21*JN_stat!O21)/1.348,0)</f>
        <v>0</v>
      </c>
      <c r="X21" s="37">
        <f>ROUND((O21*JN_stat!J21+R21*JN_stat!M21+U21*JN_stat!P21)/1.348,0)</f>
        <v>0</v>
      </c>
      <c r="Y21" s="37">
        <f t="shared" si="3"/>
        <v>596349</v>
      </c>
      <c r="Z21" s="647">
        <f>IF(JN_stat!T21=0,0,JN_stat!H21/JN_stat!T21)+IF(JN_stat!W21=0,0,JN_stat!K21/JN_stat!W21)+IF(JN_stat!Z21=0,0,JN_stat!N21/JN_stat!Z21)</f>
        <v>1.9164616116624238</v>
      </c>
      <c r="AA21" s="647">
        <f>IF(JN_stat!U21=0,0,JN_stat!I21/JN_stat!U21)+IF(JN_stat!X21=0,0,JN_stat!L21/JN_stat!X21)+IF(JN_stat!AA21=0,0,JN_stat!O21/JN_stat!AA21)</f>
        <v>0</v>
      </c>
      <c r="AB21" s="647">
        <f>IF(JN_stat!V21=0,0,JN_stat!J21/JN_stat!V21)+IF(JN_stat!Y21=0,0,JN_stat!M21/JN_stat!Y21)+IF(JN_stat!AB21=0,0,JN_stat!P21/JN_stat!AB21)</f>
        <v>0</v>
      </c>
      <c r="AC21" s="130">
        <f t="shared" si="4"/>
        <v>1.9164616116624238</v>
      </c>
      <c r="AD21" s="70"/>
    </row>
    <row r="22" spans="1:30" ht="20.100000000000001" customHeight="1" x14ac:dyDescent="0.2">
      <c r="A22" s="411">
        <v>16</v>
      </c>
      <c r="B22" s="411">
        <v>667000089</v>
      </c>
      <c r="C22" s="512">
        <f>JN_stat!C22</f>
        <v>3407</v>
      </c>
      <c r="D22" s="305" t="str">
        <f>JN_stat!D22</f>
        <v>MŠ Jablonec n. N., Švédská 14/3494</v>
      </c>
      <c r="E22" s="33">
        <f>JN_stat!E22</f>
        <v>3141</v>
      </c>
      <c r="F22" s="253" t="str">
        <f>JN_stat!F22</f>
        <v>MŠ Jablonec n. N., Švédská 14/3494</v>
      </c>
      <c r="G22" s="152">
        <f>ROUND(JN_rozp!R22,0)</f>
        <v>930822</v>
      </c>
      <c r="H22" s="37">
        <f t="shared" si="0"/>
        <v>687242</v>
      </c>
      <c r="I22" s="29">
        <f t="shared" si="1"/>
        <v>232288</v>
      </c>
      <c r="J22" s="37">
        <f t="shared" si="2"/>
        <v>6872</v>
      </c>
      <c r="K22" s="37">
        <f>JN_stat!H22*JN_stat!AC22+JN_stat!I22*JN_stat!AD22+JN_stat!J22*JN_stat!AE22+JN_stat!K22*JN_stat!AF22+JN_stat!L22*JN_stat!AG22+JN_stat!M22*JN_stat!AH22+JN_stat!N22*JN_stat!AI22+JN_stat!O22*JN_stat!AJ22+JN_stat!P22*JN_stat!AK22</f>
        <v>4420</v>
      </c>
      <c r="L22" s="644">
        <f>ROUND(Y22/JN_rozp!E22/12,2)</f>
        <v>2.21</v>
      </c>
      <c r="M22" s="645">
        <f>IF(JN_stat!H22=0,0,12*1.348*1/JN_stat!T22*JN_rozp!$E22)</f>
        <v>10898.846123439995</v>
      </c>
      <c r="N22" s="646">
        <f>IF(JN_stat!I22=0,0,12*1.348*1/JN_stat!U22*JN_rozp!$E22)</f>
        <v>0</v>
      </c>
      <c r="O22" s="646">
        <f>IF(JN_stat!J22=0,0,12*1.348*1/JN_stat!V22*JN_rozp!$E22)</f>
        <v>0</v>
      </c>
      <c r="P22" s="646">
        <f>IF(JN_stat!K22=0,0,12*1.348*1/JN_stat!W22*JN_rozp!$E22)</f>
        <v>0</v>
      </c>
      <c r="Q22" s="646">
        <f>IF(JN_stat!L22=0,0,12*1.348*1/JN_stat!X22*JN_rozp!$E22)</f>
        <v>0</v>
      </c>
      <c r="R22" s="646">
        <f>IF(JN_stat!M22=0,0,12*1.348*1/JN_stat!Y22*JN_rozp!$E22)</f>
        <v>0</v>
      </c>
      <c r="S22" s="646">
        <f>IF(JN_stat!N22=0,0,12*1.348*1/JN_stat!Z22*JN_rozp!$E22)</f>
        <v>0</v>
      </c>
      <c r="T22" s="646">
        <f>IF(JN_stat!O22=0,0,12*1.348*1/JN_stat!AA22*JN_rozp!$E22)</f>
        <v>0</v>
      </c>
      <c r="U22" s="646">
        <f>IF(JN_stat!P22=0,0,12*1.348*1/JN_stat!AB22*JN_rozp!$E22)</f>
        <v>0</v>
      </c>
      <c r="V22" s="37">
        <f>ROUND((M22*JN_stat!H22+P22*JN_stat!K22+S22*JN_stat!N22)/1.348,0)</f>
        <v>687242</v>
      </c>
      <c r="W22" s="37">
        <f>ROUND((N22*JN_stat!I22+Q22*JN_stat!L22+T22*JN_stat!O22)/1.348,0)</f>
        <v>0</v>
      </c>
      <c r="X22" s="37">
        <f>ROUND((O22*JN_stat!J22+R22*JN_stat!M22+U22*JN_stat!P22)/1.348,0)</f>
        <v>0</v>
      </c>
      <c r="Y22" s="37">
        <f t="shared" si="3"/>
        <v>687242</v>
      </c>
      <c r="Z22" s="647">
        <f>IF(JN_stat!T22=0,0,JN_stat!H22/JN_stat!T22)+IF(JN_stat!W22=0,0,JN_stat!K22/JN_stat!W22)+IF(JN_stat!Z22=0,0,JN_stat!N22/JN_stat!Z22)</f>
        <v>2.208559191639067</v>
      </c>
      <c r="AA22" s="647">
        <f>IF(JN_stat!U22=0,0,JN_stat!I22/JN_stat!U22)+IF(JN_stat!X22=0,0,JN_stat!L22/JN_stat!X22)+IF(JN_stat!AA22=0,0,JN_stat!O22/JN_stat!AA22)</f>
        <v>0</v>
      </c>
      <c r="AB22" s="647">
        <f>IF(JN_stat!V22=0,0,JN_stat!J22/JN_stat!V22)+IF(JN_stat!Y22=0,0,JN_stat!M22/JN_stat!Y22)+IF(JN_stat!AB22=0,0,JN_stat!P22/JN_stat!AB22)</f>
        <v>0</v>
      </c>
      <c r="AC22" s="130">
        <f t="shared" si="4"/>
        <v>2.208559191639067</v>
      </c>
      <c r="AD22" s="70"/>
    </row>
    <row r="23" spans="1:30" ht="20.100000000000001" customHeight="1" x14ac:dyDescent="0.2">
      <c r="A23" s="411">
        <v>16</v>
      </c>
      <c r="B23" s="411">
        <v>667000089</v>
      </c>
      <c r="C23" s="512">
        <f>JN_stat!C23</f>
        <v>3407</v>
      </c>
      <c r="D23" s="305" t="str">
        <f>JN_stat!D23</f>
        <v>MŠ Jablonec n. N., Švédská 14/3494</v>
      </c>
      <c r="E23" s="33">
        <f>JN_stat!E23</f>
        <v>3141</v>
      </c>
      <c r="F23" s="254" t="str">
        <f>JN_stat!F23</f>
        <v>MŠ Jablonec n. N., V. Nezvala 12</v>
      </c>
      <c r="G23" s="152">
        <f>ROUND(JN_rozp!R23,0)</f>
        <v>751281</v>
      </c>
      <c r="H23" s="37">
        <f t="shared" si="0"/>
        <v>554938</v>
      </c>
      <c r="I23" s="29">
        <f t="shared" si="1"/>
        <v>187570</v>
      </c>
      <c r="J23" s="37">
        <f t="shared" si="2"/>
        <v>5549</v>
      </c>
      <c r="K23" s="37">
        <f>JN_stat!H23*JN_stat!AC23+JN_stat!I23*JN_stat!AD23+JN_stat!J23*JN_stat!AE23+JN_stat!K23*JN_stat!AF23+JN_stat!L23*JN_stat!AG23+JN_stat!M23*JN_stat!AH23+JN_stat!N23*JN_stat!AI23+JN_stat!O23*JN_stat!AJ23+JN_stat!P23*JN_stat!AK23</f>
        <v>3224</v>
      </c>
      <c r="L23" s="644">
        <f>ROUND(Y23/JN_rozp!E23/12,2)</f>
        <v>1.78</v>
      </c>
      <c r="M23" s="645">
        <f>IF(JN_stat!H23=0,0,12*1.348*1/JN_stat!T23*JN_rozp!$E23)</f>
        <v>12065.438640112936</v>
      </c>
      <c r="N23" s="646">
        <f>IF(JN_stat!I23=0,0,12*1.348*1/JN_stat!U23*JN_rozp!$E23)</f>
        <v>0</v>
      </c>
      <c r="O23" s="646">
        <f>IF(JN_stat!J23=0,0,12*1.348*1/JN_stat!V23*JN_rozp!$E23)</f>
        <v>0</v>
      </c>
      <c r="P23" s="646">
        <f>IF(JN_stat!K23=0,0,12*1.348*1/JN_stat!W23*JN_rozp!$E23)</f>
        <v>0</v>
      </c>
      <c r="Q23" s="646">
        <f>IF(JN_stat!L23=0,0,12*1.348*1/JN_stat!X23*JN_rozp!$E23)</f>
        <v>0</v>
      </c>
      <c r="R23" s="646">
        <f>IF(JN_stat!M23=0,0,12*1.348*1/JN_stat!Y23*JN_rozp!$E23)</f>
        <v>0</v>
      </c>
      <c r="S23" s="646">
        <f>IF(JN_stat!N23=0,0,12*1.348*1/JN_stat!Z23*JN_rozp!$E23)</f>
        <v>0</v>
      </c>
      <c r="T23" s="646">
        <f>IF(JN_stat!O23=0,0,12*1.348*1/JN_stat!AA23*JN_rozp!$E23)</f>
        <v>0</v>
      </c>
      <c r="U23" s="646">
        <f>IF(JN_stat!P23=0,0,12*1.348*1/JN_stat!AB23*JN_rozp!$E23)</f>
        <v>0</v>
      </c>
      <c r="V23" s="37">
        <f>ROUND((M23*JN_stat!H23+P23*JN_stat!K23+S23*JN_stat!N23)/1.348,0)</f>
        <v>554939</v>
      </c>
      <c r="W23" s="37">
        <f>ROUND((N23*JN_stat!I23+Q23*JN_stat!L23+T23*JN_stat!O23)/1.348,0)</f>
        <v>0</v>
      </c>
      <c r="X23" s="37">
        <f>ROUND((O23*JN_stat!J23+R23*JN_stat!M23+U23*JN_stat!P23)/1.348,0)</f>
        <v>0</v>
      </c>
      <c r="Y23" s="37">
        <f t="shared" si="3"/>
        <v>554939</v>
      </c>
      <c r="Z23" s="647">
        <f>IF(JN_stat!T23=0,0,JN_stat!H23/JN_stat!T23)+IF(JN_stat!W23=0,0,JN_stat!K23/JN_stat!W23)+IF(JN_stat!Z23=0,0,JN_stat!N23/JN_stat!Z23)</f>
        <v>1.7833820924379518</v>
      </c>
      <c r="AA23" s="647">
        <f>IF(JN_stat!U23=0,0,JN_stat!I23/JN_stat!U23)+IF(JN_stat!X23=0,0,JN_stat!L23/JN_stat!X23)+IF(JN_stat!AA23=0,0,JN_stat!O23/JN_stat!AA23)</f>
        <v>0</v>
      </c>
      <c r="AB23" s="647">
        <f>IF(JN_stat!V23=0,0,JN_stat!J23/JN_stat!V23)+IF(JN_stat!Y23=0,0,JN_stat!M23/JN_stat!Y23)+IF(JN_stat!AB23=0,0,JN_stat!P23/JN_stat!AB23)</f>
        <v>0</v>
      </c>
      <c r="AC23" s="130">
        <f t="shared" si="4"/>
        <v>1.7833820924379518</v>
      </c>
      <c r="AD23" s="70"/>
    </row>
    <row r="24" spans="1:30" ht="20.100000000000001" customHeight="1" x14ac:dyDescent="0.2">
      <c r="A24" s="414">
        <v>17</v>
      </c>
      <c r="B24" s="414">
        <v>691001308</v>
      </c>
      <c r="C24" s="512">
        <f>JN_stat!C24</f>
        <v>3463</v>
      </c>
      <c r="D24" s="305" t="str">
        <f>JN_stat!D24</f>
        <v>MŠ Jablonec n. N., Tichá 19/3892</v>
      </c>
      <c r="E24" s="33">
        <f>JN_stat!E24</f>
        <v>3141</v>
      </c>
      <c r="F24" s="253" t="str">
        <f>JN_stat!F24</f>
        <v>MŠ Jablonec n. N., Tichá 19/3892</v>
      </c>
      <c r="G24" s="152">
        <f>ROUND(JN_rozp!R24,0)</f>
        <v>976177</v>
      </c>
      <c r="H24" s="37">
        <f t="shared" si="0"/>
        <v>720657</v>
      </c>
      <c r="I24" s="29">
        <f t="shared" si="1"/>
        <v>243581</v>
      </c>
      <c r="J24" s="37">
        <f t="shared" si="2"/>
        <v>7207</v>
      </c>
      <c r="K24" s="37">
        <f>JN_stat!H24*JN_stat!AC24+JN_stat!I24*JN_stat!AD24+JN_stat!J24*JN_stat!AE24+JN_stat!K24*JN_stat!AF24+JN_stat!L24*JN_stat!AG24+JN_stat!M24*JN_stat!AH24+JN_stat!N24*JN_stat!AI24+JN_stat!O24*JN_stat!AJ24+JN_stat!P24*JN_stat!AK24</f>
        <v>4732</v>
      </c>
      <c r="L24" s="644">
        <f>ROUND(Y24/JN_rozp!E24/12,2)</f>
        <v>2.3199999999999998</v>
      </c>
      <c r="M24" s="645">
        <f>IF(JN_stat!H24=0,0,12*1.348*1/JN_stat!T24*JN_rozp!$E24)</f>
        <v>10675.218180553609</v>
      </c>
      <c r="N24" s="646">
        <f>IF(JN_stat!I24=0,0,12*1.348*1/JN_stat!U24*JN_rozp!$E24)</f>
        <v>0</v>
      </c>
      <c r="O24" s="646">
        <f>IF(JN_stat!J24=0,0,12*1.348*1/JN_stat!V24*JN_rozp!$E24)</f>
        <v>0</v>
      </c>
      <c r="P24" s="646">
        <f>IF(JN_stat!K24=0,0,12*1.348*1/JN_stat!W24*JN_rozp!$E24)</f>
        <v>0</v>
      </c>
      <c r="Q24" s="646">
        <f>IF(JN_stat!L24=0,0,12*1.348*1/JN_stat!X24*JN_rozp!$E24)</f>
        <v>0</v>
      </c>
      <c r="R24" s="646">
        <f>IF(JN_stat!M24=0,0,12*1.348*1/JN_stat!Y24*JN_rozp!$E24)</f>
        <v>0</v>
      </c>
      <c r="S24" s="646">
        <f>IF(JN_stat!N24=0,0,12*1.348*1/JN_stat!Z24*JN_rozp!$E24)</f>
        <v>0</v>
      </c>
      <c r="T24" s="646">
        <f>IF(JN_stat!O24=0,0,12*1.348*1/JN_stat!AA24*JN_rozp!$E24)</f>
        <v>0</v>
      </c>
      <c r="U24" s="646">
        <f>IF(JN_stat!P24=0,0,12*1.348*1/JN_stat!AB24*JN_rozp!$E24)</f>
        <v>0</v>
      </c>
      <c r="V24" s="37">
        <f>ROUND((M24*JN_stat!H24+P24*JN_stat!K24+S24*JN_stat!N24)/1.348,0)</f>
        <v>720656</v>
      </c>
      <c r="W24" s="37">
        <f>ROUND((N24*JN_stat!I24+Q24*JN_stat!L24+T24*JN_stat!O24)/1.348,0)</f>
        <v>0</v>
      </c>
      <c r="X24" s="37">
        <f>ROUND((O24*JN_stat!J24+R24*JN_stat!M24+U24*JN_stat!P24)/1.348,0)</f>
        <v>0</v>
      </c>
      <c r="Y24" s="37">
        <f t="shared" si="3"/>
        <v>720656</v>
      </c>
      <c r="Z24" s="647">
        <f>IF(JN_stat!T24=0,0,JN_stat!H24/JN_stat!T24)+IF(JN_stat!W24=0,0,JN_stat!K24/JN_stat!W24)+IF(JN_stat!Z24=0,0,JN_stat!N24/JN_stat!Z24)</f>
        <v>2.3159423733516427</v>
      </c>
      <c r="AA24" s="647">
        <f>IF(JN_stat!U24=0,0,JN_stat!I24/JN_stat!U24)+IF(JN_stat!X24=0,0,JN_stat!L24/JN_stat!X24)+IF(JN_stat!AA24=0,0,JN_stat!O24/JN_stat!AA24)</f>
        <v>0</v>
      </c>
      <c r="AB24" s="647">
        <f>IF(JN_stat!V24=0,0,JN_stat!J24/JN_stat!V24)+IF(JN_stat!Y24=0,0,JN_stat!M24/JN_stat!Y24)+IF(JN_stat!AB24=0,0,JN_stat!P24/JN_stat!AB24)</f>
        <v>0</v>
      </c>
      <c r="AC24" s="130">
        <f t="shared" si="4"/>
        <v>2.3159423733516427</v>
      </c>
      <c r="AD24" s="70"/>
    </row>
    <row r="25" spans="1:30" ht="20.100000000000001" customHeight="1" x14ac:dyDescent="0.2">
      <c r="A25" s="414">
        <v>18</v>
      </c>
      <c r="B25" s="414">
        <v>691000387</v>
      </c>
      <c r="C25" s="512">
        <f>JN_stat!C25</f>
        <v>3460</v>
      </c>
      <c r="D25" s="305" t="str">
        <f>JN_stat!D25</f>
        <v xml:space="preserve">MŠ Jablonec n. N., Zámecká 10/223 </v>
      </c>
      <c r="E25" s="33">
        <f>JN_stat!E25</f>
        <v>3141</v>
      </c>
      <c r="F25" s="253" t="str">
        <f>JN_stat!F25</f>
        <v xml:space="preserve">MŠ Jablonec n. N., Zámecká 10/223 </v>
      </c>
      <c r="G25" s="152">
        <f>ROUND(JN_rozp!R25,0)</f>
        <v>862075</v>
      </c>
      <c r="H25" s="37">
        <f t="shared" si="0"/>
        <v>636590</v>
      </c>
      <c r="I25" s="29">
        <f t="shared" si="1"/>
        <v>215167</v>
      </c>
      <c r="J25" s="37">
        <f t="shared" si="2"/>
        <v>6366</v>
      </c>
      <c r="K25" s="37">
        <f>JN_stat!H25*JN_stat!AC25+JN_stat!I25*JN_stat!AD25+JN_stat!J25*JN_stat!AE25+JN_stat!K25*JN_stat!AF25+JN_stat!L25*JN_stat!AG25+JN_stat!M25*JN_stat!AH25+JN_stat!N25*JN_stat!AI25+JN_stat!O25*JN_stat!AJ25+JN_stat!P25*JN_stat!AK25</f>
        <v>3952</v>
      </c>
      <c r="L25" s="644">
        <f>ROUND(Y25/JN_rozp!E25/12,2)</f>
        <v>2.0499999999999998</v>
      </c>
      <c r="M25" s="645">
        <f>IF(JN_stat!H25=0,0,12*1.348*1/JN_stat!T25*JN_rozp!$E25)</f>
        <v>11291.089185642055</v>
      </c>
      <c r="N25" s="646">
        <f>IF(JN_stat!I25=0,0,12*1.348*1/JN_stat!U25*JN_rozp!$E25)</f>
        <v>0</v>
      </c>
      <c r="O25" s="646">
        <f>IF(JN_stat!J25=0,0,12*1.348*1/JN_stat!V25*JN_rozp!$E25)</f>
        <v>0</v>
      </c>
      <c r="P25" s="646">
        <f>IF(JN_stat!K25=0,0,12*1.348*1/JN_stat!W25*JN_rozp!$E25)</f>
        <v>0</v>
      </c>
      <c r="Q25" s="646">
        <f>IF(JN_stat!L25=0,0,12*1.348*1/JN_stat!X25*JN_rozp!$E25)</f>
        <v>0</v>
      </c>
      <c r="R25" s="646">
        <f>IF(JN_stat!M25=0,0,12*1.348*1/JN_stat!Y25*JN_rozp!$E25)</f>
        <v>0</v>
      </c>
      <c r="S25" s="646">
        <f>IF(JN_stat!N25=0,0,12*1.348*1/JN_stat!Z25*JN_rozp!$E25)</f>
        <v>0</v>
      </c>
      <c r="T25" s="646">
        <f>IF(JN_stat!O25=0,0,12*1.348*1/JN_stat!AA25*JN_rozp!$E25)</f>
        <v>0</v>
      </c>
      <c r="U25" s="646">
        <f>IF(JN_stat!P25=0,0,12*1.348*1/JN_stat!AB25*JN_rozp!$E25)</f>
        <v>0</v>
      </c>
      <c r="V25" s="37">
        <f>ROUND((M25*JN_stat!H25+P25*JN_stat!K25+S25*JN_stat!N25)/1.348,0)</f>
        <v>636590</v>
      </c>
      <c r="W25" s="37">
        <f>ROUND((N25*JN_stat!I25+Q25*JN_stat!L25+T25*JN_stat!O25)/1.348,0)</f>
        <v>0</v>
      </c>
      <c r="X25" s="37">
        <f>ROUND((O25*JN_stat!J25+R25*JN_stat!M25+U25*JN_stat!P25)/1.348,0)</f>
        <v>0</v>
      </c>
      <c r="Y25" s="37">
        <f t="shared" si="3"/>
        <v>636590</v>
      </c>
      <c r="Z25" s="647">
        <f>IF(JN_stat!T25=0,0,JN_stat!H25/JN_stat!T25)+IF(JN_stat!W25=0,0,JN_stat!K25/JN_stat!W25)+IF(JN_stat!Z25=0,0,JN_stat!N25/JN_stat!Z25)</f>
        <v>2.0457804622638216</v>
      </c>
      <c r="AA25" s="647">
        <f>IF(JN_stat!U25=0,0,JN_stat!I25/JN_stat!U25)+IF(JN_stat!X25=0,0,JN_stat!L25/JN_stat!X25)+IF(JN_stat!AA25=0,0,JN_stat!O25/JN_stat!AA25)</f>
        <v>0</v>
      </c>
      <c r="AB25" s="647">
        <f>IF(JN_stat!V25=0,0,JN_stat!J25/JN_stat!V25)+IF(JN_stat!Y25=0,0,JN_stat!M25/JN_stat!Y25)+IF(JN_stat!AB25=0,0,JN_stat!P25/JN_stat!AB25)</f>
        <v>0</v>
      </c>
      <c r="AC25" s="130">
        <f t="shared" si="4"/>
        <v>2.0457804622638216</v>
      </c>
      <c r="AD25" s="70"/>
    </row>
    <row r="26" spans="1:30" ht="20.100000000000001" customHeight="1" x14ac:dyDescent="0.2">
      <c r="A26" s="414">
        <v>19</v>
      </c>
      <c r="B26" s="414">
        <v>600077918</v>
      </c>
      <c r="C26" s="512">
        <f>JN_stat!C26</f>
        <v>3413</v>
      </c>
      <c r="D26" s="305" t="str">
        <f>JN_stat!D26</f>
        <v>MŠ Jablonec n. N., Palackého 37</v>
      </c>
      <c r="E26" s="33">
        <f>JN_stat!E26</f>
        <v>3141</v>
      </c>
      <c r="F26" s="453" t="str">
        <f>JN_stat!F26</f>
        <v>MŠ Jablonec n. N., Palackého 37</v>
      </c>
      <c r="G26" s="152">
        <f>ROUND(JN_rozp!R26,0)</f>
        <v>988411</v>
      </c>
      <c r="H26" s="37">
        <f t="shared" si="0"/>
        <v>730281</v>
      </c>
      <c r="I26" s="29">
        <f t="shared" si="1"/>
        <v>246835</v>
      </c>
      <c r="J26" s="37">
        <f t="shared" si="2"/>
        <v>7303</v>
      </c>
      <c r="K26" s="37">
        <f>JN_stat!H26*JN_stat!AC26+JN_stat!I26*JN_stat!AD26+JN_stat!J26*JN_stat!AE26+JN_stat!K26*JN_stat!AF26+JN_stat!L26*JN_stat!AG26+JN_stat!M26*JN_stat!AH26+JN_stat!N26*JN_stat!AI26+JN_stat!O26*JN_stat!AJ26+JN_stat!P26*JN_stat!AK26</f>
        <v>3992</v>
      </c>
      <c r="L26" s="644">
        <f>ROUND(Y26/JN_rozp!E26/12,2)</f>
        <v>2.35</v>
      </c>
      <c r="M26" s="645">
        <f>IF(JN_stat!H26=0,0,12*1.348*1/JN_stat!T26*JN_rozp!$E26)</f>
        <v>13103.812097620426</v>
      </c>
      <c r="N26" s="646">
        <f>IF(JN_stat!I26=0,0,12*1.348*1/JN_stat!U26*JN_rozp!$E26)</f>
        <v>0</v>
      </c>
      <c r="O26" s="646">
        <f>IF(JN_stat!J26=0,0,12*1.348*1/JN_stat!V26*JN_rozp!$E26)</f>
        <v>0</v>
      </c>
      <c r="P26" s="646">
        <f>IF(JN_stat!K26=0,0,12*1.348*1/JN_stat!W26*JN_rozp!$E26)</f>
        <v>8078.100611839779</v>
      </c>
      <c r="Q26" s="646">
        <f>IF(JN_stat!L26=0,0,12*1.348*1/JN_stat!X26*JN_rozp!$E26)</f>
        <v>0</v>
      </c>
      <c r="R26" s="646">
        <f>IF(JN_stat!M26=0,0,12*1.348*1/JN_stat!Y26*JN_rozp!$E26)</f>
        <v>0</v>
      </c>
      <c r="S26" s="646">
        <f>IF(JN_stat!N26=0,0,12*1.348*1/JN_stat!Z26*JN_rozp!$E26)</f>
        <v>0</v>
      </c>
      <c r="T26" s="646">
        <f>IF(JN_stat!O26=0,0,12*1.348*1/JN_stat!AA26*JN_rozp!$E26)</f>
        <v>0</v>
      </c>
      <c r="U26" s="646">
        <f>IF(JN_stat!P26=0,0,12*1.348*1/JN_stat!AB26*JN_rozp!$E26)</f>
        <v>0</v>
      </c>
      <c r="V26" s="37">
        <f>ROUND((M26*JN_stat!H26+P26*JN_stat!K26+S26*JN_stat!N26)/1.348,0)</f>
        <v>730281</v>
      </c>
      <c r="W26" s="37">
        <f>ROUND((N26*JN_stat!I26+Q26*JN_stat!L26+T26*JN_stat!O26)/1.348,0)</f>
        <v>0</v>
      </c>
      <c r="X26" s="37">
        <f>ROUND((O26*JN_stat!J26+R26*JN_stat!M26+U26*JN_stat!P26)/1.348,0)</f>
        <v>0</v>
      </c>
      <c r="Y26" s="37">
        <f t="shared" si="3"/>
        <v>730281</v>
      </c>
      <c r="Z26" s="647">
        <f>IF(JN_stat!T26=0,0,JN_stat!H26/JN_stat!T26)+IF(JN_stat!W26=0,0,JN_stat!K26/JN_stat!W26)+IF(JN_stat!Z26=0,0,JN_stat!N26/JN_stat!Z26)</f>
        <v>2.3468739463991293</v>
      </c>
      <c r="AA26" s="647">
        <f>IF(JN_stat!U26=0,0,JN_stat!I26/JN_stat!U26)+IF(JN_stat!X26=0,0,JN_stat!L26/JN_stat!X26)+IF(JN_stat!AA26=0,0,JN_stat!O26/JN_stat!AA26)</f>
        <v>0</v>
      </c>
      <c r="AB26" s="647">
        <f>IF(JN_stat!V26=0,0,JN_stat!J26/JN_stat!V26)+IF(JN_stat!Y26=0,0,JN_stat!M26/JN_stat!Y26)+IF(JN_stat!AB26=0,0,JN_stat!P26/JN_stat!AB26)</f>
        <v>0</v>
      </c>
      <c r="AC26" s="130">
        <f t="shared" si="4"/>
        <v>2.3468739463991293</v>
      </c>
      <c r="AD26" s="70"/>
    </row>
    <row r="27" spans="1:30" ht="20.100000000000001" customHeight="1" x14ac:dyDescent="0.2">
      <c r="A27" s="414">
        <v>19</v>
      </c>
      <c r="B27" s="414">
        <v>600077918</v>
      </c>
      <c r="C27" s="512">
        <f>JN_stat!C27</f>
        <v>3413</v>
      </c>
      <c r="D27" s="305" t="str">
        <f>JN_stat!D27</f>
        <v>MŠ Jablonec n. N., Palackého 37</v>
      </c>
      <c r="E27" s="33">
        <f>JN_stat!E27</f>
        <v>3141</v>
      </c>
      <c r="F27" s="254" t="str">
        <f>JN_stat!F27</f>
        <v>MŠ Jablonec n.N., U Přehrady - výdejna</v>
      </c>
      <c r="G27" s="152">
        <f>ROUND(JN_rozp!R27,0)</f>
        <v>238454</v>
      </c>
      <c r="H27" s="37">
        <f t="shared" si="0"/>
        <v>175785</v>
      </c>
      <c r="I27" s="29">
        <f t="shared" si="1"/>
        <v>59415</v>
      </c>
      <c r="J27" s="37">
        <f t="shared" si="2"/>
        <v>1758</v>
      </c>
      <c r="K27" s="37">
        <f>JN_stat!H27*JN_stat!AC27+JN_stat!I27*JN_stat!AD27+JN_stat!J27*JN_stat!AE27+JN_stat!K27*JN_stat!AF27+JN_stat!L27*JN_stat!AG27+JN_stat!M27*JN_stat!AH27+JN_stat!N27*JN_stat!AI27+JN_stat!O27*JN_stat!AJ27+JN_stat!P27*JN_stat!AK27</f>
        <v>1496</v>
      </c>
      <c r="L27" s="644">
        <f>ROUND(Y27/JN_rozp!E27/12,2)</f>
        <v>0.56000000000000005</v>
      </c>
      <c r="M27" s="645">
        <f>IF(JN_stat!H27=0,0,12*1.348*1/JN_stat!T27*JN_rozp!$E27)</f>
        <v>0</v>
      </c>
      <c r="N27" s="646">
        <f>IF(JN_stat!I27=0,0,12*1.348*1/JN_stat!U27*JN_rozp!$E27)</f>
        <v>0</v>
      </c>
      <c r="O27" s="646">
        <f>IF(JN_stat!J27=0,0,12*1.348*1/JN_stat!V27*JN_rozp!$E27)</f>
        <v>0</v>
      </c>
      <c r="P27" s="646">
        <f>IF(JN_stat!K27=0,0,12*1.348*1/JN_stat!W27*JN_rozp!$E27)</f>
        <v>0</v>
      </c>
      <c r="Q27" s="646">
        <f>IF(JN_stat!L27=0,0,12*1.348*1/JN_stat!X27*JN_rozp!$E27)</f>
        <v>0</v>
      </c>
      <c r="R27" s="646">
        <f>IF(JN_stat!M27=0,0,12*1.348*1/JN_stat!Y27*JN_rozp!$E27)</f>
        <v>0</v>
      </c>
      <c r="S27" s="646">
        <f>IF(JN_stat!N27=0,0,12*1.348*1/JN_stat!Z27*JN_rozp!$E27)</f>
        <v>5385.4004078931866</v>
      </c>
      <c r="T27" s="646">
        <f>IF(JN_stat!O27=0,0,12*1.348*1/JN_stat!AA27*JN_rozp!$E27)</f>
        <v>0</v>
      </c>
      <c r="U27" s="646">
        <f>IF(JN_stat!P27=0,0,12*1.348*1/JN_stat!AB27*JN_rozp!$E27)</f>
        <v>0</v>
      </c>
      <c r="V27" s="37">
        <f>ROUND((M27*JN_stat!H27+P27*JN_stat!K27+S27*JN_stat!N27)/1.348,0)</f>
        <v>175785</v>
      </c>
      <c r="W27" s="37">
        <f>ROUND((N27*JN_stat!I27+Q27*JN_stat!L27+T27*JN_stat!O27)/1.348,0)</f>
        <v>0</v>
      </c>
      <c r="X27" s="37">
        <f>ROUND((O27*JN_stat!J27+R27*JN_stat!M27+U27*JN_stat!P27)/1.348,0)</f>
        <v>0</v>
      </c>
      <c r="Y27" s="37">
        <f t="shared" si="3"/>
        <v>175785</v>
      </c>
      <c r="Z27" s="647">
        <f>IF(JN_stat!T27=0,0,JN_stat!H27/JN_stat!T27)+IF(JN_stat!W27=0,0,JN_stat!K27/JN_stat!W27)+IF(JN_stat!Z27=0,0,JN_stat!N27/JN_stat!Z27)</f>
        <v>0.5649113128654204</v>
      </c>
      <c r="AA27" s="647">
        <f>IF(JN_stat!U27=0,0,JN_stat!I27/JN_stat!U27)+IF(JN_stat!X27=0,0,JN_stat!L27/JN_stat!X27)+IF(JN_stat!AA27=0,0,JN_stat!O27/JN_stat!AA27)</f>
        <v>0</v>
      </c>
      <c r="AB27" s="647">
        <f>IF(JN_stat!V27=0,0,JN_stat!J27/JN_stat!V27)+IF(JN_stat!Y27=0,0,JN_stat!M27/JN_stat!Y27)+IF(JN_stat!AB27=0,0,JN_stat!P27/JN_stat!AB27)</f>
        <v>0</v>
      </c>
      <c r="AC27" s="130">
        <f t="shared" si="4"/>
        <v>0.5649113128654204</v>
      </c>
      <c r="AD27" s="70"/>
    </row>
    <row r="28" spans="1:30" ht="20.100000000000001" customHeight="1" x14ac:dyDescent="0.2">
      <c r="A28" s="414">
        <v>20</v>
      </c>
      <c r="B28" s="414">
        <v>600078396</v>
      </c>
      <c r="C28" s="512">
        <f>JN_stat!C28</f>
        <v>3409</v>
      </c>
      <c r="D28" s="305" t="str">
        <f>JN_stat!D28</f>
        <v>ZŠ Jablonec n. N., 5. května 76</v>
      </c>
      <c r="E28" s="33">
        <f>JN_stat!E28</f>
        <v>3141</v>
      </c>
      <c r="F28" s="254" t="str">
        <f>JN_stat!F28</f>
        <v>ZŠ Jablonec n. N., Sokolí 9</v>
      </c>
      <c r="G28" s="152">
        <f>ROUND(JN_rozp!R28,0)</f>
        <v>2099058</v>
      </c>
      <c r="H28" s="37">
        <f t="shared" si="0"/>
        <v>1546788</v>
      </c>
      <c r="I28" s="29">
        <f t="shared" si="1"/>
        <v>522814</v>
      </c>
      <c r="J28" s="37">
        <f t="shared" si="2"/>
        <v>15468</v>
      </c>
      <c r="K28" s="37">
        <f>JN_stat!H28*JN_stat!AC28+JN_stat!I28*JN_stat!AD28+JN_stat!J28*JN_stat!AE28+JN_stat!K28*JN_stat!AF28+JN_stat!L28*JN_stat!AG28+JN_stat!M28*JN_stat!AH28+JN_stat!N28*JN_stat!AI28+JN_stat!O28*JN_stat!AJ28+JN_stat!P28*JN_stat!AK28</f>
        <v>13988</v>
      </c>
      <c r="L28" s="644">
        <f>ROUND(Y28/JN_rozp!E28/12,2)</f>
        <v>4.97</v>
      </c>
      <c r="M28" s="645">
        <f>IF(JN_stat!H28=0,0,12*1.348*1/JN_stat!T28*JN_rozp!$E28)</f>
        <v>15021.536929153739</v>
      </c>
      <c r="N28" s="646">
        <f>IF(JN_stat!I28=0,0,12*1.348*1/JN_stat!U28*JN_rozp!$E28)</f>
        <v>6838.5932966695946</v>
      </c>
      <c r="O28" s="646">
        <f>IF(JN_stat!J28=0,0,12*1.348*1/JN_stat!V28*JN_rozp!$E28)</f>
        <v>0</v>
      </c>
      <c r="P28" s="646">
        <f>IF(JN_stat!K28=0,0,12*1.348*1/JN_stat!W28*JN_rozp!$E28)</f>
        <v>0</v>
      </c>
      <c r="Q28" s="646">
        <f>IF(JN_stat!L28=0,0,12*1.348*1/JN_stat!X28*JN_rozp!$E28)</f>
        <v>0</v>
      </c>
      <c r="R28" s="646">
        <f>IF(JN_stat!M28=0,0,12*1.348*1/JN_stat!Y28*JN_rozp!$E28)</f>
        <v>0</v>
      </c>
      <c r="S28" s="646">
        <f>IF(JN_stat!N28=0,0,12*1.348*1/JN_stat!Z28*JN_rozp!$E28)</f>
        <v>0</v>
      </c>
      <c r="T28" s="646">
        <f>IF(JN_stat!O28=0,0,12*1.348*1/JN_stat!AA28*JN_rozp!$E28)</f>
        <v>0</v>
      </c>
      <c r="U28" s="646">
        <f>IF(JN_stat!P28=0,0,12*1.348*1/JN_stat!AB28*JN_rozp!$E28)</f>
        <v>0</v>
      </c>
      <c r="V28" s="37">
        <f>ROUND((M28*JN_stat!H28+P28*JN_stat!K28+S28*JN_stat!N28)/1.348,0)</f>
        <v>334307</v>
      </c>
      <c r="W28" s="37">
        <f>ROUND((N28*JN_stat!I28+Q28*JN_stat!L28+T28*JN_stat!O28)/1.348,0)</f>
        <v>1212481</v>
      </c>
      <c r="X28" s="37">
        <f>ROUND((O28*JN_stat!J28+R28*JN_stat!M28+U28*JN_stat!P28)/1.348,0)</f>
        <v>0</v>
      </c>
      <c r="Y28" s="37">
        <f t="shared" si="3"/>
        <v>1546788</v>
      </c>
      <c r="Z28" s="647">
        <f>IF(JN_stat!T28=0,0,JN_stat!H28/JN_stat!T28)+IF(JN_stat!W28=0,0,JN_stat!K28/JN_stat!W28)+IF(JN_stat!Z28=0,0,JN_stat!N28/JN_stat!Z28)</f>
        <v>1.0743485971983266</v>
      </c>
      <c r="AA28" s="647">
        <f>IF(JN_stat!U28=0,0,JN_stat!I28/JN_stat!U28)+IF(JN_stat!X28=0,0,JN_stat!L28/JN_stat!X28)+IF(JN_stat!AA28=0,0,JN_stat!O28/JN_stat!AA28)</f>
        <v>3.8964963500679621</v>
      </c>
      <c r="AB28" s="647">
        <f>IF(JN_stat!V28=0,0,JN_stat!J28/JN_stat!V28)+IF(JN_stat!Y28=0,0,JN_stat!M28/JN_stat!Y28)+IF(JN_stat!AB28=0,0,JN_stat!P28/JN_stat!AB28)</f>
        <v>0</v>
      </c>
      <c r="AC28" s="130">
        <f t="shared" si="4"/>
        <v>4.970844947266289</v>
      </c>
      <c r="AD28" s="70"/>
    </row>
    <row r="29" spans="1:30" ht="20.100000000000001" customHeight="1" x14ac:dyDescent="0.2">
      <c r="A29" s="414">
        <v>21</v>
      </c>
      <c r="B29" s="414">
        <v>600078523</v>
      </c>
      <c r="C29" s="512">
        <f>JN_stat!C29</f>
        <v>3415</v>
      </c>
      <c r="D29" s="305" t="str">
        <f>JN_stat!D29</f>
        <v>ZŠ Jablonec n. N., Arbesova 30</v>
      </c>
      <c r="E29" s="33">
        <f>JN_stat!E29</f>
        <v>3141</v>
      </c>
      <c r="F29" s="453" t="str">
        <f>JN_stat!F29</f>
        <v>ZŠ Jablonec n. N., Arbesova 30</v>
      </c>
      <c r="G29" s="152">
        <f>ROUND(JN_rozp!R29,0)</f>
        <v>2554906</v>
      </c>
      <c r="H29" s="37">
        <f t="shared" si="0"/>
        <v>1879361</v>
      </c>
      <c r="I29" s="29">
        <f t="shared" si="1"/>
        <v>635223</v>
      </c>
      <c r="J29" s="37">
        <f t="shared" si="2"/>
        <v>18794</v>
      </c>
      <c r="K29" s="37">
        <f>JN_stat!H29*JN_stat!AC29+JN_stat!I29*JN_stat!AD29+JN_stat!J29*JN_stat!AE29+JN_stat!K29*JN_stat!AF29+JN_stat!L29*JN_stat!AG29+JN_stat!M29*JN_stat!AH29+JN_stat!N29*JN_stat!AI29+JN_stat!O29*JN_stat!AJ29+JN_stat!P29*JN_stat!AK29</f>
        <v>21528</v>
      </c>
      <c r="L29" s="644">
        <f>ROUND(Y29/JN_rozp!E29/12,2)</f>
        <v>6.04</v>
      </c>
      <c r="M29" s="645">
        <f>IF(JN_stat!H29=0,0,12*1.348*1/JN_stat!T29*JN_rozp!$E29)</f>
        <v>0</v>
      </c>
      <c r="N29" s="646">
        <f>IF(JN_stat!I29=0,0,12*1.348*1/JN_stat!U29*JN_rozp!$E29)</f>
        <v>6119.2710801361509</v>
      </c>
      <c r="O29" s="646">
        <f>IF(JN_stat!J29=0,0,12*1.348*1/JN_stat!V29*JN_rozp!$E29)</f>
        <v>0</v>
      </c>
      <c r="P29" s="646">
        <f>IF(JN_stat!K29=0,0,12*1.348*1/JN_stat!W29*JN_rozp!$E29)</f>
        <v>0</v>
      </c>
      <c r="Q29" s="646">
        <f>IF(JN_stat!L29=0,0,12*1.348*1/JN_stat!X29*JN_rozp!$E29)</f>
        <v>0</v>
      </c>
      <c r="R29" s="646">
        <f>IF(JN_stat!M29=0,0,12*1.348*1/JN_stat!Y29*JN_rozp!$E29)</f>
        <v>0</v>
      </c>
      <c r="S29" s="646">
        <f>IF(JN_stat!N29=0,0,12*1.348*1/JN_stat!Z29*JN_rozp!$E29)</f>
        <v>0</v>
      </c>
      <c r="T29" s="646">
        <f>IF(JN_stat!O29=0,0,12*1.348*1/JN_stat!AA29*JN_rozp!$E29)</f>
        <v>0</v>
      </c>
      <c r="U29" s="646">
        <f>IF(JN_stat!P29=0,0,12*1.348*1/JN_stat!AB29*JN_rozp!$E29)</f>
        <v>0</v>
      </c>
      <c r="V29" s="37">
        <f>ROUND((M29*JN_stat!H29+P29*JN_stat!K29+S29*JN_stat!N29)/1.348,0)</f>
        <v>0</v>
      </c>
      <c r="W29" s="37">
        <f>ROUND((N29*JN_stat!I29+Q29*JN_stat!L29+T29*JN_stat!O29)/1.348,0)</f>
        <v>1879361</v>
      </c>
      <c r="X29" s="37">
        <f>ROUND((O29*JN_stat!J29+R29*JN_stat!M29+U29*JN_stat!P29)/1.348,0)</f>
        <v>0</v>
      </c>
      <c r="Y29" s="37">
        <f t="shared" si="3"/>
        <v>1879361</v>
      </c>
      <c r="Z29" s="647">
        <f>IF(JN_stat!T29=0,0,JN_stat!H29/JN_stat!T29)+IF(JN_stat!W29=0,0,JN_stat!K29/JN_stat!W29)+IF(JN_stat!Z29=0,0,JN_stat!N29/JN_stat!Z29)</f>
        <v>0</v>
      </c>
      <c r="AA29" s="647">
        <f>IF(JN_stat!U29=0,0,JN_stat!I29/JN_stat!U29)+IF(JN_stat!X29=0,0,JN_stat!L29/JN_stat!X29)+IF(JN_stat!AA29=0,0,JN_stat!O29/JN_stat!AA29)</f>
        <v>6.0396202185707288</v>
      </c>
      <c r="AB29" s="647">
        <f>IF(JN_stat!V29=0,0,JN_stat!J29/JN_stat!V29)+IF(JN_stat!Y29=0,0,JN_stat!M29/JN_stat!Y29)+IF(JN_stat!AB29=0,0,JN_stat!P29/JN_stat!AB29)</f>
        <v>0</v>
      </c>
      <c r="AC29" s="130">
        <f t="shared" si="4"/>
        <v>6.0396202185707288</v>
      </c>
      <c r="AD29" s="70"/>
    </row>
    <row r="30" spans="1:30" ht="20.100000000000001" customHeight="1" x14ac:dyDescent="0.2">
      <c r="A30" s="414">
        <v>22</v>
      </c>
      <c r="B30" s="414">
        <v>600078540</v>
      </c>
      <c r="C30" s="512">
        <f>JN_stat!C30</f>
        <v>3412</v>
      </c>
      <c r="D30" s="305" t="str">
        <f>JN_stat!D30</f>
        <v>ZŠ Jablonec n. N., Liberecká 26</v>
      </c>
      <c r="E30" s="33">
        <f>JN_stat!E30</f>
        <v>3141</v>
      </c>
      <c r="F30" s="453" t="str">
        <f>JN_stat!F30</f>
        <v>ZŠ Jablonec n. N., Liberecká 26</v>
      </c>
      <c r="G30" s="152">
        <f>ROUND(JN_rozp!R30,0)</f>
        <v>3557513</v>
      </c>
      <c r="H30" s="37">
        <f t="shared" si="0"/>
        <v>2614995</v>
      </c>
      <c r="I30" s="29">
        <f t="shared" si="1"/>
        <v>883868</v>
      </c>
      <c r="J30" s="37">
        <f t="shared" si="2"/>
        <v>26150</v>
      </c>
      <c r="K30" s="37">
        <f>JN_stat!H30*JN_stat!AC30+JN_stat!I30*JN_stat!AD30+JN_stat!J30*JN_stat!AE30+JN_stat!K30*JN_stat!AF30+JN_stat!L30*JN_stat!AG30+JN_stat!M30*JN_stat!AH30+JN_stat!N30*JN_stat!AI30+JN_stat!O30*JN_stat!AJ30+JN_stat!P30*JN_stat!AK30</f>
        <v>32500</v>
      </c>
      <c r="L30" s="644">
        <f>ROUND(Y30/JN_rozp!E30/12,2)</f>
        <v>8.4</v>
      </c>
      <c r="M30" s="645">
        <f>IF(JN_stat!H30=0,0,12*1.348*1/JN_stat!T30*JN_rozp!$E30)</f>
        <v>0</v>
      </c>
      <c r="N30" s="646">
        <f>IF(JN_stat!I30=0,0,12*1.348*1/JN_stat!U30*JN_rozp!$E30)</f>
        <v>5640.0214513194223</v>
      </c>
      <c r="O30" s="646">
        <f>IF(JN_stat!J30=0,0,12*1.348*1/JN_stat!V30*JN_rozp!$E30)</f>
        <v>0</v>
      </c>
      <c r="P30" s="646">
        <f>IF(JN_stat!K30=0,0,12*1.348*1/JN_stat!W30*JN_rozp!$E30)</f>
        <v>0</v>
      </c>
      <c r="Q30" s="646">
        <f>IF(JN_stat!L30=0,0,12*1.348*1/JN_stat!X30*JN_rozp!$E30)</f>
        <v>0</v>
      </c>
      <c r="R30" s="646">
        <f>IF(JN_stat!M30=0,0,12*1.348*1/JN_stat!Y30*JN_rozp!$E30)</f>
        <v>0</v>
      </c>
      <c r="S30" s="646">
        <f>IF(JN_stat!N30=0,0,12*1.348*1/JN_stat!Z30*JN_rozp!$E30)</f>
        <v>0</v>
      </c>
      <c r="T30" s="646">
        <f>IF(JN_stat!O30=0,0,12*1.348*1/JN_stat!AA30*JN_rozp!$E30)</f>
        <v>0</v>
      </c>
      <c r="U30" s="646">
        <f>IF(JN_stat!P30=0,0,12*1.348*1/JN_stat!AB30*JN_rozp!$E30)</f>
        <v>0</v>
      </c>
      <c r="V30" s="37">
        <f>ROUND((M30*JN_stat!H30+P30*JN_stat!K30+S30*JN_stat!N30)/1.348,0)</f>
        <v>0</v>
      </c>
      <c r="W30" s="37">
        <f>ROUND((N30*JN_stat!I30+Q30*JN_stat!L30+T30*JN_stat!O30)/1.348,0)</f>
        <v>2614995</v>
      </c>
      <c r="X30" s="37">
        <f>ROUND((O30*JN_stat!J30+R30*JN_stat!M30+U30*JN_stat!P30)/1.348,0)</f>
        <v>0</v>
      </c>
      <c r="Y30" s="37">
        <f t="shared" si="3"/>
        <v>2614995</v>
      </c>
      <c r="Z30" s="647">
        <f>IF(JN_stat!T30=0,0,JN_stat!H30/JN_stat!T30)+IF(JN_stat!W30=0,0,JN_stat!K30/JN_stat!W30)+IF(JN_stat!Z30=0,0,JN_stat!N30/JN_stat!Z30)</f>
        <v>0</v>
      </c>
      <c r="AA30" s="647">
        <f>IF(JN_stat!U30=0,0,JN_stat!I30/JN_stat!U30)+IF(JN_stat!X30=0,0,JN_stat!L30/JN_stat!X30)+IF(JN_stat!AA30=0,0,JN_stat!O30/JN_stat!AA30)</f>
        <v>8.4036966986291031</v>
      </c>
      <c r="AB30" s="647">
        <f>IF(JN_stat!V30=0,0,JN_stat!J30/JN_stat!V30)+IF(JN_stat!Y30=0,0,JN_stat!M30/JN_stat!Y30)+IF(JN_stat!AB30=0,0,JN_stat!P30/JN_stat!AB30)</f>
        <v>0</v>
      </c>
      <c r="AC30" s="130">
        <f t="shared" si="4"/>
        <v>8.4036966986291031</v>
      </c>
      <c r="AD30" s="70"/>
    </row>
    <row r="31" spans="1:30" ht="20.100000000000001" customHeight="1" x14ac:dyDescent="0.2">
      <c r="A31" s="414">
        <v>23</v>
      </c>
      <c r="B31" s="414">
        <v>600078426</v>
      </c>
      <c r="C31" s="512">
        <f>JN_stat!C31</f>
        <v>3416</v>
      </c>
      <c r="D31" s="305" t="str">
        <f>JN_stat!D31</f>
        <v>ZŠ Jablonec n. N., Mozartova 24</v>
      </c>
      <c r="E31" s="33">
        <f>JN_stat!E31</f>
        <v>3141</v>
      </c>
      <c r="F31" s="254" t="str">
        <f>JN_stat!F31</f>
        <v>ZŠ Jablonec n. N., Mozartova 26</v>
      </c>
      <c r="G31" s="152">
        <f>ROUND(JN_rozp!R31,0)</f>
        <v>2963724</v>
      </c>
      <c r="H31" s="37">
        <f t="shared" si="0"/>
        <v>2179398</v>
      </c>
      <c r="I31" s="29">
        <f t="shared" si="1"/>
        <v>736636</v>
      </c>
      <c r="J31" s="37">
        <f t="shared" si="2"/>
        <v>21794</v>
      </c>
      <c r="K31" s="37">
        <f>JN_stat!H31*JN_stat!AC31+JN_stat!I31*JN_stat!AD31+JN_stat!J31*JN_stat!AE31+JN_stat!K31*JN_stat!AF31+JN_stat!L31*JN_stat!AG31+JN_stat!M31*JN_stat!AH31+JN_stat!N31*JN_stat!AI31+JN_stat!O31*JN_stat!AJ31+JN_stat!P31*JN_stat!AK31</f>
        <v>25896</v>
      </c>
      <c r="L31" s="644">
        <f>ROUND(Y31/JN_rozp!E31/12,2)</f>
        <v>7</v>
      </c>
      <c r="M31" s="645">
        <f>IF(JN_stat!H31=0,0,12*1.348*1/JN_stat!T31*JN_rozp!$E31)</f>
        <v>0</v>
      </c>
      <c r="N31" s="646">
        <f>IF(JN_stat!I31=0,0,12*1.348*1/JN_stat!U31*JN_rozp!$E31)</f>
        <v>5899.2520851958097</v>
      </c>
      <c r="O31" s="646">
        <f>IF(JN_stat!J31=0,0,12*1.348*1/JN_stat!V31*JN_rozp!$E31)</f>
        <v>0</v>
      </c>
      <c r="P31" s="646">
        <f>IF(JN_stat!K31=0,0,12*1.348*1/JN_stat!W31*JN_rozp!$E31)</f>
        <v>0</v>
      </c>
      <c r="Q31" s="646">
        <f>IF(JN_stat!L31=0,0,12*1.348*1/JN_stat!X31*JN_rozp!$E31)</f>
        <v>0</v>
      </c>
      <c r="R31" s="646">
        <f>IF(JN_stat!M31=0,0,12*1.348*1/JN_stat!Y31*JN_rozp!$E31)</f>
        <v>0</v>
      </c>
      <c r="S31" s="646">
        <f>IF(JN_stat!N31=0,0,12*1.348*1/JN_stat!Z31*JN_rozp!$E31)</f>
        <v>0</v>
      </c>
      <c r="T31" s="646">
        <f>IF(JN_stat!O31=0,0,12*1.348*1/JN_stat!AA31*JN_rozp!$E31)</f>
        <v>0</v>
      </c>
      <c r="U31" s="646">
        <f>IF(JN_stat!P31=0,0,12*1.348*1/JN_stat!AB31*JN_rozp!$E31)</f>
        <v>0</v>
      </c>
      <c r="V31" s="37">
        <f>ROUND((M31*JN_stat!H31+P31*JN_stat!K31+S31*JN_stat!N31)/1.348,0)</f>
        <v>0</v>
      </c>
      <c r="W31" s="37">
        <f>ROUND((N31*JN_stat!I31+Q31*JN_stat!L31+T31*JN_stat!O31)/1.348,0)</f>
        <v>2179397</v>
      </c>
      <c r="X31" s="37">
        <f>ROUND((O31*JN_stat!J31+R31*JN_stat!M31+U31*JN_stat!P31)/1.348,0)</f>
        <v>0</v>
      </c>
      <c r="Y31" s="37">
        <f t="shared" si="3"/>
        <v>2179397</v>
      </c>
      <c r="Z31" s="647">
        <f>IF(JN_stat!T31=0,0,JN_stat!H31/JN_stat!T31)+IF(JN_stat!W31=0,0,JN_stat!K31/JN_stat!W31)+IF(JN_stat!Z31=0,0,JN_stat!N31/JN_stat!Z31)</f>
        <v>0</v>
      </c>
      <c r="AA31" s="647">
        <f>IF(JN_stat!U31=0,0,JN_stat!I31/JN_stat!U31)+IF(JN_stat!X31=0,0,JN_stat!L31/JN_stat!X31)+IF(JN_stat!AA31=0,0,JN_stat!O31/JN_stat!AA31)</f>
        <v>7.003834804223823</v>
      </c>
      <c r="AB31" s="647">
        <f>IF(JN_stat!V31=0,0,JN_stat!J31/JN_stat!V31)+IF(JN_stat!Y31=0,0,JN_stat!M31/JN_stat!Y31)+IF(JN_stat!AB31=0,0,JN_stat!P31/JN_stat!AB31)</f>
        <v>0</v>
      </c>
      <c r="AC31" s="130">
        <f t="shared" si="4"/>
        <v>7.003834804223823</v>
      </c>
      <c r="AD31" s="70"/>
    </row>
    <row r="32" spans="1:30" ht="20.100000000000001" customHeight="1" x14ac:dyDescent="0.2">
      <c r="A32" s="414">
        <v>24</v>
      </c>
      <c r="B32" s="414">
        <v>600078388</v>
      </c>
      <c r="C32" s="512">
        <f>JN_stat!C32</f>
        <v>3414</v>
      </c>
      <c r="D32" s="305" t="str">
        <f>JN_stat!D32</f>
        <v>ZŠ Jablonec n. N., Na Šumavě 43</v>
      </c>
      <c r="E32" s="33">
        <f>JN_stat!E32</f>
        <v>3141</v>
      </c>
      <c r="F32" s="453" t="str">
        <f>JN_stat!F32</f>
        <v>ZŠ Jablonec n. N., Na Šumavě 43</v>
      </c>
      <c r="G32" s="152">
        <f>ROUND(JN_rozp!R32,0)</f>
        <v>3210082</v>
      </c>
      <c r="H32" s="37">
        <f t="shared" si="0"/>
        <v>2360150</v>
      </c>
      <c r="I32" s="29">
        <f t="shared" si="1"/>
        <v>797730</v>
      </c>
      <c r="J32" s="37">
        <f t="shared" si="2"/>
        <v>23602</v>
      </c>
      <c r="K32" s="37">
        <f>JN_stat!H32*JN_stat!AC32+JN_stat!I32*JN_stat!AD32+JN_stat!J32*JN_stat!AE32+JN_stat!K32*JN_stat!AF32+JN_stat!L32*JN_stat!AG32+JN_stat!M32*JN_stat!AH32+JN_stat!N32*JN_stat!AI32+JN_stat!O32*JN_stat!AJ32+JN_stat!P32*JN_stat!AK32</f>
        <v>28600</v>
      </c>
      <c r="L32" s="644">
        <f>ROUND(Y32/JN_rozp!E32/12,2)</f>
        <v>7.58</v>
      </c>
      <c r="M32" s="645">
        <f>IF(JN_stat!H32=0,0,12*1.348*1/JN_stat!T32*JN_rozp!$E32)</f>
        <v>0</v>
      </c>
      <c r="N32" s="646">
        <f>IF(JN_stat!I32=0,0,12*1.348*1/JN_stat!U32*JN_rozp!$E32)</f>
        <v>5784.512052799143</v>
      </c>
      <c r="O32" s="646">
        <f>IF(JN_stat!J32=0,0,12*1.348*1/JN_stat!V32*JN_rozp!$E32)</f>
        <v>0</v>
      </c>
      <c r="P32" s="646">
        <f>IF(JN_stat!K32=0,0,12*1.348*1/JN_stat!W32*JN_rozp!$E32)</f>
        <v>0</v>
      </c>
      <c r="Q32" s="646">
        <f>IF(JN_stat!L32=0,0,12*1.348*1/JN_stat!X32*JN_rozp!$E32)</f>
        <v>0</v>
      </c>
      <c r="R32" s="646">
        <f>IF(JN_stat!M32=0,0,12*1.348*1/JN_stat!Y32*JN_rozp!$E32)</f>
        <v>0</v>
      </c>
      <c r="S32" s="646">
        <f>IF(JN_stat!N32=0,0,12*1.348*1/JN_stat!Z32*JN_rozp!$E32)</f>
        <v>0</v>
      </c>
      <c r="T32" s="646">
        <f>IF(JN_stat!O32=0,0,12*1.348*1/JN_stat!AA32*JN_rozp!$E32)</f>
        <v>0</v>
      </c>
      <c r="U32" s="646">
        <f>IF(JN_stat!P32=0,0,12*1.348*1/JN_stat!AB32*JN_rozp!$E32)</f>
        <v>0</v>
      </c>
      <c r="V32" s="37">
        <f>ROUND((M32*JN_stat!H32+P32*JN_stat!K32+S32*JN_stat!N32)/1.348,0)</f>
        <v>0</v>
      </c>
      <c r="W32" s="37">
        <f>ROUND((N32*JN_stat!I32+Q32*JN_stat!L32+T32*JN_stat!O32)/1.348,0)</f>
        <v>2360150</v>
      </c>
      <c r="X32" s="37">
        <f>ROUND((O32*JN_stat!J32+R32*JN_stat!M32+U32*JN_stat!P32)/1.348,0)</f>
        <v>0</v>
      </c>
      <c r="Y32" s="37">
        <f t="shared" si="3"/>
        <v>2360150</v>
      </c>
      <c r="Z32" s="647">
        <f>IF(JN_stat!T32=0,0,JN_stat!H32/JN_stat!T32)+IF(JN_stat!W32=0,0,JN_stat!K32/JN_stat!W32)+IF(JN_stat!Z32=0,0,JN_stat!N32/JN_stat!Z32)</f>
        <v>0</v>
      </c>
      <c r="AA32" s="647">
        <f>IF(JN_stat!U32=0,0,JN_stat!I32/JN_stat!U32)+IF(JN_stat!X32=0,0,JN_stat!L32/JN_stat!X32)+IF(JN_stat!AA32=0,0,JN_stat!O32/JN_stat!AA32)</f>
        <v>7.5847106309012995</v>
      </c>
      <c r="AB32" s="647">
        <f>IF(JN_stat!V32=0,0,JN_stat!J32/JN_stat!V32)+IF(JN_stat!Y32=0,0,JN_stat!M32/JN_stat!Y32)+IF(JN_stat!AB32=0,0,JN_stat!P32/JN_stat!AB32)</f>
        <v>0</v>
      </c>
      <c r="AC32" s="130">
        <f t="shared" si="4"/>
        <v>7.5847106309012995</v>
      </c>
      <c r="AD32" s="70"/>
    </row>
    <row r="33" spans="1:30" ht="20.100000000000001" customHeight="1" x14ac:dyDescent="0.2">
      <c r="A33" s="414">
        <v>25</v>
      </c>
      <c r="B33" s="414">
        <v>600078400</v>
      </c>
      <c r="C33" s="512">
        <f>JN_stat!C33</f>
        <v>3411</v>
      </c>
      <c r="D33" s="305" t="str">
        <f>JN_stat!D33</f>
        <v>ZŠ Jablonec n. N., Pasířská 72</v>
      </c>
      <c r="E33" s="33">
        <f>JN_stat!E33</f>
        <v>3141</v>
      </c>
      <c r="F33" s="453" t="str">
        <f>JN_stat!F33</f>
        <v>ZŠ Jablonec n. N., Pasířská 72</v>
      </c>
      <c r="G33" s="152">
        <f>ROUND(JN_rozp!R33,0)</f>
        <v>3452085</v>
      </c>
      <c r="H33" s="37">
        <f t="shared" si="0"/>
        <v>2539639</v>
      </c>
      <c r="I33" s="29">
        <f t="shared" si="1"/>
        <v>858398</v>
      </c>
      <c r="J33" s="37">
        <f t="shared" si="2"/>
        <v>25396</v>
      </c>
      <c r="K33" s="37">
        <f>JN_stat!H33*JN_stat!AC33+JN_stat!I33*JN_stat!AD33+JN_stat!J33*JN_stat!AE33+JN_stat!K33*JN_stat!AF33+JN_stat!L33*JN_stat!AG33+JN_stat!M33*JN_stat!AH33+JN_stat!N33*JN_stat!AI33+JN_stat!O33*JN_stat!AJ33+JN_stat!P33*JN_stat!AK33</f>
        <v>28652</v>
      </c>
      <c r="L33" s="644">
        <f>ROUND(Y33/JN_rozp!E33/12,2)</f>
        <v>8.16</v>
      </c>
      <c r="M33" s="645">
        <f>IF(JN_stat!H33=0,0,12*1.348*1/JN_stat!T33*JN_rozp!$E33)</f>
        <v>16521.45286931959</v>
      </c>
      <c r="N33" s="646">
        <f>IF(JN_stat!I33=0,0,12*1.348*1/JN_stat!U33*JN_rozp!$E33)</f>
        <v>5824.8654564285243</v>
      </c>
      <c r="O33" s="646">
        <f>IF(JN_stat!J33=0,0,12*1.348*1/JN_stat!V33*JN_rozp!$E33)</f>
        <v>0</v>
      </c>
      <c r="P33" s="646">
        <f>IF(JN_stat!K33=0,0,12*1.348*1/JN_stat!W33*JN_rozp!$E33)</f>
        <v>0</v>
      </c>
      <c r="Q33" s="646">
        <f>IF(JN_stat!L33=0,0,12*1.348*1/JN_stat!X33*JN_rozp!$E33)</f>
        <v>0</v>
      </c>
      <c r="R33" s="646">
        <f>IF(JN_stat!M33=0,0,12*1.348*1/JN_stat!Y33*JN_rozp!$E33)</f>
        <v>0</v>
      </c>
      <c r="S33" s="646">
        <f>IF(JN_stat!N33=0,0,12*1.348*1/JN_stat!Z33*JN_rozp!$E33)</f>
        <v>0</v>
      </c>
      <c r="T33" s="646">
        <f>IF(JN_stat!O33=0,0,12*1.348*1/JN_stat!AA33*JN_rozp!$E33)</f>
        <v>0</v>
      </c>
      <c r="U33" s="646">
        <f>IF(JN_stat!P33=0,0,12*1.348*1/JN_stat!AB33*JN_rozp!$E33)</f>
        <v>0</v>
      </c>
      <c r="V33" s="37">
        <f>ROUND((M33*JN_stat!H33+P33*JN_stat!K33+S33*JN_stat!N33)/1.348,0)</f>
        <v>245125</v>
      </c>
      <c r="W33" s="37">
        <f>ROUND((N33*JN_stat!I33+Q33*JN_stat!L33+T33*JN_stat!O33)/1.348,0)</f>
        <v>2294513</v>
      </c>
      <c r="X33" s="37">
        <f>ROUND((O33*JN_stat!J33+R33*JN_stat!M33+U33*JN_stat!P33)/1.348,0)</f>
        <v>0</v>
      </c>
      <c r="Y33" s="37">
        <f t="shared" si="3"/>
        <v>2539638</v>
      </c>
      <c r="Z33" s="647">
        <f>IF(JN_stat!T33=0,0,JN_stat!H33/JN_stat!T33)+IF(JN_stat!W33=0,0,JN_stat!K33/JN_stat!W33)+IF(JN_stat!Z33=0,0,JN_stat!N33/JN_stat!Z33)</f>
        <v>0.78774894107242477</v>
      </c>
      <c r="AA33" s="647">
        <f>IF(JN_stat!U33=0,0,JN_stat!I33/JN_stat!U33)+IF(JN_stat!X33=0,0,JN_stat!L33/JN_stat!X33)+IF(JN_stat!AA33=0,0,JN_stat!O33/JN_stat!AA33)</f>
        <v>7.3737772831437445</v>
      </c>
      <c r="AB33" s="647">
        <f>IF(JN_stat!V33=0,0,JN_stat!J33/JN_stat!V33)+IF(JN_stat!Y33=0,0,JN_stat!M33/JN_stat!Y33)+IF(JN_stat!AB33=0,0,JN_stat!P33/JN_stat!AB33)</f>
        <v>0</v>
      </c>
      <c r="AC33" s="130">
        <f t="shared" si="4"/>
        <v>8.1615262242161695</v>
      </c>
      <c r="AD33" s="70"/>
    </row>
    <row r="34" spans="1:30" ht="20.100000000000001" customHeight="1" x14ac:dyDescent="0.2">
      <c r="A34" s="414">
        <v>26</v>
      </c>
      <c r="B34" s="414">
        <v>600078566</v>
      </c>
      <c r="C34" s="512">
        <f>JN_stat!C34</f>
        <v>3408</v>
      </c>
      <c r="D34" s="305" t="str">
        <f>JN_stat!D34</f>
        <v>ZŠ Jablonec n. N., Pivovarská 15</v>
      </c>
      <c r="E34" s="33">
        <f>JN_stat!E34</f>
        <v>3141</v>
      </c>
      <c r="F34" s="254" t="str">
        <f>JN_stat!F34</f>
        <v>ZŠ Jablonec n. N., Pivovarská 12</v>
      </c>
      <c r="G34" s="152">
        <f>ROUND(JN_rozp!R34,0)</f>
        <v>1591906</v>
      </c>
      <c r="H34" s="37">
        <f t="shared" si="0"/>
        <v>1172105</v>
      </c>
      <c r="I34" s="29">
        <f t="shared" si="1"/>
        <v>396172</v>
      </c>
      <c r="J34" s="37">
        <f t="shared" si="2"/>
        <v>11721</v>
      </c>
      <c r="K34" s="37">
        <f>JN_stat!H34*JN_stat!AC34+JN_stat!I34*JN_stat!AD34+JN_stat!J34*JN_stat!AE34+JN_stat!K34*JN_stat!AF34+JN_stat!L34*JN_stat!AG34+JN_stat!M34*JN_stat!AH34+JN_stat!N34*JN_stat!AI34+JN_stat!O34*JN_stat!AJ34+JN_stat!P34*JN_stat!AK34</f>
        <v>11908</v>
      </c>
      <c r="L34" s="644">
        <f>ROUND(Y34/JN_rozp!E34/12,2)</f>
        <v>3.77</v>
      </c>
      <c r="M34" s="645">
        <f>IF(JN_stat!H34=0,0,12*1.348*1/JN_stat!T34*JN_rozp!$E34)</f>
        <v>0</v>
      </c>
      <c r="N34" s="646">
        <f>IF(JN_stat!I34=0,0,12*1.348*1/JN_stat!U34*JN_rozp!$E34)</f>
        <v>6899.5539926935289</v>
      </c>
      <c r="O34" s="646">
        <f>IF(JN_stat!J34=0,0,12*1.348*1/JN_stat!V34*JN_rozp!$E34)</f>
        <v>0</v>
      </c>
      <c r="P34" s="646">
        <f>IF(JN_stat!K34=0,0,12*1.348*1/JN_stat!W34*JN_rozp!$E34)</f>
        <v>0</v>
      </c>
      <c r="Q34" s="646">
        <f>IF(JN_stat!L34=0,0,12*1.348*1/JN_stat!X34*JN_rozp!$E34)</f>
        <v>0</v>
      </c>
      <c r="R34" s="646">
        <f>IF(JN_stat!M34=0,0,12*1.348*1/JN_stat!Y34*JN_rozp!$E34)</f>
        <v>0</v>
      </c>
      <c r="S34" s="646">
        <f>IF(JN_stat!N34=0,0,12*1.348*1/JN_stat!Z34*JN_rozp!$E34)</f>
        <v>0</v>
      </c>
      <c r="T34" s="646">
        <f>IF(JN_stat!O34=0,0,12*1.348*1/JN_stat!AA34*JN_rozp!$E34)</f>
        <v>0</v>
      </c>
      <c r="U34" s="646">
        <f>IF(JN_stat!P34=0,0,12*1.348*1/JN_stat!AB34*JN_rozp!$E34)</f>
        <v>0</v>
      </c>
      <c r="V34" s="37">
        <f>ROUND((M34*JN_stat!H34+P34*JN_stat!K34+S34*JN_stat!N34)/1.348,0)</f>
        <v>0</v>
      </c>
      <c r="W34" s="37">
        <f>ROUND((N34*JN_stat!I34+Q34*JN_stat!L34+T34*JN_stat!O34)/1.348,0)</f>
        <v>1172105</v>
      </c>
      <c r="X34" s="37">
        <f>ROUND((O34*JN_stat!J34+R34*JN_stat!M34+U34*JN_stat!P34)/1.348,0)</f>
        <v>0</v>
      </c>
      <c r="Y34" s="37">
        <f t="shared" si="3"/>
        <v>1172105</v>
      </c>
      <c r="Z34" s="647">
        <f>IF(JN_stat!T34=0,0,JN_stat!H34/JN_stat!T34)+IF(JN_stat!W34=0,0,JN_stat!K34/JN_stat!W34)+IF(JN_stat!Z34=0,0,JN_stat!N34/JN_stat!Z34)</f>
        <v>0</v>
      </c>
      <c r="AA34" s="647">
        <f>IF(JN_stat!U34=0,0,JN_stat!I34/JN_stat!U34)+IF(JN_stat!X34=0,0,JN_stat!L34/JN_stat!X34)+IF(JN_stat!AA34=0,0,JN_stat!O34/JN_stat!AA34)</f>
        <v>3.766743924898543</v>
      </c>
      <c r="AB34" s="647">
        <f>IF(JN_stat!V34=0,0,JN_stat!J34/JN_stat!V34)+IF(JN_stat!Y34=0,0,JN_stat!M34/JN_stat!Y34)+IF(JN_stat!AB34=0,0,JN_stat!P34/JN_stat!AB34)</f>
        <v>0</v>
      </c>
      <c r="AC34" s="130">
        <f t="shared" si="4"/>
        <v>3.766743924898543</v>
      </c>
      <c r="AD34" s="70"/>
    </row>
    <row r="35" spans="1:30" ht="20.100000000000001" customHeight="1" x14ac:dyDescent="0.2">
      <c r="A35" s="414">
        <v>27</v>
      </c>
      <c r="B35" s="414">
        <v>600078353</v>
      </c>
      <c r="C35" s="512">
        <f>JN_stat!C35</f>
        <v>3417</v>
      </c>
      <c r="D35" s="305" t="str">
        <f>JN_stat!D35</f>
        <v>ZŠ Jablonec n. N., Pod Vodárnou 10</v>
      </c>
      <c r="E35" s="33">
        <f>JN_stat!E35</f>
        <v>3141</v>
      </c>
      <c r="F35" s="453" t="str">
        <f>JN_stat!F35</f>
        <v>ZŠ Jablonec n. N., Pod Vodárnou 10</v>
      </c>
      <c r="G35" s="152">
        <f>ROUND(JN_rozp!R35,0)</f>
        <v>1396091</v>
      </c>
      <c r="H35" s="37">
        <f t="shared" si="0"/>
        <v>1028192</v>
      </c>
      <c r="I35" s="29">
        <f t="shared" si="1"/>
        <v>347529</v>
      </c>
      <c r="J35" s="37">
        <f t="shared" si="2"/>
        <v>10282</v>
      </c>
      <c r="K35" s="37">
        <f>JN_stat!H35*JN_stat!AC35+JN_stat!I35*JN_stat!AD35+JN_stat!J35*JN_stat!AE35+JN_stat!K35*JN_stat!AF35+JN_stat!L35*JN_stat!AG35+JN_stat!M35*JN_stat!AH35+JN_stat!N35*JN_stat!AI35+JN_stat!O35*JN_stat!AJ35+JN_stat!P35*JN_stat!AK35</f>
        <v>10088</v>
      </c>
      <c r="L35" s="644">
        <f>ROUND(Y35/JN_rozp!E35/12,2)</f>
        <v>3.3</v>
      </c>
      <c r="M35" s="645">
        <f>IF(JN_stat!H35=0,0,12*1.348*1/JN_stat!T35*JN_rozp!$E35)</f>
        <v>0</v>
      </c>
      <c r="N35" s="646">
        <f>IF(JN_stat!I35=0,0,12*1.348*1/JN_stat!U35*JN_rozp!$E35)</f>
        <v>7144.3467142976515</v>
      </c>
      <c r="O35" s="646">
        <f>IF(JN_stat!J35=0,0,12*1.348*1/JN_stat!V35*JN_rozp!$E35)</f>
        <v>0</v>
      </c>
      <c r="P35" s="646">
        <f>IF(JN_stat!K35=0,0,12*1.348*1/JN_stat!W35*JN_rozp!$E35)</f>
        <v>0</v>
      </c>
      <c r="Q35" s="646">
        <f>IF(JN_stat!L35=0,0,12*1.348*1/JN_stat!X35*JN_rozp!$E35)</f>
        <v>0</v>
      </c>
      <c r="R35" s="646">
        <f>IF(JN_stat!M35=0,0,12*1.348*1/JN_stat!Y35*JN_rozp!$E35)</f>
        <v>0</v>
      </c>
      <c r="S35" s="646">
        <f>IF(JN_stat!N35=0,0,12*1.348*1/JN_stat!Z35*JN_rozp!$E35)</f>
        <v>0</v>
      </c>
      <c r="T35" s="646">
        <f>IF(JN_stat!O35=0,0,12*1.348*1/JN_stat!AA35*JN_rozp!$E35)</f>
        <v>0</v>
      </c>
      <c r="U35" s="646">
        <f>IF(JN_stat!P35=0,0,12*1.348*1/JN_stat!AB35*JN_rozp!$E35)</f>
        <v>0</v>
      </c>
      <c r="V35" s="37">
        <f>ROUND((M35*JN_stat!H35+P35*JN_stat!K35+S35*JN_stat!N35)/1.348,0)</f>
        <v>0</v>
      </c>
      <c r="W35" s="37">
        <f>ROUND((N35*JN_stat!I35+Q35*JN_stat!L35+T35*JN_stat!O35)/1.348,0)</f>
        <v>1028192</v>
      </c>
      <c r="X35" s="37">
        <f>ROUND((O35*JN_stat!J35+R35*JN_stat!M35+U35*JN_stat!P35)/1.348,0)</f>
        <v>0</v>
      </c>
      <c r="Y35" s="37">
        <f t="shared" si="3"/>
        <v>1028192</v>
      </c>
      <c r="Z35" s="647">
        <f>IF(JN_stat!T35=0,0,JN_stat!H35/JN_stat!T35)+IF(JN_stat!W35=0,0,JN_stat!K35/JN_stat!W35)+IF(JN_stat!Z35=0,0,JN_stat!N35/JN_stat!Z35)</f>
        <v>0</v>
      </c>
      <c r="AA35" s="647">
        <f>IF(JN_stat!U35=0,0,JN_stat!I35/JN_stat!U35)+IF(JN_stat!X35=0,0,JN_stat!L35/JN_stat!X35)+IF(JN_stat!AA35=0,0,JN_stat!O35/JN_stat!AA35)</f>
        <v>3.304257231647322</v>
      </c>
      <c r="AB35" s="647">
        <f>IF(JN_stat!V35=0,0,JN_stat!J35/JN_stat!V35)+IF(JN_stat!Y35=0,0,JN_stat!M35/JN_stat!Y35)+IF(JN_stat!AB35=0,0,JN_stat!P35/JN_stat!AB35)</f>
        <v>0</v>
      </c>
      <c r="AC35" s="130">
        <f t="shared" si="4"/>
        <v>3.304257231647322</v>
      </c>
      <c r="AD35" s="70"/>
    </row>
    <row r="36" spans="1:30" ht="20.100000000000001" customHeight="1" x14ac:dyDescent="0.2">
      <c r="A36" s="414">
        <v>28</v>
      </c>
      <c r="B36" s="414">
        <v>650038550</v>
      </c>
      <c r="C36" s="512">
        <f>JN_stat!C36</f>
        <v>3410</v>
      </c>
      <c r="D36" s="305" t="str">
        <f>JN_stat!D36</f>
        <v>ZŠ Jablonec n. N., Rychnovská 216</v>
      </c>
      <c r="E36" s="33">
        <f>JN_stat!E36</f>
        <v>3141</v>
      </c>
      <c r="F36" s="453" t="str">
        <f>JN_stat!F36</f>
        <v>ZŠ Jablonec n. N., Rychnovská 216</v>
      </c>
      <c r="G36" s="152">
        <f>ROUND(JN_rozp!R36,0)</f>
        <v>1695956</v>
      </c>
      <c r="H36" s="37">
        <f t="shared" si="0"/>
        <v>1248561</v>
      </c>
      <c r="I36" s="29">
        <f t="shared" si="1"/>
        <v>422013</v>
      </c>
      <c r="J36" s="37">
        <f t="shared" si="2"/>
        <v>12486</v>
      </c>
      <c r="K36" s="37">
        <f>JN_stat!H36*JN_stat!AC36+JN_stat!I36*JN_stat!AD36+JN_stat!J36*JN_stat!AE36+JN_stat!K36*JN_stat!AF36+JN_stat!L36*JN_stat!AG36+JN_stat!M36*JN_stat!AH36+JN_stat!N36*JN_stat!AI36+JN_stat!O36*JN_stat!AJ36+JN_stat!P36*JN_stat!AK36</f>
        <v>12896</v>
      </c>
      <c r="L36" s="644">
        <f>ROUND(Y36/JN_rozp!E36/12,2)</f>
        <v>4.01</v>
      </c>
      <c r="M36" s="645">
        <f>IF(JN_stat!H36=0,0,12*1.348*1/JN_stat!T36*JN_rozp!$E36)</f>
        <v>0</v>
      </c>
      <c r="N36" s="646">
        <f>IF(JN_stat!I36=0,0,12*1.348*1/JN_stat!U36*JN_rozp!$E36)</f>
        <v>6786.5305842616563</v>
      </c>
      <c r="O36" s="646">
        <f>IF(JN_stat!J36=0,0,12*1.348*1/JN_stat!V36*JN_rozp!$E36)</f>
        <v>0</v>
      </c>
      <c r="P36" s="646">
        <f>IF(JN_stat!K36=0,0,12*1.348*1/JN_stat!W36*JN_rozp!$E36)</f>
        <v>0</v>
      </c>
      <c r="Q36" s="646">
        <f>IF(JN_stat!L36=0,0,12*1.348*1/JN_stat!X36*JN_rozp!$E36)</f>
        <v>0</v>
      </c>
      <c r="R36" s="646">
        <f>IF(JN_stat!M36=0,0,12*1.348*1/JN_stat!Y36*JN_rozp!$E36)</f>
        <v>0</v>
      </c>
      <c r="S36" s="646">
        <f>IF(JN_stat!N36=0,0,12*1.348*1/JN_stat!Z36*JN_rozp!$E36)</f>
        <v>0</v>
      </c>
      <c r="T36" s="646">
        <f>IF(JN_stat!O36=0,0,12*1.348*1/JN_stat!AA36*JN_rozp!$E36)</f>
        <v>0</v>
      </c>
      <c r="U36" s="646">
        <f>IF(JN_stat!P36=0,0,12*1.348*1/JN_stat!AB36*JN_rozp!$E36)</f>
        <v>0</v>
      </c>
      <c r="V36" s="37">
        <f>ROUND((M36*JN_stat!H36+P36*JN_stat!K36+S36*JN_stat!N36)/1.348,0)</f>
        <v>0</v>
      </c>
      <c r="W36" s="37">
        <f>ROUND((N36*JN_stat!I36+Q36*JN_stat!L36+T36*JN_stat!O36)/1.348,0)</f>
        <v>1248561</v>
      </c>
      <c r="X36" s="37">
        <f>ROUND((O36*JN_stat!J36+R36*JN_stat!M36+U36*JN_stat!P36)/1.348,0)</f>
        <v>0</v>
      </c>
      <c r="Y36" s="37">
        <f t="shared" si="3"/>
        <v>1248561</v>
      </c>
      <c r="Z36" s="647">
        <f>IF(JN_stat!T36=0,0,JN_stat!H36/JN_stat!T36)+IF(JN_stat!W36=0,0,JN_stat!K36/JN_stat!W36)+IF(JN_stat!Z36=0,0,JN_stat!N36/JN_stat!Z36)</f>
        <v>0</v>
      </c>
      <c r="AA36" s="647">
        <f>IF(JN_stat!U36=0,0,JN_stat!I36/JN_stat!U36)+IF(JN_stat!X36=0,0,JN_stat!L36/JN_stat!X36)+IF(JN_stat!AA36=0,0,JN_stat!O36/JN_stat!AA36)</f>
        <v>4.0124449594453937</v>
      </c>
      <c r="AB36" s="647">
        <f>IF(JN_stat!V36=0,0,JN_stat!J36/JN_stat!V36)+IF(JN_stat!Y36=0,0,JN_stat!M36/JN_stat!Y36)+IF(JN_stat!AB36=0,0,JN_stat!P36/JN_stat!AB36)</f>
        <v>0</v>
      </c>
      <c r="AC36" s="130">
        <f t="shared" si="4"/>
        <v>4.0124449594453937</v>
      </c>
      <c r="AD36" s="70"/>
    </row>
    <row r="37" spans="1:30" ht="20.100000000000001" customHeight="1" x14ac:dyDescent="0.2">
      <c r="A37" s="414">
        <v>28</v>
      </c>
      <c r="B37" s="414">
        <v>650038550</v>
      </c>
      <c r="C37" s="512">
        <f>JN_stat!C37</f>
        <v>3410</v>
      </c>
      <c r="D37" s="305" t="str">
        <f>JN_stat!D37</f>
        <v>ZŠ Jablonec n. N., Rychnovská 216</v>
      </c>
      <c r="E37" s="33">
        <f>JN_stat!E37</f>
        <v>3141</v>
      </c>
      <c r="F37" s="254" t="str">
        <f>JN_stat!F37</f>
        <v xml:space="preserve">ZŠ Jablonec n.N., Janáčkova 42 </v>
      </c>
      <c r="G37" s="152">
        <f>ROUND(JN_rozp!R37,0)</f>
        <v>865425</v>
      </c>
      <c r="H37" s="37">
        <f t="shared" si="0"/>
        <v>637956</v>
      </c>
      <c r="I37" s="29">
        <f t="shared" si="1"/>
        <v>215629</v>
      </c>
      <c r="J37" s="37">
        <f t="shared" si="2"/>
        <v>6380</v>
      </c>
      <c r="K37" s="37">
        <f>JN_stat!H37*JN_stat!AC37+JN_stat!I37*JN_stat!AD37+JN_stat!J37*JN_stat!AE37+JN_stat!K37*JN_stat!AF37+JN_stat!L37*JN_stat!AG37+JN_stat!M37*JN_stat!AH37+JN_stat!N37*JN_stat!AI37+JN_stat!O37*JN_stat!AJ37+JN_stat!P37*JN_stat!AK37</f>
        <v>5460</v>
      </c>
      <c r="L37" s="644">
        <f>ROUND(Y37/JN_rozp!E37/12,2)</f>
        <v>2.0499999999999998</v>
      </c>
      <c r="M37" s="645">
        <f>IF(JN_stat!H37=0,0,12*1.348*1/JN_stat!T37*JN_rozp!$E37)</f>
        <v>0</v>
      </c>
      <c r="N37" s="646">
        <f>IF(JN_stat!I37=0,0,12*1.348*1/JN_stat!U37*JN_rozp!$E37)</f>
        <v>8190.1456773913924</v>
      </c>
      <c r="O37" s="646">
        <f>IF(JN_stat!J37=0,0,12*1.348*1/JN_stat!V37*JN_rozp!$E37)</f>
        <v>0</v>
      </c>
      <c r="P37" s="646">
        <f>IF(JN_stat!K37=0,0,12*1.348*1/JN_stat!W37*JN_rozp!$E37)</f>
        <v>0</v>
      </c>
      <c r="Q37" s="646">
        <f>IF(JN_stat!L37=0,0,12*1.348*1/JN_stat!X37*JN_rozp!$E37)</f>
        <v>0</v>
      </c>
      <c r="R37" s="646">
        <f>IF(JN_stat!M37=0,0,12*1.348*1/JN_stat!Y37*JN_rozp!$E37)</f>
        <v>0</v>
      </c>
      <c r="S37" s="646">
        <f>IF(JN_stat!N37=0,0,12*1.348*1/JN_stat!Z37*JN_rozp!$E37)</f>
        <v>0</v>
      </c>
      <c r="T37" s="646">
        <f>IF(JN_stat!O37=0,0,12*1.348*1/JN_stat!AA37*JN_rozp!$E37)</f>
        <v>0</v>
      </c>
      <c r="U37" s="646">
        <f>IF(JN_stat!P37=0,0,12*1.348*1/JN_stat!AB37*JN_rozp!$E37)</f>
        <v>0</v>
      </c>
      <c r="V37" s="37">
        <f>ROUND((M37*JN_stat!H37+P37*JN_stat!K37+S37*JN_stat!N37)/1.348,0)</f>
        <v>0</v>
      </c>
      <c r="W37" s="37">
        <f>ROUND((N37*JN_stat!I37+Q37*JN_stat!L37+T37*JN_stat!O37)/1.348,0)</f>
        <v>637956</v>
      </c>
      <c r="X37" s="37">
        <f>ROUND((O37*JN_stat!J37+R37*JN_stat!M37+U37*JN_stat!P37)/1.348,0)</f>
        <v>0</v>
      </c>
      <c r="Y37" s="37">
        <f t="shared" si="3"/>
        <v>637956</v>
      </c>
      <c r="Z37" s="647">
        <f>IF(JN_stat!T37=0,0,JN_stat!H37/JN_stat!T37)+IF(JN_stat!W37=0,0,JN_stat!K37/JN_stat!W37)+IF(JN_stat!Z37=0,0,JN_stat!N37/JN_stat!Z37)</f>
        <v>0</v>
      </c>
      <c r="AA37" s="647">
        <f>IF(JN_stat!U37=0,0,JN_stat!I37/JN_stat!U37)+IF(JN_stat!X37=0,0,JN_stat!L37/JN_stat!X37)+IF(JN_stat!AA37=0,0,JN_stat!O37/JN_stat!AA37)</f>
        <v>2.0501730590545382</v>
      </c>
      <c r="AB37" s="647">
        <f>IF(JN_stat!V37=0,0,JN_stat!J37/JN_stat!V37)+IF(JN_stat!Y37=0,0,JN_stat!M37/JN_stat!Y37)+IF(JN_stat!AB37=0,0,JN_stat!P37/JN_stat!AB37)</f>
        <v>0</v>
      </c>
      <c r="AC37" s="130">
        <f t="shared" si="4"/>
        <v>2.0501730590545382</v>
      </c>
      <c r="AD37" s="70"/>
    </row>
    <row r="38" spans="1:30" ht="20.100000000000001" customHeight="1" x14ac:dyDescent="0.2">
      <c r="A38" s="414">
        <v>30</v>
      </c>
      <c r="B38" s="414">
        <v>600078434</v>
      </c>
      <c r="C38" s="512">
        <f>JN_stat!C38</f>
        <v>3419</v>
      </c>
      <c r="D38" s="305" t="str">
        <f>JN_stat!D38</f>
        <v>ZŠ a MŠ Janov n. N. 374</v>
      </c>
      <c r="E38" s="33">
        <f>JN_stat!E38</f>
        <v>3141</v>
      </c>
      <c r="F38" s="254" t="str">
        <f>JN_stat!F38</f>
        <v>MŠ Janov n. N., Hraničná 245</v>
      </c>
      <c r="G38" s="152">
        <f>ROUND(JN_rozp!R38,0)</f>
        <v>1803829</v>
      </c>
      <c r="H38" s="37">
        <f t="shared" si="0"/>
        <v>1330244</v>
      </c>
      <c r="I38" s="29">
        <f t="shared" si="1"/>
        <v>449623</v>
      </c>
      <c r="J38" s="37">
        <f t="shared" si="2"/>
        <v>13302</v>
      </c>
      <c r="K38" s="37">
        <f>JN_stat!H38*JN_stat!AC38+JN_stat!I38*JN_stat!AD38+JN_stat!J38*JN_stat!AE38+JN_stat!K38*JN_stat!AF38+JN_stat!L38*JN_stat!AG38+JN_stat!M38*JN_stat!AH38+JN_stat!N38*JN_stat!AI38+JN_stat!O38*JN_stat!AJ38+JN_stat!P38*JN_stat!AK38</f>
        <v>10660</v>
      </c>
      <c r="L38" s="644">
        <f>ROUND(Y38/JN_rozp!E38/12,2)</f>
        <v>4.2699999999999996</v>
      </c>
      <c r="M38" s="645">
        <f>IF(JN_stat!H38=0,0,12*1.348*1/JN_stat!T38*JN_rozp!$E38)</f>
        <v>13370.531128896459</v>
      </c>
      <c r="N38" s="646">
        <f>IF(JN_stat!I38=0,0,12*1.348*1/JN_stat!U38*JN_rozp!$E38)</f>
        <v>7446.8432019091606</v>
      </c>
      <c r="O38" s="646">
        <f>IF(JN_stat!J38=0,0,12*1.348*1/JN_stat!V38*JN_rozp!$E38)</f>
        <v>0</v>
      </c>
      <c r="P38" s="646">
        <f>IF(JN_stat!K38=0,0,12*1.348*1/JN_stat!W38*JN_rozp!$E38)</f>
        <v>0</v>
      </c>
      <c r="Q38" s="646">
        <f>IF(JN_stat!L38=0,0,12*1.348*1/JN_stat!X38*JN_rozp!$E38)</f>
        <v>0</v>
      </c>
      <c r="R38" s="646">
        <f>IF(JN_stat!M38=0,0,12*1.348*1/JN_stat!Y38*JN_rozp!$E38)</f>
        <v>0</v>
      </c>
      <c r="S38" s="646">
        <f>IF(JN_stat!N38=0,0,12*1.348*1/JN_stat!Z38*JN_rozp!$E38)</f>
        <v>0</v>
      </c>
      <c r="T38" s="646">
        <f>IF(JN_stat!O38=0,0,12*1.348*1/JN_stat!AA38*JN_rozp!$E38)</f>
        <v>0</v>
      </c>
      <c r="U38" s="646">
        <f>IF(JN_stat!P38=0,0,12*1.348*1/JN_stat!AB38*JN_rozp!$E38)</f>
        <v>0</v>
      </c>
      <c r="V38" s="37">
        <f>ROUND((M38*JN_stat!H38+P38*JN_stat!K38+S38*JN_stat!N38)/1.348,0)</f>
        <v>446346</v>
      </c>
      <c r="W38" s="37">
        <f>ROUND((N38*JN_stat!I38+Q38*JN_stat!L38+T38*JN_stat!O38)/1.348,0)</f>
        <v>883898</v>
      </c>
      <c r="X38" s="37">
        <f>ROUND((O38*JN_stat!J38+R38*JN_stat!M38+U38*JN_stat!P38)/1.348,0)</f>
        <v>0</v>
      </c>
      <c r="Y38" s="37">
        <f t="shared" si="3"/>
        <v>1330244</v>
      </c>
      <c r="Z38" s="647">
        <f>IF(JN_stat!T38=0,0,JN_stat!H38/JN_stat!T38)+IF(JN_stat!W38=0,0,JN_stat!K38/JN_stat!W38)+IF(JN_stat!Z38=0,0,JN_stat!N38/JN_stat!Z38)</f>
        <v>1.4344016291283441</v>
      </c>
      <c r="AA38" s="647">
        <f>IF(JN_stat!U38=0,0,JN_stat!I38/JN_stat!U38)+IF(JN_stat!X38=0,0,JN_stat!L38/JN_stat!X38)+IF(JN_stat!AA38=0,0,JN_stat!O38/JN_stat!AA38)</f>
        <v>2.8405457525009634</v>
      </c>
      <c r="AB38" s="647">
        <f>IF(JN_stat!V38=0,0,JN_stat!J38/JN_stat!V38)+IF(JN_stat!Y38=0,0,JN_stat!M38/JN_stat!Y38)+IF(JN_stat!AB38=0,0,JN_stat!P38/JN_stat!AB38)</f>
        <v>0</v>
      </c>
      <c r="AC38" s="130">
        <f t="shared" si="4"/>
        <v>4.2749473816293078</v>
      </c>
      <c r="AD38" s="70"/>
    </row>
    <row r="39" spans="1:30" ht="20.100000000000001" customHeight="1" x14ac:dyDescent="0.2">
      <c r="A39" s="414">
        <v>31</v>
      </c>
      <c r="B39" s="414">
        <v>600078591</v>
      </c>
      <c r="C39" s="512">
        <f>JN_stat!C39</f>
        <v>3422</v>
      </c>
      <c r="D39" s="305" t="str">
        <f>JN_stat!D39</f>
        <v>ZŠ a MŠ Josefův Důl 208</v>
      </c>
      <c r="E39" s="33">
        <f>JN_stat!E39</f>
        <v>3141</v>
      </c>
      <c r="F39" s="453" t="str">
        <f>JN_stat!F39</f>
        <v>ZŠ Josefův Důl 208</v>
      </c>
      <c r="G39" s="152">
        <f>ROUND(JN_rozp!R39,0)</f>
        <v>595538</v>
      </c>
      <c r="H39" s="37">
        <f t="shared" si="0"/>
        <v>439325</v>
      </c>
      <c r="I39" s="29">
        <f t="shared" si="1"/>
        <v>148492</v>
      </c>
      <c r="J39" s="37">
        <f t="shared" si="2"/>
        <v>4393</v>
      </c>
      <c r="K39" s="37">
        <f>JN_stat!H39*JN_stat!AC39+JN_stat!I39*JN_stat!AD39+JN_stat!J39*JN_stat!AE39+JN_stat!K39*JN_stat!AF39+JN_stat!L39*JN_stat!AG39+JN_stat!M39*JN_stat!AH39+JN_stat!N39*JN_stat!AI39+JN_stat!O39*JN_stat!AJ39+JN_stat!P39*JN_stat!AK39</f>
        <v>3328</v>
      </c>
      <c r="L39" s="644">
        <f>ROUND(Y39/JN_rozp!E39/12,2)</f>
        <v>1.41</v>
      </c>
      <c r="M39" s="645">
        <f>IF(JN_stat!H39=0,0,12*1.348*1/JN_stat!T39*JN_rozp!$E39)</f>
        <v>0</v>
      </c>
      <c r="N39" s="646">
        <f>IF(JN_stat!I39=0,0,12*1.348*1/JN_stat!U39*JN_rozp!$E39)</f>
        <v>9253.2797330539233</v>
      </c>
      <c r="O39" s="646">
        <f>IF(JN_stat!J39=0,0,12*1.348*1/JN_stat!V39*JN_rozp!$E39)</f>
        <v>0</v>
      </c>
      <c r="P39" s="646">
        <f>IF(JN_stat!K39=0,0,12*1.348*1/JN_stat!W39*JN_rozp!$E39)</f>
        <v>0</v>
      </c>
      <c r="Q39" s="646">
        <f>IF(JN_stat!L39=0,0,12*1.348*1/JN_stat!X39*JN_rozp!$E39)</f>
        <v>0</v>
      </c>
      <c r="R39" s="646">
        <f>IF(JN_stat!M39=0,0,12*1.348*1/JN_stat!Y39*JN_rozp!$E39)</f>
        <v>0</v>
      </c>
      <c r="S39" s="646">
        <f>IF(JN_stat!N39=0,0,12*1.348*1/JN_stat!Z39*JN_rozp!$E39)</f>
        <v>0</v>
      </c>
      <c r="T39" s="646">
        <f>IF(JN_stat!O39=0,0,12*1.348*1/JN_stat!AA39*JN_rozp!$E39)</f>
        <v>0</v>
      </c>
      <c r="U39" s="646">
        <f>IF(JN_stat!P39=0,0,12*1.348*1/JN_stat!AB39*JN_rozp!$E39)</f>
        <v>0</v>
      </c>
      <c r="V39" s="37">
        <f>ROUND((M39*JN_stat!H39+P39*JN_stat!K39+S39*JN_stat!N39)/1.348,0)</f>
        <v>0</v>
      </c>
      <c r="W39" s="37">
        <f>ROUND((N39*JN_stat!I39+Q39*JN_stat!L39+T39*JN_stat!O39)/1.348,0)</f>
        <v>439325</v>
      </c>
      <c r="X39" s="37">
        <f>ROUND((O39*JN_stat!J39+R39*JN_stat!M39+U39*JN_stat!P39)/1.348,0)</f>
        <v>0</v>
      </c>
      <c r="Y39" s="37">
        <f t="shared" si="3"/>
        <v>439325</v>
      </c>
      <c r="Z39" s="647">
        <f>IF(JN_stat!T39=0,0,JN_stat!H39/JN_stat!T39)+IF(JN_stat!W39=0,0,JN_stat!K39/JN_stat!W39)+IF(JN_stat!Z39=0,0,JN_stat!N39/JN_stat!Z39)</f>
        <v>0</v>
      </c>
      <c r="AA39" s="647">
        <f>IF(JN_stat!U39=0,0,JN_stat!I39/JN_stat!U39)+IF(JN_stat!X39=0,0,JN_stat!L39/JN_stat!X39)+IF(JN_stat!AA39=0,0,JN_stat!O39/JN_stat!AA39)</f>
        <v>1.4118392843663472</v>
      </c>
      <c r="AB39" s="647">
        <f>IF(JN_stat!V39=0,0,JN_stat!J39/JN_stat!V39)+IF(JN_stat!Y39=0,0,JN_stat!M39/JN_stat!Y39)+IF(JN_stat!AB39=0,0,JN_stat!P39/JN_stat!AB39)</f>
        <v>0</v>
      </c>
      <c r="AC39" s="130">
        <f t="shared" si="4"/>
        <v>1.4118392843663472</v>
      </c>
      <c r="AD39" s="70"/>
    </row>
    <row r="40" spans="1:30" ht="20.100000000000001" customHeight="1" x14ac:dyDescent="0.2">
      <c r="A40" s="414">
        <v>31</v>
      </c>
      <c r="B40" s="414">
        <v>600078591</v>
      </c>
      <c r="C40" s="512">
        <f>JN_stat!C40</f>
        <v>3422</v>
      </c>
      <c r="D40" s="305" t="str">
        <f>JN_stat!D40</f>
        <v>ZŠ a MŠ Josefův Důl 208</v>
      </c>
      <c r="E40" s="33">
        <f>JN_stat!E40</f>
        <v>3141</v>
      </c>
      <c r="F40" s="254" t="str">
        <f>JN_stat!F40</f>
        <v xml:space="preserve">MŠ Josefův Důl 283 </v>
      </c>
      <c r="G40" s="152">
        <f>ROUND(JN_rozp!R40,0)</f>
        <v>672290</v>
      </c>
      <c r="H40" s="37">
        <f t="shared" si="0"/>
        <v>496803</v>
      </c>
      <c r="I40" s="29">
        <f t="shared" si="1"/>
        <v>167919</v>
      </c>
      <c r="J40" s="37">
        <f t="shared" si="2"/>
        <v>4968</v>
      </c>
      <c r="K40" s="37">
        <f>JN_stat!H40*JN_stat!AC40+JN_stat!I40*JN_stat!AD40+JN_stat!J40*JN_stat!AE40+JN_stat!K40*JN_stat!AF40+JN_stat!L40*JN_stat!AG40+JN_stat!M40*JN_stat!AH40+JN_stat!N40*JN_stat!AI40+JN_stat!O40*JN_stat!AJ40+JN_stat!P40*JN_stat!AK40</f>
        <v>2600</v>
      </c>
      <c r="L40" s="644">
        <f>ROUND(Y40/JN_rozp!E40/12,2)</f>
        <v>1.6</v>
      </c>
      <c r="M40" s="645">
        <f>IF(JN_stat!H40=0,0,12*1.348*1/JN_stat!T40*JN_rozp!$E40)</f>
        <v>13961.612139819043</v>
      </c>
      <c r="N40" s="646">
        <f>IF(JN_stat!I40=0,0,12*1.348*1/JN_stat!U40*JN_rozp!$E40)</f>
        <v>11380.616060579279</v>
      </c>
      <c r="O40" s="646">
        <f>IF(JN_stat!J40=0,0,12*1.348*1/JN_stat!V40*JN_rozp!$E40)</f>
        <v>0</v>
      </c>
      <c r="P40" s="646">
        <f>IF(JN_stat!K40=0,0,12*1.348*1/JN_stat!W40*JN_rozp!$E40)</f>
        <v>0</v>
      </c>
      <c r="Q40" s="646">
        <f>IF(JN_stat!L40=0,0,12*1.348*1/JN_stat!X40*JN_rozp!$E40)</f>
        <v>0</v>
      </c>
      <c r="R40" s="646">
        <f>IF(JN_stat!M40=0,0,12*1.348*1/JN_stat!Y40*JN_rozp!$E40)</f>
        <v>0</v>
      </c>
      <c r="S40" s="646">
        <f>IF(JN_stat!N40=0,0,12*1.348*1/JN_stat!Z40*JN_rozp!$E40)</f>
        <v>0</v>
      </c>
      <c r="T40" s="646">
        <f>IF(JN_stat!O40=0,0,12*1.348*1/JN_stat!AA40*JN_rozp!$E40)</f>
        <v>0</v>
      </c>
      <c r="U40" s="646">
        <f>IF(JN_stat!P40=0,0,12*1.348*1/JN_stat!AB40*JN_rozp!$E40)</f>
        <v>0</v>
      </c>
      <c r="V40" s="37">
        <f>ROUND((M40*JN_stat!H40+P40*JN_stat!K40+S40*JN_stat!N40)/1.348,0)</f>
        <v>403934</v>
      </c>
      <c r="W40" s="37">
        <f>ROUND((N40*JN_stat!I40+Q40*JN_stat!L40+T40*JN_stat!O40)/1.348,0)</f>
        <v>92869</v>
      </c>
      <c r="X40" s="37">
        <f>ROUND((O40*JN_stat!J40+R40*JN_stat!M40+U40*JN_stat!P40)/1.348,0)</f>
        <v>0</v>
      </c>
      <c r="Y40" s="37">
        <f t="shared" si="3"/>
        <v>496803</v>
      </c>
      <c r="Z40" s="647">
        <f>IF(JN_stat!T40=0,0,JN_stat!H40/JN_stat!T40)+IF(JN_stat!W40=0,0,JN_stat!K40/JN_stat!W40)+IF(JN_stat!Z40=0,0,JN_stat!N40/JN_stat!Z40)</f>
        <v>1.2981048499977139</v>
      </c>
      <c r="AA40" s="647">
        <f>IF(JN_stat!U40=0,0,JN_stat!I40/JN_stat!U40)+IF(JN_stat!X40=0,0,JN_stat!L40/JN_stat!X40)+IF(JN_stat!AA40=0,0,JN_stat!O40/JN_stat!AA40)</f>
        <v>0.29844757460263865</v>
      </c>
      <c r="AB40" s="647">
        <f>IF(JN_stat!V40=0,0,JN_stat!J40/JN_stat!V40)+IF(JN_stat!Y40=0,0,JN_stat!M40/JN_stat!Y40)+IF(JN_stat!AB40=0,0,JN_stat!P40/JN_stat!AB40)</f>
        <v>0</v>
      </c>
      <c r="AC40" s="130">
        <f t="shared" si="4"/>
        <v>1.5965524246003526</v>
      </c>
      <c r="AD40" s="70"/>
    </row>
    <row r="41" spans="1:30" ht="20.100000000000001" customHeight="1" x14ac:dyDescent="0.2">
      <c r="A41" s="414">
        <v>32</v>
      </c>
      <c r="B41" s="414">
        <v>600078019</v>
      </c>
      <c r="C41" s="512">
        <f>JN_stat!C41</f>
        <v>3426</v>
      </c>
      <c r="D41" s="305" t="str">
        <f>JN_stat!D41</f>
        <v>MŠ Lučany n. N. 570</v>
      </c>
      <c r="E41" s="33">
        <f>JN_stat!E41</f>
        <v>3141</v>
      </c>
      <c r="F41" s="254" t="str">
        <f>JN_stat!F41</f>
        <v>ŠJ Lučany n. N. 670</v>
      </c>
      <c r="G41" s="152">
        <f>ROUND(JN_rozp!R41,0)</f>
        <v>1860019</v>
      </c>
      <c r="H41" s="37">
        <f t="shared" si="0"/>
        <v>1371851</v>
      </c>
      <c r="I41" s="29">
        <f t="shared" si="1"/>
        <v>463685</v>
      </c>
      <c r="J41" s="37">
        <f t="shared" si="2"/>
        <v>13719</v>
      </c>
      <c r="K41" s="37">
        <f>JN_stat!H41*JN_stat!AC41+JN_stat!I41*JN_stat!AD41+JN_stat!J41*JN_stat!AE41+JN_stat!K41*JN_stat!AF41+JN_stat!L41*JN_stat!AG41+JN_stat!M41*JN_stat!AH41+JN_stat!N41*JN_stat!AI41+JN_stat!O41*JN_stat!AJ41+JN_stat!P41*JN_stat!AK41</f>
        <v>10764</v>
      </c>
      <c r="L41" s="644">
        <f>ROUND(Y41/JN_rozp!E41/12,2)</f>
        <v>4.41</v>
      </c>
      <c r="M41" s="645">
        <f>IF(JN_stat!H41=0,0,12*1.348*1/JN_stat!T41*JN_rozp!$E41)</f>
        <v>12129.806414018276</v>
      </c>
      <c r="N41" s="646">
        <f>IF(JN_stat!I41=0,0,12*1.348*1/JN_stat!U41*JN_rozp!$E41)</f>
        <v>7598.1984071086863</v>
      </c>
      <c r="O41" s="646">
        <f>IF(JN_stat!J41=0,0,12*1.348*1/JN_stat!V41*JN_rozp!$E41)</f>
        <v>0</v>
      </c>
      <c r="P41" s="646">
        <f>IF(JN_stat!K41=0,0,12*1.348*1/JN_stat!W41*JN_rozp!$E41)</f>
        <v>0</v>
      </c>
      <c r="Q41" s="646">
        <f>IF(JN_stat!L41=0,0,12*1.348*1/JN_stat!X41*JN_rozp!$E41)</f>
        <v>0</v>
      </c>
      <c r="R41" s="646">
        <f>IF(JN_stat!M41=0,0,12*1.348*1/JN_stat!Y41*JN_rozp!$E41)</f>
        <v>0</v>
      </c>
      <c r="S41" s="646">
        <f>IF(JN_stat!N41=0,0,12*1.348*1/JN_stat!Z41*JN_rozp!$E41)</f>
        <v>0</v>
      </c>
      <c r="T41" s="646">
        <f>IF(JN_stat!O41=0,0,12*1.348*1/JN_stat!AA41*JN_rozp!$E41)</f>
        <v>0</v>
      </c>
      <c r="U41" s="646">
        <f>IF(JN_stat!P41=0,0,12*1.348*1/JN_stat!AB41*JN_rozp!$E41)</f>
        <v>0</v>
      </c>
      <c r="V41" s="37">
        <f>ROUND((M41*JN_stat!H41+P41*JN_stat!K41+S41*JN_stat!N41)/1.348,0)</f>
        <v>548901</v>
      </c>
      <c r="W41" s="37">
        <f>ROUND((N41*JN_stat!I41+Q41*JN_stat!L41+T41*JN_stat!O41)/1.348,0)</f>
        <v>822950</v>
      </c>
      <c r="X41" s="37">
        <f>ROUND((O41*JN_stat!J41+R41*JN_stat!M41+U41*JN_stat!P41)/1.348,0)</f>
        <v>0</v>
      </c>
      <c r="Y41" s="37">
        <f t="shared" si="3"/>
        <v>1371851</v>
      </c>
      <c r="Z41" s="647">
        <f>IF(JN_stat!T41=0,0,JN_stat!H41/JN_stat!T41)+IF(JN_stat!W41=0,0,JN_stat!K41/JN_stat!W41)+IF(JN_stat!Z41=0,0,JN_stat!N41/JN_stat!Z41)</f>
        <v>1.763978556401151</v>
      </c>
      <c r="AA41" s="647">
        <f>IF(JN_stat!U41=0,0,JN_stat!I41/JN_stat!U41)+IF(JN_stat!X41=0,0,JN_stat!L41/JN_stat!X41)+IF(JN_stat!AA41=0,0,JN_stat!O41/JN_stat!AA41)</f>
        <v>2.6446797031224558</v>
      </c>
      <c r="AB41" s="647">
        <f>IF(JN_stat!V41=0,0,JN_stat!J41/JN_stat!V41)+IF(JN_stat!Y41=0,0,JN_stat!M41/JN_stat!Y41)+IF(JN_stat!AB41=0,0,JN_stat!P41/JN_stat!AB41)</f>
        <v>0</v>
      </c>
      <c r="AC41" s="130">
        <f t="shared" si="4"/>
        <v>4.408658259523607</v>
      </c>
      <c r="AD41" s="70"/>
    </row>
    <row r="42" spans="1:30" ht="20.100000000000001" customHeight="1" x14ac:dyDescent="0.2">
      <c r="A42" s="414">
        <v>34</v>
      </c>
      <c r="B42" s="414">
        <v>600078001</v>
      </c>
      <c r="C42" s="512">
        <f>JN_stat!C42</f>
        <v>3418</v>
      </c>
      <c r="D42" s="305" t="str">
        <f>JN_stat!D42</f>
        <v>MŠ Maršovice 81</v>
      </c>
      <c r="E42" s="33">
        <f>JN_stat!E42</f>
        <v>3141</v>
      </c>
      <c r="F42" s="453" t="str">
        <f>JN_stat!F42</f>
        <v>MŠ Maršovice 81</v>
      </c>
      <c r="G42" s="152">
        <f>ROUND(JN_rozp!R42,0)</f>
        <v>331469</v>
      </c>
      <c r="H42" s="37">
        <f t="shared" si="0"/>
        <v>245125</v>
      </c>
      <c r="I42" s="29">
        <f t="shared" si="1"/>
        <v>82853</v>
      </c>
      <c r="J42" s="37">
        <f t="shared" si="2"/>
        <v>2451</v>
      </c>
      <c r="K42" s="37">
        <f>JN_stat!H42*JN_stat!AC42+JN_stat!I42*JN_stat!AD42+JN_stat!J42*JN_stat!AE42+JN_stat!K42*JN_stat!AF42+JN_stat!L42*JN_stat!AG42+JN_stat!M42*JN_stat!AH42+JN_stat!N42*JN_stat!AI42+JN_stat!O42*JN_stat!AJ42+JN_stat!P42*JN_stat!AK42</f>
        <v>1040</v>
      </c>
      <c r="L42" s="644">
        <f>ROUND(Y42/JN_rozp!E42/12,2)</f>
        <v>0.79</v>
      </c>
      <c r="M42" s="645">
        <f>IF(JN_stat!H42=0,0,12*1.348*1/JN_stat!T42*JN_rozp!$E42)</f>
        <v>16521.45286931959</v>
      </c>
      <c r="N42" s="646">
        <f>IF(JN_stat!I42=0,0,12*1.348*1/JN_stat!U42*JN_rozp!$E42)</f>
        <v>0</v>
      </c>
      <c r="O42" s="646">
        <f>IF(JN_stat!J42=0,0,12*1.348*1/JN_stat!V42*JN_rozp!$E42)</f>
        <v>0</v>
      </c>
      <c r="P42" s="646">
        <f>IF(JN_stat!K42=0,0,12*1.348*1/JN_stat!W42*JN_rozp!$E42)</f>
        <v>0</v>
      </c>
      <c r="Q42" s="646">
        <f>IF(JN_stat!L42=0,0,12*1.348*1/JN_stat!X42*JN_rozp!$E42)</f>
        <v>0</v>
      </c>
      <c r="R42" s="646">
        <f>IF(JN_stat!M42=0,0,12*1.348*1/JN_stat!Y42*JN_rozp!$E42)</f>
        <v>0</v>
      </c>
      <c r="S42" s="646">
        <f>IF(JN_stat!N42=0,0,12*1.348*1/JN_stat!Z42*JN_rozp!$E42)</f>
        <v>0</v>
      </c>
      <c r="T42" s="646">
        <f>IF(JN_stat!O42=0,0,12*1.348*1/JN_stat!AA42*JN_rozp!$E42)</f>
        <v>0</v>
      </c>
      <c r="U42" s="646">
        <f>IF(JN_stat!P42=0,0,12*1.348*1/JN_stat!AB42*JN_rozp!$E42)</f>
        <v>0</v>
      </c>
      <c r="V42" s="37">
        <f>ROUND((M42*JN_stat!H42+P42*JN_stat!K42+S42*JN_stat!N42)/1.348,0)</f>
        <v>245125</v>
      </c>
      <c r="W42" s="37">
        <f>ROUND((N42*JN_stat!I42+Q42*JN_stat!L42+T42*JN_stat!O42)/1.348,0)</f>
        <v>0</v>
      </c>
      <c r="X42" s="37">
        <f>ROUND((O42*JN_stat!J42+R42*JN_stat!M42+U42*JN_stat!P42)/1.348,0)</f>
        <v>0</v>
      </c>
      <c r="Y42" s="37">
        <f t="shared" si="3"/>
        <v>245125</v>
      </c>
      <c r="Z42" s="647">
        <f>IF(JN_stat!T42=0,0,JN_stat!H42/JN_stat!T42)+IF(JN_stat!W42=0,0,JN_stat!K42/JN_stat!W42)+IF(JN_stat!Z42=0,0,JN_stat!N42/JN_stat!Z42)</f>
        <v>0.78774894107242477</v>
      </c>
      <c r="AA42" s="647">
        <f>IF(JN_stat!U42=0,0,JN_stat!I42/JN_stat!U42)+IF(JN_stat!X42=0,0,JN_stat!L42/JN_stat!X42)+IF(JN_stat!AA42=0,0,JN_stat!O42/JN_stat!AA42)</f>
        <v>0</v>
      </c>
      <c r="AB42" s="647">
        <f>IF(JN_stat!V42=0,0,JN_stat!J42/JN_stat!V42)+IF(JN_stat!Y42=0,0,JN_stat!M42/JN_stat!Y42)+IF(JN_stat!AB42=0,0,JN_stat!P42/JN_stat!AB42)</f>
        <v>0</v>
      </c>
      <c r="AC42" s="130">
        <f t="shared" si="4"/>
        <v>0.78774894107242477</v>
      </c>
      <c r="AD42" s="70"/>
    </row>
    <row r="43" spans="1:30" ht="20.100000000000001" customHeight="1" x14ac:dyDescent="0.2">
      <c r="A43" s="414">
        <v>35</v>
      </c>
      <c r="B43" s="414">
        <v>600078311</v>
      </c>
      <c r="C43" s="512">
        <f>JN_stat!C43</f>
        <v>3428</v>
      </c>
      <c r="D43" s="305" t="str">
        <f>JN_stat!D43</f>
        <v>ZŠ a MŠ Nová Ves n. N. 264</v>
      </c>
      <c r="E43" s="33">
        <f>JN_stat!E43</f>
        <v>3141</v>
      </c>
      <c r="F43" s="453" t="str">
        <f>JN_stat!F43</f>
        <v>ZŠ a MŠ Nová Ves n. N. 264</v>
      </c>
      <c r="G43" s="152">
        <f>ROUND(JN_rozp!R43,0)</f>
        <v>984870</v>
      </c>
      <c r="H43" s="37">
        <f t="shared" si="0"/>
        <v>727491</v>
      </c>
      <c r="I43" s="29">
        <f t="shared" si="1"/>
        <v>245892</v>
      </c>
      <c r="J43" s="37">
        <f t="shared" si="2"/>
        <v>7275</v>
      </c>
      <c r="K43" s="37">
        <f>JN_stat!H43*JN_stat!AC43+JN_stat!I43*JN_stat!AD43+JN_stat!J43*JN_stat!AE43+JN_stat!K43*JN_stat!AF43+JN_stat!L43*JN_stat!AG43+JN_stat!M43*JN_stat!AH43+JN_stat!N43*JN_stat!AI43+JN_stat!O43*JN_stat!AJ43+JN_stat!P43*JN_stat!AK43</f>
        <v>4212</v>
      </c>
      <c r="L43" s="644">
        <f>ROUND(Y43/JN_rozp!E43/12,2)</f>
        <v>2.34</v>
      </c>
      <c r="M43" s="645">
        <f>IF(JN_stat!H43=0,0,12*1.348*1/JN_stat!T43*JN_rozp!$E43)</f>
        <v>13961.612139819043</v>
      </c>
      <c r="N43" s="646">
        <f>IF(JN_stat!I43=0,0,12*1.348*1/JN_stat!U43*JN_rozp!$E43)</f>
        <v>10384.656065367941</v>
      </c>
      <c r="O43" s="646">
        <f>IF(JN_stat!J43=0,0,12*1.348*1/JN_stat!V43*JN_rozp!$E43)</f>
        <v>0</v>
      </c>
      <c r="P43" s="646">
        <f>IF(JN_stat!K43=0,0,12*1.348*1/JN_stat!W43*JN_rozp!$E43)</f>
        <v>0</v>
      </c>
      <c r="Q43" s="646">
        <f>IF(JN_stat!L43=0,0,12*1.348*1/JN_stat!X43*JN_rozp!$E43)</f>
        <v>0</v>
      </c>
      <c r="R43" s="646">
        <f>IF(JN_stat!M43=0,0,12*1.348*1/JN_stat!Y43*JN_rozp!$E43)</f>
        <v>0</v>
      </c>
      <c r="S43" s="646">
        <f>IF(JN_stat!N43=0,0,12*1.348*1/JN_stat!Z43*JN_rozp!$E43)</f>
        <v>0</v>
      </c>
      <c r="T43" s="646">
        <f>IF(JN_stat!O43=0,0,12*1.348*1/JN_stat!AA43*JN_rozp!$E43)</f>
        <v>0</v>
      </c>
      <c r="U43" s="646">
        <f>IF(JN_stat!P43=0,0,12*1.348*1/JN_stat!AB43*JN_rozp!$E43)</f>
        <v>0</v>
      </c>
      <c r="V43" s="37">
        <f>ROUND((M43*JN_stat!H43+P43*JN_stat!K43+S43*JN_stat!N43)/1.348,0)</f>
        <v>403934</v>
      </c>
      <c r="W43" s="37">
        <f>ROUND((N43*JN_stat!I43+Q43*JN_stat!L43+T43*JN_stat!O43)/1.348,0)</f>
        <v>323558</v>
      </c>
      <c r="X43" s="37">
        <f>ROUND((O43*JN_stat!J43+R43*JN_stat!M43+U43*JN_stat!P43)/1.348,0)</f>
        <v>0</v>
      </c>
      <c r="Y43" s="37">
        <f t="shared" si="3"/>
        <v>727492</v>
      </c>
      <c r="Z43" s="647">
        <f>IF(JN_stat!T43=0,0,JN_stat!H43/JN_stat!T43)+IF(JN_stat!W43=0,0,JN_stat!K43/JN_stat!W43)+IF(JN_stat!Z43=0,0,JN_stat!N43/JN_stat!Z43)</f>
        <v>1.2981048499977139</v>
      </c>
      <c r="AA43" s="647">
        <f>IF(JN_stat!U43=0,0,JN_stat!I43/JN_stat!U43)+IF(JN_stat!X43=0,0,JN_stat!L43/JN_stat!X43)+IF(JN_stat!AA43=0,0,JN_stat!O43/JN_stat!AA43)</f>
        <v>1.0398028524223148</v>
      </c>
      <c r="AB43" s="647">
        <f>IF(JN_stat!V43=0,0,JN_stat!J43/JN_stat!V43)+IF(JN_stat!Y43=0,0,JN_stat!M43/JN_stat!Y43)+IF(JN_stat!AB43=0,0,JN_stat!P43/JN_stat!AB43)</f>
        <v>0</v>
      </c>
      <c r="AC43" s="130">
        <f t="shared" si="4"/>
        <v>2.3379077024200288</v>
      </c>
      <c r="AD43" s="70"/>
    </row>
    <row r="44" spans="1:30" ht="20.100000000000001" customHeight="1" x14ac:dyDescent="0.2">
      <c r="A44" s="414">
        <v>36</v>
      </c>
      <c r="B44" s="414">
        <v>600078043</v>
      </c>
      <c r="C44" s="512">
        <f>JN_stat!C44</f>
        <v>3433</v>
      </c>
      <c r="D44" s="305" t="str">
        <f>JN_stat!D44</f>
        <v>MŠ Rádlo 3</v>
      </c>
      <c r="E44" s="33">
        <f>JN_stat!E44</f>
        <v>3141</v>
      </c>
      <c r="F44" s="453" t="str">
        <f>JN_stat!F44</f>
        <v>MŠ Rádlo 3</v>
      </c>
      <c r="G44" s="152">
        <f>ROUND(JN_rozp!R44,0)</f>
        <v>575732</v>
      </c>
      <c r="H44" s="37">
        <f t="shared" si="0"/>
        <v>425481</v>
      </c>
      <c r="I44" s="29">
        <f t="shared" si="1"/>
        <v>143812</v>
      </c>
      <c r="J44" s="37">
        <f t="shared" si="2"/>
        <v>4255</v>
      </c>
      <c r="K44" s="37">
        <f>JN_stat!H44*JN_stat!AC44+JN_stat!I44*JN_stat!AD44+JN_stat!J44*JN_stat!AE44+JN_stat!K44*JN_stat!AF44+JN_stat!L44*JN_stat!AG44+JN_stat!M44*JN_stat!AH44+JN_stat!N44*JN_stat!AI44+JN_stat!O44*JN_stat!AJ44+JN_stat!P44*JN_stat!AK44</f>
        <v>2184</v>
      </c>
      <c r="L44" s="644">
        <f>ROUND(Y44/JN_rozp!E44/12,2)</f>
        <v>1.37</v>
      </c>
      <c r="M44" s="645">
        <f>IF(JN_stat!H44=0,0,12*1.348*1/JN_stat!T44*JN_rozp!$E44)</f>
        <v>13655.895955124575</v>
      </c>
      <c r="N44" s="646">
        <f>IF(JN_stat!I44=0,0,12*1.348*1/JN_stat!U44*JN_rozp!$E44)</f>
        <v>0</v>
      </c>
      <c r="O44" s="646">
        <f>IF(JN_stat!J44=0,0,12*1.348*1/JN_stat!V44*JN_rozp!$E44)</f>
        <v>0</v>
      </c>
      <c r="P44" s="646">
        <f>IF(JN_stat!K44=0,0,12*1.348*1/JN_stat!W44*JN_rozp!$E44)</f>
        <v>0</v>
      </c>
      <c r="Q44" s="646">
        <f>IF(JN_stat!L44=0,0,12*1.348*1/JN_stat!X44*JN_rozp!$E44)</f>
        <v>0</v>
      </c>
      <c r="R44" s="646">
        <f>IF(JN_stat!M44=0,0,12*1.348*1/JN_stat!Y44*JN_rozp!$E44)</f>
        <v>0</v>
      </c>
      <c r="S44" s="646">
        <f>IF(JN_stat!N44=0,0,12*1.348*1/JN_stat!Z44*JN_rozp!$E44)</f>
        <v>0</v>
      </c>
      <c r="T44" s="646">
        <f>IF(JN_stat!O44=0,0,12*1.348*1/JN_stat!AA44*JN_rozp!$E44)</f>
        <v>0</v>
      </c>
      <c r="U44" s="646">
        <f>IF(JN_stat!P44=0,0,12*1.348*1/JN_stat!AB44*JN_rozp!$E44)</f>
        <v>0</v>
      </c>
      <c r="V44" s="37">
        <f>ROUND((M44*JN_stat!H44+P44*JN_stat!K44+S44*JN_stat!N44)/1.348,0)</f>
        <v>425480</v>
      </c>
      <c r="W44" s="37">
        <f>ROUND((N44*JN_stat!I44+Q44*JN_stat!L44+T44*JN_stat!O44)/1.348,0)</f>
        <v>0</v>
      </c>
      <c r="X44" s="37">
        <f>ROUND((O44*JN_stat!J44+R44*JN_stat!M44+U44*JN_stat!P44)/1.348,0)</f>
        <v>0</v>
      </c>
      <c r="Y44" s="37">
        <f t="shared" si="3"/>
        <v>425480</v>
      </c>
      <c r="Z44" s="647">
        <f>IF(JN_stat!T44=0,0,JN_stat!H44/JN_stat!T44)+IF(JN_stat!W44=0,0,JN_stat!K44/JN_stat!W44)+IF(JN_stat!Z44=0,0,JN_stat!N44/JN_stat!Z44)</f>
        <v>1.3673480832817337</v>
      </c>
      <c r="AA44" s="647">
        <f>IF(JN_stat!U44=0,0,JN_stat!I44/JN_stat!U44)+IF(JN_stat!X44=0,0,JN_stat!L44/JN_stat!X44)+IF(JN_stat!AA44=0,0,JN_stat!O44/JN_stat!AA44)</f>
        <v>0</v>
      </c>
      <c r="AB44" s="647">
        <f>IF(JN_stat!V44=0,0,JN_stat!J44/JN_stat!V44)+IF(JN_stat!Y44=0,0,JN_stat!M44/JN_stat!Y44)+IF(JN_stat!AB44=0,0,JN_stat!P44/JN_stat!AB44)</f>
        <v>0</v>
      </c>
      <c r="AC44" s="130">
        <f t="shared" si="4"/>
        <v>1.3673480832817337</v>
      </c>
      <c r="AD44" s="70"/>
    </row>
    <row r="45" spans="1:30" ht="20.100000000000001" customHeight="1" x14ac:dyDescent="0.2">
      <c r="A45" s="414">
        <v>37</v>
      </c>
      <c r="B45" s="414">
        <v>600078329</v>
      </c>
      <c r="C45" s="512">
        <f>JN_stat!C45</f>
        <v>3432</v>
      </c>
      <c r="D45" s="305" t="str">
        <f>JN_stat!D45</f>
        <v>ZŠ Rádlo 121</v>
      </c>
      <c r="E45" s="33">
        <f>JN_stat!E45</f>
        <v>3141</v>
      </c>
      <c r="F45" s="453" t="str">
        <f>JN_stat!F45</f>
        <v>ZŠ Rádlo 121</v>
      </c>
      <c r="G45" s="152">
        <f>ROUND(JN_rozp!R45,0)</f>
        <v>636602</v>
      </c>
      <c r="H45" s="37">
        <f t="shared" si="0"/>
        <v>469556</v>
      </c>
      <c r="I45" s="29">
        <f t="shared" si="1"/>
        <v>158710</v>
      </c>
      <c r="J45" s="37">
        <f t="shared" si="2"/>
        <v>4696</v>
      </c>
      <c r="K45" s="37">
        <f>JN_stat!H45*JN_stat!AC45+JN_stat!I45*JN_stat!AD45+JN_stat!J45*JN_stat!AE45+JN_stat!K45*JN_stat!AF45+JN_stat!L45*JN_stat!AG45+JN_stat!M45*JN_stat!AH45+JN_stat!N45*JN_stat!AI45+JN_stat!O45*JN_stat!AJ45+JN_stat!P45*JN_stat!AK45</f>
        <v>3640</v>
      </c>
      <c r="L45" s="644">
        <f>ROUND(Y45/JN_rozp!E45/12,2)</f>
        <v>1.51</v>
      </c>
      <c r="M45" s="645">
        <f>IF(JN_stat!H45=0,0,12*1.348*1/JN_stat!T45*JN_rozp!$E45)</f>
        <v>0</v>
      </c>
      <c r="N45" s="646">
        <f>IF(JN_stat!I45=0,0,12*1.348*1/JN_stat!U45*JN_rozp!$E45)</f>
        <v>9042.3125528337532</v>
      </c>
      <c r="O45" s="646">
        <f>IF(JN_stat!J45=0,0,12*1.348*1/JN_stat!V45*JN_rozp!$E45)</f>
        <v>0</v>
      </c>
      <c r="P45" s="646">
        <f>IF(JN_stat!K45=0,0,12*1.348*1/JN_stat!W45*JN_rozp!$E45)</f>
        <v>0</v>
      </c>
      <c r="Q45" s="646">
        <f>IF(JN_stat!L45=0,0,12*1.348*1/JN_stat!X45*JN_rozp!$E45)</f>
        <v>0</v>
      </c>
      <c r="R45" s="646">
        <f>IF(JN_stat!M45=0,0,12*1.348*1/JN_stat!Y45*JN_rozp!$E45)</f>
        <v>0</v>
      </c>
      <c r="S45" s="646">
        <f>IF(JN_stat!N45=0,0,12*1.348*1/JN_stat!Z45*JN_rozp!$E45)</f>
        <v>0</v>
      </c>
      <c r="T45" s="646">
        <f>IF(JN_stat!O45=0,0,12*1.348*1/JN_stat!AA45*JN_rozp!$E45)</f>
        <v>0</v>
      </c>
      <c r="U45" s="646">
        <f>IF(JN_stat!P45=0,0,12*1.348*1/JN_stat!AB45*JN_rozp!$E45)</f>
        <v>0</v>
      </c>
      <c r="V45" s="37">
        <f>ROUND((M45*JN_stat!H45+P45*JN_stat!K45+S45*JN_stat!N45)/1.348,0)</f>
        <v>0</v>
      </c>
      <c r="W45" s="37">
        <f>ROUND((N45*JN_stat!I45+Q45*JN_stat!L45+T45*JN_stat!O45)/1.348,0)</f>
        <v>469556</v>
      </c>
      <c r="X45" s="37">
        <f>ROUND((O45*JN_stat!J45+R45*JN_stat!M45+U45*JN_stat!P45)/1.348,0)</f>
        <v>0</v>
      </c>
      <c r="Y45" s="37">
        <f t="shared" si="3"/>
        <v>469556</v>
      </c>
      <c r="Z45" s="647">
        <f>IF(JN_stat!T45=0,0,JN_stat!H45/JN_stat!T45)+IF(JN_stat!W45=0,0,JN_stat!K45/JN_stat!W45)+IF(JN_stat!Z45=0,0,JN_stat!N45/JN_stat!Z45)</f>
        <v>0</v>
      </c>
      <c r="AA45" s="647">
        <f>IF(JN_stat!U45=0,0,JN_stat!I45/JN_stat!U45)+IF(JN_stat!X45=0,0,JN_stat!L45/JN_stat!X45)+IF(JN_stat!AA45=0,0,JN_stat!O45/JN_stat!AA45)</f>
        <v>1.5089927430346579</v>
      </c>
      <c r="AB45" s="647">
        <f>IF(JN_stat!V45=0,0,JN_stat!J45/JN_stat!V45)+IF(JN_stat!Y45=0,0,JN_stat!M45/JN_stat!Y45)+IF(JN_stat!AB45=0,0,JN_stat!P45/JN_stat!AB45)</f>
        <v>0</v>
      </c>
      <c r="AC45" s="130">
        <f t="shared" si="4"/>
        <v>1.5089927430346579</v>
      </c>
      <c r="AD45" s="70"/>
    </row>
    <row r="46" spans="1:30" ht="20.100000000000001" customHeight="1" x14ac:dyDescent="0.2">
      <c r="A46" s="414">
        <v>38</v>
      </c>
      <c r="B46" s="414">
        <v>650022131</v>
      </c>
      <c r="C46" s="79">
        <f>JN_stat!C46</f>
        <v>3435</v>
      </c>
      <c r="D46" s="33" t="str">
        <f>JN_stat!D46</f>
        <v>ZŠ a MŠ Rychnov u Jabl. n. N., Školní 488</v>
      </c>
      <c r="E46" s="33">
        <f>JN_stat!E46</f>
        <v>3141</v>
      </c>
      <c r="F46" s="453" t="str">
        <f>JN_stat!F46</f>
        <v>ZŠ Rychnov u Jabl. n. N., Školní 488</v>
      </c>
      <c r="G46" s="152">
        <f>ROUND(JN_rozp!R46,0)</f>
        <v>2057552</v>
      </c>
      <c r="H46" s="37">
        <f t="shared" si="0"/>
        <v>1514184</v>
      </c>
      <c r="I46" s="29">
        <f t="shared" si="1"/>
        <v>511794</v>
      </c>
      <c r="J46" s="37">
        <f t="shared" si="2"/>
        <v>15142</v>
      </c>
      <c r="K46" s="37">
        <f>JN_stat!H46*JN_stat!AC46+JN_stat!I46*JN_stat!AD46+JN_stat!J46*JN_stat!AE46+JN_stat!K46*JN_stat!AF46+JN_stat!L46*JN_stat!AG46+JN_stat!M46*JN_stat!AH46+JN_stat!N46*JN_stat!AI46+JN_stat!O46*JN_stat!AJ46+JN_stat!P46*JN_stat!AK46</f>
        <v>16432</v>
      </c>
      <c r="L46" s="644">
        <f>ROUND(Y46/JN_rozp!E46/12,2)</f>
        <v>4.87</v>
      </c>
      <c r="M46" s="645">
        <f>IF(JN_stat!H46=0,0,12*1.348*1/JN_stat!T46*JN_rozp!$E46)</f>
        <v>0</v>
      </c>
      <c r="N46" s="646">
        <f>IF(JN_stat!I46=0,0,12*1.348*1/JN_stat!U46*JN_rozp!$E46)</f>
        <v>6459.2393027435774</v>
      </c>
      <c r="O46" s="646">
        <f>IF(JN_stat!J46=0,0,12*1.348*1/JN_stat!V46*JN_rozp!$E46)</f>
        <v>0</v>
      </c>
      <c r="P46" s="646">
        <f>IF(JN_stat!K46=0,0,12*1.348*1/JN_stat!W46*JN_rozp!$E46)</f>
        <v>0</v>
      </c>
      <c r="Q46" s="646">
        <f>IF(JN_stat!L46=0,0,12*1.348*1/JN_stat!X46*JN_rozp!$E46)</f>
        <v>0</v>
      </c>
      <c r="R46" s="646">
        <f>IF(JN_stat!M46=0,0,12*1.348*1/JN_stat!Y46*JN_rozp!$E46)</f>
        <v>0</v>
      </c>
      <c r="S46" s="646">
        <f>IF(JN_stat!N46=0,0,12*1.348*1/JN_stat!Z46*JN_rozp!$E46)</f>
        <v>0</v>
      </c>
      <c r="T46" s="646">
        <f>IF(JN_stat!O46=0,0,12*1.348*1/JN_stat!AA46*JN_rozp!$E46)</f>
        <v>0</v>
      </c>
      <c r="U46" s="646">
        <f>IF(JN_stat!P46=0,0,12*1.348*1/JN_stat!AB46*JN_rozp!$E46)</f>
        <v>0</v>
      </c>
      <c r="V46" s="37">
        <f>ROUND((M46*JN_stat!H46+P46*JN_stat!K46+S46*JN_stat!N46)/1.348,0)</f>
        <v>0</v>
      </c>
      <c r="W46" s="37">
        <f>ROUND((N46*JN_stat!I46+Q46*JN_stat!L46+T46*JN_stat!O46)/1.348,0)</f>
        <v>1514184</v>
      </c>
      <c r="X46" s="37">
        <f>ROUND((O46*JN_stat!J46+R46*JN_stat!M46+U46*JN_stat!P46)/1.348,0)</f>
        <v>0</v>
      </c>
      <c r="Y46" s="37">
        <f t="shared" si="3"/>
        <v>1514184</v>
      </c>
      <c r="Z46" s="647">
        <f>IF(JN_stat!T46=0,0,JN_stat!H46/JN_stat!T46)+IF(JN_stat!W46=0,0,JN_stat!K46/JN_stat!W46)+IF(JN_stat!Z46=0,0,JN_stat!N46/JN_stat!Z46)</f>
        <v>0</v>
      </c>
      <c r="AA46" s="647">
        <f>IF(JN_stat!U46=0,0,JN_stat!I46/JN_stat!U46)+IF(JN_stat!X46=0,0,JN_stat!L46/JN_stat!X46)+IF(JN_stat!AA46=0,0,JN_stat!O46/JN_stat!AA46)</f>
        <v>4.8660666580378793</v>
      </c>
      <c r="AB46" s="647">
        <f>IF(JN_stat!V46=0,0,JN_stat!J46/JN_stat!V46)+IF(JN_stat!Y46=0,0,JN_stat!M46/JN_stat!Y46)+IF(JN_stat!AB46=0,0,JN_stat!P46/JN_stat!AB46)</f>
        <v>0</v>
      </c>
      <c r="AC46" s="130">
        <f t="shared" si="4"/>
        <v>4.8660666580378793</v>
      </c>
      <c r="AD46" s="70"/>
    </row>
    <row r="47" spans="1:30" ht="20.100000000000001" customHeight="1" thickBot="1" x14ac:dyDescent="0.25">
      <c r="A47" s="414">
        <v>38</v>
      </c>
      <c r="B47" s="414">
        <v>650022131</v>
      </c>
      <c r="C47" s="79">
        <f>JN_stat!C47</f>
        <v>3435</v>
      </c>
      <c r="D47" s="33" t="str">
        <f>JN_stat!D47</f>
        <v>ZŠ a MŠ Rychnov u Jabl. n. N., Školní 488</v>
      </c>
      <c r="E47" s="33">
        <f>JN_stat!E47</f>
        <v>3141</v>
      </c>
      <c r="F47" s="254" t="str">
        <f>JN_stat!F47</f>
        <v>MŠ Rychnov u Jabl. n. N., Hřbitovní 671</v>
      </c>
      <c r="G47" s="211">
        <f>ROUND(JN_rozp!R47,0)</f>
        <v>1151204</v>
      </c>
      <c r="H47" s="298">
        <f t="shared" si="0"/>
        <v>849611</v>
      </c>
      <c r="I47" s="650">
        <f t="shared" si="1"/>
        <v>287169</v>
      </c>
      <c r="J47" s="298">
        <f t="shared" si="2"/>
        <v>8496</v>
      </c>
      <c r="K47" s="298">
        <f>JN_stat!H47*JN_stat!AC47+JN_stat!I47*JN_stat!AD47+JN_stat!J47*JN_stat!AE47+JN_stat!K47*JN_stat!AF47+JN_stat!L47*JN_stat!AG47+JN_stat!M47*JN_stat!AH47+JN_stat!N47*JN_stat!AI47+JN_stat!O47*JN_stat!AJ47+JN_stat!P47*JN_stat!AK47</f>
        <v>5928</v>
      </c>
      <c r="L47" s="651">
        <f>ROUND(Y47/JN_rozp!E47/12,2)</f>
        <v>2.73</v>
      </c>
      <c r="M47" s="645">
        <f>IF(JN_stat!H47=0,0,12*1.348*1/JN_stat!T47*JN_rozp!$E47)</f>
        <v>10046.284517560282</v>
      </c>
      <c r="N47" s="646">
        <f>IF(JN_stat!I47=0,0,12*1.348*1/JN_stat!U47*JN_rozp!$E47)</f>
        <v>0</v>
      </c>
      <c r="O47" s="646">
        <f>IF(JN_stat!J47=0,0,12*1.348*1/JN_stat!V47*JN_rozp!$E47)</f>
        <v>0</v>
      </c>
      <c r="P47" s="646">
        <f>IF(JN_stat!K47=0,0,12*1.348*1/JN_stat!W47*JN_rozp!$E47)</f>
        <v>0</v>
      </c>
      <c r="Q47" s="646">
        <f>IF(JN_stat!L47=0,0,12*1.348*1/JN_stat!X47*JN_rozp!$E47)</f>
        <v>0</v>
      </c>
      <c r="R47" s="646">
        <f>IF(JN_stat!M47=0,0,12*1.348*1/JN_stat!Y47*JN_rozp!$E47)</f>
        <v>0</v>
      </c>
      <c r="S47" s="646">
        <f>IF(JN_stat!N47=0,0,12*1.348*1/JN_stat!Z47*JN_rozp!$E47)</f>
        <v>0</v>
      </c>
      <c r="T47" s="646">
        <f>IF(JN_stat!O47=0,0,12*1.348*1/JN_stat!AA47*JN_rozp!$E47)</f>
        <v>0</v>
      </c>
      <c r="U47" s="646">
        <f>IF(JN_stat!P47=0,0,12*1.348*1/JN_stat!AB47*JN_rozp!$E47)</f>
        <v>0</v>
      </c>
      <c r="V47" s="37">
        <f>ROUND((M47*JN_stat!H47+P47*JN_stat!K47+S47*JN_stat!N47)/1.348,0)</f>
        <v>849612</v>
      </c>
      <c r="W47" s="37">
        <f>ROUND((N47*JN_stat!I47+Q47*JN_stat!L47+T47*JN_stat!O47)/1.348,0)</f>
        <v>0</v>
      </c>
      <c r="X47" s="37">
        <f>ROUND((O47*JN_stat!J47+R47*JN_stat!M47+U47*JN_stat!P47)/1.348,0)</f>
        <v>0</v>
      </c>
      <c r="Y47" s="37">
        <f t="shared" si="3"/>
        <v>849612</v>
      </c>
      <c r="Z47" s="647">
        <f>IF(JN_stat!T47=0,0,JN_stat!H47/JN_stat!T47)+IF(JN_stat!W47=0,0,JN_stat!K47/JN_stat!W47)+IF(JN_stat!Z47=0,0,JN_stat!N47/JN_stat!Z47)</f>
        <v>2.7303600538161437</v>
      </c>
      <c r="AA47" s="647">
        <f>IF(JN_stat!U47=0,0,JN_stat!I47/JN_stat!U47)+IF(JN_stat!X47=0,0,JN_stat!L47/JN_stat!X47)+IF(JN_stat!AA47=0,0,JN_stat!O47/JN_stat!AA47)</f>
        <v>0</v>
      </c>
      <c r="AB47" s="647">
        <f>IF(JN_stat!V47=0,0,JN_stat!J47/JN_stat!V47)+IF(JN_stat!Y47=0,0,JN_stat!M47/JN_stat!Y47)+IF(JN_stat!AB47=0,0,JN_stat!P47/JN_stat!AB47)</f>
        <v>0</v>
      </c>
      <c r="AC47" s="130">
        <f t="shared" si="4"/>
        <v>2.7303600538161437</v>
      </c>
      <c r="AD47" s="70"/>
    </row>
    <row r="48" spans="1:30" ht="20.100000000000001" customHeight="1" thickBot="1" x14ac:dyDescent="0.25">
      <c r="A48" s="440"/>
      <c r="B48" s="440"/>
      <c r="C48" s="324"/>
      <c r="D48" s="258" t="s">
        <v>43</v>
      </c>
      <c r="E48" s="143"/>
      <c r="F48" s="454"/>
      <c r="G48" s="132">
        <f t="shared" ref="G48:L48" si="5">SUM(G6:G47)</f>
        <v>51952904</v>
      </c>
      <c r="H48" s="108">
        <f t="shared" si="5"/>
        <v>38292635</v>
      </c>
      <c r="I48" s="108">
        <f t="shared" si="5"/>
        <v>12942907</v>
      </c>
      <c r="J48" s="108">
        <f t="shared" si="5"/>
        <v>382930</v>
      </c>
      <c r="K48" s="108">
        <f t="shared" si="5"/>
        <v>334432</v>
      </c>
      <c r="L48" s="126">
        <f t="shared" si="5"/>
        <v>123.07000000000001</v>
      </c>
      <c r="M48" s="160" t="s">
        <v>308</v>
      </c>
      <c r="N48" s="158" t="s">
        <v>308</v>
      </c>
      <c r="O48" s="158" t="s">
        <v>308</v>
      </c>
      <c r="P48" s="158" t="s">
        <v>308</v>
      </c>
      <c r="Q48" s="158" t="s">
        <v>308</v>
      </c>
      <c r="R48" s="158" t="s">
        <v>308</v>
      </c>
      <c r="S48" s="158" t="s">
        <v>308</v>
      </c>
      <c r="T48" s="158" t="s">
        <v>308</v>
      </c>
      <c r="U48" s="158" t="s">
        <v>308</v>
      </c>
      <c r="V48" s="108">
        <f t="shared" ref="V48:AC48" si="6">SUM(V6:V47)</f>
        <v>17118585</v>
      </c>
      <c r="W48" s="108">
        <f t="shared" si="6"/>
        <v>21174051</v>
      </c>
      <c r="X48" s="108">
        <f t="shared" si="6"/>
        <v>0</v>
      </c>
      <c r="Y48" s="108">
        <f t="shared" si="6"/>
        <v>38292636</v>
      </c>
      <c r="Z48" s="125">
        <f t="shared" si="6"/>
        <v>55.013256554668843</v>
      </c>
      <c r="AA48" s="125">
        <f t="shared" si="6"/>
        <v>68.046129728669712</v>
      </c>
      <c r="AB48" s="125">
        <f t="shared" si="6"/>
        <v>0</v>
      </c>
      <c r="AC48" s="125">
        <f t="shared" si="6"/>
        <v>123.05938628333858</v>
      </c>
    </row>
    <row r="49" spans="7:29" ht="20.100000000000001" customHeight="1" x14ac:dyDescent="0.2">
      <c r="G49" s="48">
        <f>H48+I48+J48+K48</f>
        <v>51952904</v>
      </c>
      <c r="H49" s="48">
        <f>Y48</f>
        <v>38292636</v>
      </c>
      <c r="I49" s="48"/>
      <c r="J49" s="48"/>
      <c r="K49" s="48"/>
      <c r="Y49" s="48">
        <f>SUM(V48:X48)</f>
        <v>38292636</v>
      </c>
      <c r="Z49" s="52"/>
      <c r="AC49" s="52">
        <f>SUM(Z48:AB48)</f>
        <v>123.05938628333855</v>
      </c>
    </row>
    <row r="50" spans="7:29" ht="20.100000000000001" customHeight="1" x14ac:dyDescent="0.2">
      <c r="G50" s="48">
        <f>JN_rozp!R48</f>
        <v>51952904.449857585</v>
      </c>
      <c r="Y50" s="48"/>
      <c r="AC50" s="52">
        <f>L48</f>
        <v>123.07000000000001</v>
      </c>
    </row>
    <row r="51" spans="7:29" ht="20.100000000000001" customHeight="1" x14ac:dyDescent="0.2"/>
    <row r="52" spans="7:29" ht="20.100000000000001" customHeight="1" x14ac:dyDescent="0.2"/>
    <row r="53" spans="7:29" ht="20.100000000000001" customHeight="1" x14ac:dyDescent="0.2"/>
    <row r="54" spans="7:29" ht="20.100000000000001" customHeight="1" x14ac:dyDescent="0.2"/>
    <row r="55" spans="7:29" ht="20.100000000000001" customHeight="1" x14ac:dyDescent="0.2"/>
    <row r="56" spans="7:29" ht="20.100000000000001" customHeight="1" x14ac:dyDescent="0.2"/>
    <row r="57" spans="7:29" ht="20.100000000000001" customHeight="1" x14ac:dyDescent="0.2"/>
    <row r="58" spans="7:29" ht="20.100000000000001" customHeight="1" x14ac:dyDescent="0.2"/>
    <row r="59" spans="7:29" ht="20.100000000000001" customHeight="1" x14ac:dyDescent="0.2"/>
    <row r="60" spans="7:29" ht="20.100000000000001" customHeight="1" x14ac:dyDescent="0.2"/>
    <row r="61" spans="7:29" ht="20.100000000000001" customHeight="1" x14ac:dyDescent="0.2"/>
    <row r="62" spans="7:29" ht="20.100000000000001" customHeight="1" x14ac:dyDescent="0.2"/>
    <row r="63" spans="7:29" ht="20.100000000000001" customHeight="1" x14ac:dyDescent="0.2"/>
    <row r="64" spans="7:2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</sheetData>
  <mergeCells count="1">
    <mergeCell ref="M4:AC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33</vt:i4>
      </vt:variant>
    </vt:vector>
  </HeadingPairs>
  <TitlesOfParts>
    <vt:vector size="33" baseType="lpstr">
      <vt:lpstr>LB_stat</vt:lpstr>
      <vt:lpstr>LB_rozp</vt:lpstr>
      <vt:lpstr>LB_ZUKA</vt:lpstr>
      <vt:lpstr>FR_stat</vt:lpstr>
      <vt:lpstr>FR_rozp</vt:lpstr>
      <vt:lpstr>FR_ZUKA</vt:lpstr>
      <vt:lpstr>JN_stat</vt:lpstr>
      <vt:lpstr>JN_rozp</vt:lpstr>
      <vt:lpstr>JN_ZUKA</vt:lpstr>
      <vt:lpstr>TA_stat</vt:lpstr>
      <vt:lpstr>TA_rozp</vt:lpstr>
      <vt:lpstr>TA_ZUKA</vt:lpstr>
      <vt:lpstr>ZB_stat</vt:lpstr>
      <vt:lpstr>ZB_rozp</vt:lpstr>
      <vt:lpstr>ZB_ZUKA</vt:lpstr>
      <vt:lpstr>CL_stat</vt:lpstr>
      <vt:lpstr>CL_rozp</vt:lpstr>
      <vt:lpstr>CL_ZUKA</vt:lpstr>
      <vt:lpstr>NB_stat</vt:lpstr>
      <vt:lpstr>NB_rozp</vt:lpstr>
      <vt:lpstr>NB_ZUKA</vt:lpstr>
      <vt:lpstr>SM_stat</vt:lpstr>
      <vt:lpstr>SM_rozp</vt:lpstr>
      <vt:lpstr>SM_ZUKA</vt:lpstr>
      <vt:lpstr>JI_stat</vt:lpstr>
      <vt:lpstr>JI_rozp</vt:lpstr>
      <vt:lpstr>JI_ZUKA</vt:lpstr>
      <vt:lpstr>TU_stat</vt:lpstr>
      <vt:lpstr>TU_rozp</vt:lpstr>
      <vt:lpstr>TU_ZUKA</vt:lpstr>
      <vt:lpstr>sumář</vt:lpstr>
      <vt:lpstr>SJMS_normativy</vt:lpstr>
      <vt:lpstr>SJZS_normativy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Havelka</dc:creator>
  <cp:lastModifiedBy>Parmová Kateřina</cp:lastModifiedBy>
  <cp:lastPrinted>2023-10-05T13:28:54Z</cp:lastPrinted>
  <dcterms:created xsi:type="dcterms:W3CDTF">2003-11-21T19:37:53Z</dcterms:created>
  <dcterms:modified xsi:type="dcterms:W3CDTF">2024-03-15T09:15:22Z</dcterms:modified>
</cp:coreProperties>
</file>