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ROZPOČET_2024\01_obec_ROZPOČET_2024\02_Normativní_rozpis_KÚ_s_MŠMT_k_xx_03_2024\"/>
    </mc:Choice>
  </mc:AlternateContent>
  <xr:revisionPtr revIDLastSave="0" documentId="13_ncr:1_{6A40FA1E-00A1-4197-9AC7-E2BB56E457BE}" xr6:coauthVersionLast="47" xr6:coauthVersionMax="47" xr10:uidLastSave="{00000000-0000-0000-0000-000000000000}"/>
  <bookViews>
    <workbookView xWindow="-120" yWindow="-120" windowWidth="29040" windowHeight="15840" tabRatio="767" activeTab="10" xr2:uid="{00000000-000D-0000-FFFF-FFFF00000000}"/>
  </bookViews>
  <sheets>
    <sheet name="LB" sheetId="62" r:id="rId1"/>
    <sheet name="FR" sheetId="58" r:id="rId2"/>
    <sheet name="JN" sheetId="17" r:id="rId3"/>
    <sheet name="TA" sheetId="16" r:id="rId4"/>
    <sheet name="ZB" sheetId="14" r:id="rId5"/>
    <sheet name="CL" sheetId="6" r:id="rId6"/>
    <sheet name="NB" sheetId="30" r:id="rId7"/>
    <sheet name="SM" sheetId="41" r:id="rId8"/>
    <sheet name="JI" sheetId="4" r:id="rId9"/>
    <sheet name="TU" sheetId="31" r:id="rId10"/>
    <sheet name="sumář" sheetId="56" r:id="rId11"/>
    <sheet name="ŠD_ŠK_normativy" sheetId="59" r:id="rId12"/>
  </sheets>
  <definedNames>
    <definedName name="_xlnm._FilterDatabase" localSheetId="5" hidden="1">CL!$F$1:$F$51</definedName>
    <definedName name="_xlnm._FilterDatabase" localSheetId="1" hidden="1">FR!$C$1:$C$40</definedName>
    <definedName name="_xlnm._FilterDatabase" localSheetId="8" hidden="1">JI!$C$1:$C$26</definedName>
    <definedName name="_xlnm._FilterDatabase" localSheetId="2" hidden="1">JN!$C$1:$C$29</definedName>
    <definedName name="_xlnm._FilterDatabase" localSheetId="0" hidden="1">LB!$F$1:$F$62</definedName>
    <definedName name="_xlnm._FilterDatabase" localSheetId="6" hidden="1">NB!$C$1:$C$23</definedName>
    <definedName name="_xlnm._FilterDatabase" localSheetId="7" hidden="1">SM!$C$1:$C$26</definedName>
    <definedName name="_xlnm._FilterDatabase" localSheetId="3" hidden="1">TA!$C$1:$C$22</definedName>
    <definedName name="_xlnm._FilterDatabase" localSheetId="9" hidden="1">TU!$F$1:$F$29</definedName>
    <definedName name="_xlnm._FilterDatabase" localSheetId="4" hidden="1">ZB!$C$1:$C$15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6" i="62" l="1"/>
  <c r="AE56" i="62"/>
  <c r="AD56" i="62"/>
  <c r="Y56" i="62"/>
  <c r="Z56" i="62" s="1"/>
  <c r="X56" i="62"/>
  <c r="W56" i="62"/>
  <c r="AF55" i="62"/>
  <c r="AE55" i="62"/>
  <c r="AD55" i="62"/>
  <c r="Y55" i="62"/>
  <c r="Z55" i="62" s="1"/>
  <c r="X55" i="62"/>
  <c r="W55" i="62"/>
  <c r="AF54" i="62"/>
  <c r="AE54" i="62"/>
  <c r="AD54" i="62"/>
  <c r="Y54" i="62"/>
  <c r="Z54" i="62" s="1"/>
  <c r="X54" i="62"/>
  <c r="W54" i="62"/>
  <c r="AF53" i="62"/>
  <c r="AE53" i="62"/>
  <c r="AD53" i="62"/>
  <c r="Y53" i="62"/>
  <c r="Z53" i="62" s="1"/>
  <c r="X53" i="62"/>
  <c r="W53" i="62"/>
  <c r="AF52" i="62"/>
  <c r="AE52" i="62"/>
  <c r="AD52" i="62"/>
  <c r="Y52" i="62"/>
  <c r="Z52" i="62" s="1"/>
  <c r="X52" i="62"/>
  <c r="W52" i="62"/>
  <c r="AF51" i="62"/>
  <c r="AE51" i="62"/>
  <c r="AD51" i="62"/>
  <c r="Y51" i="62"/>
  <c r="Z51" i="62" s="1"/>
  <c r="X51" i="62"/>
  <c r="W51" i="62"/>
  <c r="AF50" i="62"/>
  <c r="AE50" i="62"/>
  <c r="AD50" i="62"/>
  <c r="Y50" i="62"/>
  <c r="Z50" i="62" s="1"/>
  <c r="X50" i="62"/>
  <c r="W50" i="62"/>
  <c r="AF49" i="62"/>
  <c r="AE49" i="62"/>
  <c r="AD49" i="62"/>
  <c r="Y49" i="62"/>
  <c r="Z49" i="62" s="1"/>
  <c r="X49" i="62"/>
  <c r="W49" i="62"/>
  <c r="AF48" i="62"/>
  <c r="AE48" i="62"/>
  <c r="AD48" i="62"/>
  <c r="Y48" i="62"/>
  <c r="Z48" i="62" s="1"/>
  <c r="X48" i="62"/>
  <c r="W48" i="62"/>
  <c r="AF47" i="62"/>
  <c r="AE47" i="62"/>
  <c r="AD47" i="62"/>
  <c r="Y47" i="62"/>
  <c r="Z47" i="62" s="1"/>
  <c r="X47" i="62"/>
  <c r="W47" i="62"/>
  <c r="AF46" i="62"/>
  <c r="AE46" i="62"/>
  <c r="AD46" i="62"/>
  <c r="Y46" i="62"/>
  <c r="Z46" i="62" s="1"/>
  <c r="X46" i="62"/>
  <c r="W46" i="62"/>
  <c r="AF45" i="62"/>
  <c r="AE45" i="62"/>
  <c r="AD45" i="62"/>
  <c r="Y45" i="62"/>
  <c r="Z45" i="62" s="1"/>
  <c r="X45" i="62"/>
  <c r="W45" i="62"/>
  <c r="AF44" i="62"/>
  <c r="AE44" i="62"/>
  <c r="AD44" i="62"/>
  <c r="Y44" i="62"/>
  <c r="Z44" i="62" s="1"/>
  <c r="X44" i="62"/>
  <c r="W44" i="62"/>
  <c r="AF43" i="62"/>
  <c r="AE43" i="62"/>
  <c r="AD43" i="62"/>
  <c r="Y43" i="62"/>
  <c r="Z43" i="62" s="1"/>
  <c r="X43" i="62"/>
  <c r="W43" i="62"/>
  <c r="AF42" i="62"/>
  <c r="AE42" i="62"/>
  <c r="AD42" i="62"/>
  <c r="Y42" i="62"/>
  <c r="Z42" i="62" s="1"/>
  <c r="X42" i="62"/>
  <c r="W42" i="62"/>
  <c r="AF41" i="62"/>
  <c r="AE41" i="62"/>
  <c r="AD41" i="62"/>
  <c r="Y41" i="62"/>
  <c r="Z41" i="62" s="1"/>
  <c r="X41" i="62"/>
  <c r="W41" i="62"/>
  <c r="AF40" i="62"/>
  <c r="AE40" i="62"/>
  <c r="AD40" i="62"/>
  <c r="Y40" i="62"/>
  <c r="Z40" i="62" s="1"/>
  <c r="X40" i="62"/>
  <c r="W40" i="62"/>
  <c r="AF39" i="62"/>
  <c r="AE39" i="62"/>
  <c r="AD39" i="62"/>
  <c r="Y39" i="62"/>
  <c r="Z39" i="62" s="1"/>
  <c r="X39" i="62"/>
  <c r="W39" i="62"/>
  <c r="AF38" i="62"/>
  <c r="AE38" i="62"/>
  <c r="AD38" i="62"/>
  <c r="Y38" i="62"/>
  <c r="Z38" i="62" s="1"/>
  <c r="X38" i="62"/>
  <c r="W38" i="62"/>
  <c r="AF37" i="62"/>
  <c r="AE37" i="62"/>
  <c r="AD37" i="62"/>
  <c r="Y37" i="62"/>
  <c r="Z37" i="62" s="1"/>
  <c r="X37" i="62"/>
  <c r="W37" i="62"/>
  <c r="AF36" i="62"/>
  <c r="AE36" i="62"/>
  <c r="AD36" i="62"/>
  <c r="Y36" i="62"/>
  <c r="Z36" i="62" s="1"/>
  <c r="X36" i="62"/>
  <c r="W36" i="62"/>
  <c r="AF35" i="62"/>
  <c r="AE35" i="62"/>
  <c r="AD35" i="62"/>
  <c r="Y35" i="62"/>
  <c r="Z35" i="62" s="1"/>
  <c r="X35" i="62"/>
  <c r="W35" i="62"/>
  <c r="AF34" i="62"/>
  <c r="AE34" i="62"/>
  <c r="AD34" i="62"/>
  <c r="Y34" i="62"/>
  <c r="Z34" i="62" s="1"/>
  <c r="X34" i="62"/>
  <c r="W34" i="62"/>
  <c r="AF33" i="62"/>
  <c r="AE33" i="62"/>
  <c r="AD33" i="62"/>
  <c r="Y33" i="62"/>
  <c r="Z33" i="62" s="1"/>
  <c r="X33" i="62"/>
  <c r="W33" i="62"/>
  <c r="AF32" i="62"/>
  <c r="AE32" i="62"/>
  <c r="AD32" i="62"/>
  <c r="Y32" i="62"/>
  <c r="Z32" i="62" s="1"/>
  <c r="X32" i="62"/>
  <c r="W32" i="62"/>
  <c r="AF31" i="62"/>
  <c r="AE31" i="62"/>
  <c r="AD31" i="62"/>
  <c r="Y31" i="62"/>
  <c r="Z31" i="62" s="1"/>
  <c r="X31" i="62"/>
  <c r="W31" i="62"/>
  <c r="AF30" i="62"/>
  <c r="AE30" i="62"/>
  <c r="AD30" i="62"/>
  <c r="Y30" i="62"/>
  <c r="Z30" i="62" s="1"/>
  <c r="X30" i="62"/>
  <c r="W30" i="62"/>
  <c r="AF29" i="62"/>
  <c r="AE29" i="62"/>
  <c r="AD29" i="62"/>
  <c r="Y29" i="62"/>
  <c r="Z29" i="62" s="1"/>
  <c r="X29" i="62"/>
  <c r="W29" i="62"/>
  <c r="AF28" i="62"/>
  <c r="AE28" i="62"/>
  <c r="AD28" i="62"/>
  <c r="Y28" i="62"/>
  <c r="Z28" i="62" s="1"/>
  <c r="X28" i="62"/>
  <c r="W28" i="62"/>
  <c r="AF27" i="62"/>
  <c r="AE27" i="62"/>
  <c r="AD27" i="62"/>
  <c r="Y27" i="62"/>
  <c r="Z27" i="62" s="1"/>
  <c r="X27" i="62"/>
  <c r="W27" i="62"/>
  <c r="AF26" i="62"/>
  <c r="AE26" i="62"/>
  <c r="AD26" i="62"/>
  <c r="Y26" i="62"/>
  <c r="Z26" i="62" s="1"/>
  <c r="X26" i="62"/>
  <c r="W26" i="62"/>
  <c r="AF25" i="62"/>
  <c r="AE25" i="62"/>
  <c r="AD25" i="62"/>
  <c r="Y25" i="62"/>
  <c r="Z25" i="62" s="1"/>
  <c r="X25" i="62"/>
  <c r="W25" i="62"/>
  <c r="AF24" i="62"/>
  <c r="AE24" i="62"/>
  <c r="AD24" i="62"/>
  <c r="Y24" i="62"/>
  <c r="Z24" i="62" s="1"/>
  <c r="X24" i="62"/>
  <c r="W24" i="62"/>
  <c r="AF23" i="62"/>
  <c r="AE23" i="62"/>
  <c r="AD23" i="62"/>
  <c r="Y23" i="62"/>
  <c r="Z23" i="62" s="1"/>
  <c r="X23" i="62"/>
  <c r="W23" i="62"/>
  <c r="AF22" i="62"/>
  <c r="AE22" i="62"/>
  <c r="AD22" i="62"/>
  <c r="Y22" i="62"/>
  <c r="Z22" i="62" s="1"/>
  <c r="X22" i="62"/>
  <c r="W22" i="62"/>
  <c r="AF21" i="62"/>
  <c r="AE21" i="62"/>
  <c r="AD21" i="62"/>
  <c r="Y21" i="62"/>
  <c r="Z21" i="62" s="1"/>
  <c r="X21" i="62"/>
  <c r="W21" i="62"/>
  <c r="AF20" i="62"/>
  <c r="AE20" i="62"/>
  <c r="AD20" i="62"/>
  <c r="Y20" i="62"/>
  <c r="Z20" i="62" s="1"/>
  <c r="X20" i="62"/>
  <c r="W20" i="62"/>
  <c r="AF19" i="62"/>
  <c r="AE19" i="62"/>
  <c r="AD19" i="62"/>
  <c r="Y19" i="62"/>
  <c r="Z19" i="62" s="1"/>
  <c r="X19" i="62"/>
  <c r="W19" i="62"/>
  <c r="AF18" i="62"/>
  <c r="AE18" i="62"/>
  <c r="AD18" i="62"/>
  <c r="Y18" i="62"/>
  <c r="Z18" i="62" s="1"/>
  <c r="X18" i="62"/>
  <c r="W18" i="62"/>
  <c r="AF17" i="62"/>
  <c r="AE17" i="62"/>
  <c r="AD17" i="62"/>
  <c r="Y17" i="62"/>
  <c r="Z17" i="62" s="1"/>
  <c r="X17" i="62"/>
  <c r="W17" i="62"/>
  <c r="AF16" i="62"/>
  <c r="AE16" i="62"/>
  <c r="AD16" i="62"/>
  <c r="Y16" i="62"/>
  <c r="Z16" i="62" s="1"/>
  <c r="X16" i="62"/>
  <c r="W16" i="62"/>
  <c r="AF15" i="62"/>
  <c r="AE15" i="62"/>
  <c r="AD15" i="62"/>
  <c r="Y15" i="62"/>
  <c r="Z15" i="62" s="1"/>
  <c r="X15" i="62"/>
  <c r="W15" i="62"/>
  <c r="AF14" i="62"/>
  <c r="AE14" i="62"/>
  <c r="AD14" i="62"/>
  <c r="Y14" i="62"/>
  <c r="Z14" i="62" s="1"/>
  <c r="X14" i="62"/>
  <c r="W14" i="62"/>
  <c r="AF13" i="62"/>
  <c r="AE13" i="62"/>
  <c r="AD13" i="62"/>
  <c r="Y13" i="62"/>
  <c r="Z13" i="62" s="1"/>
  <c r="X13" i="62"/>
  <c r="W13" i="62"/>
  <c r="AF12" i="62"/>
  <c r="AE12" i="62"/>
  <c r="AD12" i="62"/>
  <c r="Y12" i="62"/>
  <c r="Z12" i="62" s="1"/>
  <c r="X12" i="62"/>
  <c r="W12" i="62"/>
  <c r="AF11" i="62"/>
  <c r="AE11" i="62"/>
  <c r="AD11" i="62"/>
  <c r="Y11" i="62"/>
  <c r="Z11" i="62" s="1"/>
  <c r="X11" i="62"/>
  <c r="W11" i="62"/>
  <c r="AF10" i="62"/>
  <c r="AE10" i="62"/>
  <c r="AD10" i="62"/>
  <c r="Y10" i="62"/>
  <c r="Z10" i="62" s="1"/>
  <c r="X10" i="62"/>
  <c r="W10" i="62"/>
  <c r="AF9" i="62"/>
  <c r="AE9" i="62"/>
  <c r="AD9" i="62"/>
  <c r="Y9" i="62"/>
  <c r="Z9" i="62" s="1"/>
  <c r="X9" i="62"/>
  <c r="W9" i="62"/>
  <c r="AF8" i="62"/>
  <c r="AE8" i="62"/>
  <c r="AD8" i="62"/>
  <c r="Y8" i="62"/>
  <c r="Z8" i="62" s="1"/>
  <c r="X8" i="62"/>
  <c r="W8" i="62"/>
  <c r="AF7" i="62"/>
  <c r="AE7" i="62"/>
  <c r="AD7" i="62"/>
  <c r="Y7" i="62"/>
  <c r="Z7" i="62" s="1"/>
  <c r="X7" i="62"/>
  <c r="W7" i="62"/>
  <c r="AF23" i="58"/>
  <c r="AE23" i="58"/>
  <c r="AD23" i="58"/>
  <c r="Y23" i="58"/>
  <c r="Z23" i="58" s="1"/>
  <c r="X23" i="58"/>
  <c r="W23" i="58"/>
  <c r="AF22" i="58"/>
  <c r="AE22" i="58"/>
  <c r="AD22" i="58"/>
  <c r="Y22" i="58"/>
  <c r="Z22" i="58" s="1"/>
  <c r="X22" i="58"/>
  <c r="W22" i="58"/>
  <c r="AF21" i="58"/>
  <c r="AE21" i="58"/>
  <c r="AD21" i="58"/>
  <c r="Y21" i="58"/>
  <c r="X21" i="58"/>
  <c r="W21" i="58"/>
  <c r="Z21" i="58" s="1"/>
  <c r="AF20" i="58"/>
  <c r="AE20" i="58"/>
  <c r="AD20" i="58"/>
  <c r="Y20" i="58"/>
  <c r="X20" i="58"/>
  <c r="Z20" i="58" s="1"/>
  <c r="W20" i="58"/>
  <c r="AF19" i="58"/>
  <c r="AE19" i="58"/>
  <c r="AD19" i="58"/>
  <c r="Y19" i="58"/>
  <c r="Z19" i="58" s="1"/>
  <c r="X19" i="58"/>
  <c r="W19" i="58"/>
  <c r="AF18" i="58"/>
  <c r="AE18" i="58"/>
  <c r="AD18" i="58"/>
  <c r="Y18" i="58"/>
  <c r="X18" i="58"/>
  <c r="W18" i="58"/>
  <c r="Z18" i="58" s="1"/>
  <c r="AF17" i="58"/>
  <c r="AE17" i="58"/>
  <c r="AD17" i="58"/>
  <c r="Y17" i="58"/>
  <c r="Z17" i="58" s="1"/>
  <c r="X17" i="58"/>
  <c r="W17" i="58"/>
  <c r="AF16" i="58"/>
  <c r="AE16" i="58"/>
  <c r="AD16" i="58"/>
  <c r="Y16" i="58"/>
  <c r="Z16" i="58" s="1"/>
  <c r="X16" i="58"/>
  <c r="W16" i="58"/>
  <c r="AF15" i="58"/>
  <c r="AE15" i="58"/>
  <c r="AD15" i="58"/>
  <c r="Y15" i="58"/>
  <c r="X15" i="58"/>
  <c r="W15" i="58"/>
  <c r="Z15" i="58" s="1"/>
  <c r="AF14" i="58"/>
  <c r="AE14" i="58"/>
  <c r="AD14" i="58"/>
  <c r="Y14" i="58"/>
  <c r="Z14" i="58" s="1"/>
  <c r="X14" i="58"/>
  <c r="W14" i="58"/>
  <c r="AF13" i="58"/>
  <c r="AE13" i="58"/>
  <c r="AD13" i="58"/>
  <c r="Y13" i="58"/>
  <c r="Z13" i="58" s="1"/>
  <c r="X13" i="58"/>
  <c r="W13" i="58"/>
  <c r="AF12" i="58"/>
  <c r="AE12" i="58"/>
  <c r="AD12" i="58"/>
  <c r="Y12" i="58"/>
  <c r="X12" i="58"/>
  <c r="W12" i="58"/>
  <c r="Z12" i="58" s="1"/>
  <c r="AF11" i="58"/>
  <c r="AE11" i="58"/>
  <c r="AD11" i="58"/>
  <c r="Y11" i="58"/>
  <c r="Z11" i="58" s="1"/>
  <c r="X11" i="58"/>
  <c r="W11" i="58"/>
  <c r="AF10" i="58"/>
  <c r="AE10" i="58"/>
  <c r="AD10" i="58"/>
  <c r="Y10" i="58"/>
  <c r="Z10" i="58" s="1"/>
  <c r="X10" i="58"/>
  <c r="W10" i="58"/>
  <c r="AF9" i="58"/>
  <c r="AE9" i="58"/>
  <c r="AD9" i="58"/>
  <c r="Y9" i="58"/>
  <c r="X9" i="58"/>
  <c r="W9" i="58"/>
  <c r="Z9" i="58" s="1"/>
  <c r="AF8" i="58"/>
  <c r="AE8" i="58"/>
  <c r="AD8" i="58"/>
  <c r="Y8" i="58"/>
  <c r="Z8" i="58" s="1"/>
  <c r="X8" i="58"/>
  <c r="W8" i="58"/>
  <c r="AF7" i="58"/>
  <c r="AE7" i="58"/>
  <c r="AD7" i="58"/>
  <c r="Y7" i="58"/>
  <c r="Z7" i="58" s="1"/>
  <c r="X7" i="58"/>
  <c r="W7" i="58"/>
  <c r="AF23" i="17"/>
  <c r="AE23" i="17"/>
  <c r="AD23" i="17"/>
  <c r="Y23" i="17"/>
  <c r="Z23" i="17" s="1"/>
  <c r="X23" i="17"/>
  <c r="W23" i="17"/>
  <c r="AF22" i="17"/>
  <c r="AE22" i="17"/>
  <c r="AD22" i="17"/>
  <c r="Y22" i="17"/>
  <c r="Z22" i="17" s="1"/>
  <c r="X22" i="17"/>
  <c r="W22" i="17"/>
  <c r="AF21" i="17"/>
  <c r="AE21" i="17"/>
  <c r="AD21" i="17"/>
  <c r="Y21" i="17"/>
  <c r="Z21" i="17" s="1"/>
  <c r="X21" i="17"/>
  <c r="W21" i="17"/>
  <c r="AF20" i="17"/>
  <c r="AE20" i="17"/>
  <c r="AD20" i="17"/>
  <c r="Y20" i="17"/>
  <c r="Z20" i="17" s="1"/>
  <c r="X20" i="17"/>
  <c r="W20" i="17"/>
  <c r="AF19" i="17"/>
  <c r="AE19" i="17"/>
  <c r="AD19" i="17"/>
  <c r="Y19" i="17"/>
  <c r="Z19" i="17" s="1"/>
  <c r="X19" i="17"/>
  <c r="W19" i="17"/>
  <c r="AF18" i="17"/>
  <c r="AE18" i="17"/>
  <c r="AD18" i="17"/>
  <c r="Y18" i="17"/>
  <c r="Z18" i="17" s="1"/>
  <c r="X18" i="17"/>
  <c r="W18" i="17"/>
  <c r="AF17" i="17"/>
  <c r="AE17" i="17"/>
  <c r="AD17" i="17"/>
  <c r="Y17" i="17"/>
  <c r="Z17" i="17" s="1"/>
  <c r="X17" i="17"/>
  <c r="W17" i="17"/>
  <c r="AF16" i="17"/>
  <c r="AE16" i="17"/>
  <c r="AD16" i="17"/>
  <c r="Y16" i="17"/>
  <c r="Z16" i="17" s="1"/>
  <c r="X16" i="17"/>
  <c r="W16" i="17"/>
  <c r="AF15" i="17"/>
  <c r="AE15" i="17"/>
  <c r="AD15" i="17"/>
  <c r="Y15" i="17"/>
  <c r="Z15" i="17" s="1"/>
  <c r="X15" i="17"/>
  <c r="W15" i="17"/>
  <c r="AF14" i="17"/>
  <c r="AE14" i="17"/>
  <c r="AD14" i="17"/>
  <c r="Y14" i="17"/>
  <c r="Z14" i="17" s="1"/>
  <c r="X14" i="17"/>
  <c r="W14" i="17"/>
  <c r="AF13" i="17"/>
  <c r="AE13" i="17"/>
  <c r="AD13" i="17"/>
  <c r="Y13" i="17"/>
  <c r="Z13" i="17" s="1"/>
  <c r="X13" i="17"/>
  <c r="W13" i="17"/>
  <c r="AF12" i="17"/>
  <c r="AE12" i="17"/>
  <c r="AD12" i="17"/>
  <c r="Y12" i="17"/>
  <c r="Z12" i="17" s="1"/>
  <c r="X12" i="17"/>
  <c r="W12" i="17"/>
  <c r="AF11" i="17"/>
  <c r="AE11" i="17"/>
  <c r="AD11" i="17"/>
  <c r="Y11" i="17"/>
  <c r="Z11" i="17" s="1"/>
  <c r="X11" i="17"/>
  <c r="W11" i="17"/>
  <c r="AF10" i="17"/>
  <c r="AE10" i="17"/>
  <c r="AD10" i="17"/>
  <c r="Y10" i="17"/>
  <c r="Z10" i="17" s="1"/>
  <c r="X10" i="17"/>
  <c r="W10" i="17"/>
  <c r="AF9" i="17"/>
  <c r="AE9" i="17"/>
  <c r="AD9" i="17"/>
  <c r="Y9" i="17"/>
  <c r="Z9" i="17" s="1"/>
  <c r="X9" i="17"/>
  <c r="W9" i="17"/>
  <c r="AF8" i="17"/>
  <c r="AE8" i="17"/>
  <c r="AD8" i="17"/>
  <c r="Y8" i="17"/>
  <c r="Z8" i="17" s="1"/>
  <c r="X8" i="17"/>
  <c r="W8" i="17"/>
  <c r="AF7" i="17"/>
  <c r="AE7" i="17"/>
  <c r="AD7" i="17"/>
  <c r="Y7" i="17"/>
  <c r="Z7" i="17" s="1"/>
  <c r="X7" i="17"/>
  <c r="W7" i="17"/>
  <c r="AF18" i="16"/>
  <c r="AE18" i="16"/>
  <c r="AD18" i="16"/>
  <c r="AA18" i="16"/>
  <c r="AC18" i="16" s="1"/>
  <c r="Z18" i="16"/>
  <c r="Y18" i="16"/>
  <c r="X18" i="16"/>
  <c r="W18" i="16"/>
  <c r="AF17" i="16"/>
  <c r="AE17" i="16"/>
  <c r="AD17" i="16"/>
  <c r="Y17" i="16"/>
  <c r="Z17" i="16" s="1"/>
  <c r="X17" i="16"/>
  <c r="W17" i="16"/>
  <c r="AF16" i="16"/>
  <c r="AE16" i="16"/>
  <c r="AD16" i="16"/>
  <c r="Y16" i="16"/>
  <c r="Z16" i="16" s="1"/>
  <c r="X16" i="16"/>
  <c r="W16" i="16"/>
  <c r="AF15" i="16"/>
  <c r="AE15" i="16"/>
  <c r="AD15" i="16"/>
  <c r="AA15" i="16"/>
  <c r="AC15" i="16" s="1"/>
  <c r="Z15" i="16"/>
  <c r="AB15" i="16" s="1"/>
  <c r="Y15" i="16"/>
  <c r="X15" i="16"/>
  <c r="W15" i="16"/>
  <c r="AF14" i="16"/>
  <c r="AE14" i="16"/>
  <c r="AD14" i="16"/>
  <c r="Y14" i="16"/>
  <c r="Z14" i="16" s="1"/>
  <c r="X14" i="16"/>
  <c r="W14" i="16"/>
  <c r="AF13" i="16"/>
  <c r="AE13" i="16"/>
  <c r="AD13" i="16"/>
  <c r="Y13" i="16"/>
  <c r="Z13" i="16" s="1"/>
  <c r="X13" i="16"/>
  <c r="W13" i="16"/>
  <c r="AF12" i="16"/>
  <c r="AE12" i="16"/>
  <c r="AD12" i="16"/>
  <c r="AA12" i="16"/>
  <c r="AC12" i="16" s="1"/>
  <c r="Z12" i="16"/>
  <c r="Y12" i="16"/>
  <c r="X12" i="16"/>
  <c r="W12" i="16"/>
  <c r="AF11" i="16"/>
  <c r="AE11" i="16"/>
  <c r="AD11" i="16"/>
  <c r="Y11" i="16"/>
  <c r="Z11" i="16" s="1"/>
  <c r="X11" i="16"/>
  <c r="W11" i="16"/>
  <c r="AF10" i="16"/>
  <c r="AE10" i="16"/>
  <c r="AD10" i="16"/>
  <c r="Y10" i="16"/>
  <c r="Z10" i="16" s="1"/>
  <c r="X10" i="16"/>
  <c r="W10" i="16"/>
  <c r="AF9" i="16"/>
  <c r="AE9" i="16"/>
  <c r="AD9" i="16"/>
  <c r="AA9" i="16"/>
  <c r="AC9" i="16" s="1"/>
  <c r="Z9" i="16"/>
  <c r="Y9" i="16"/>
  <c r="X9" i="16"/>
  <c r="W9" i="16"/>
  <c r="AF8" i="16"/>
  <c r="AE8" i="16"/>
  <c r="AD8" i="16"/>
  <c r="Y8" i="16"/>
  <c r="Z8" i="16" s="1"/>
  <c r="X8" i="16"/>
  <c r="W8" i="16"/>
  <c r="AF7" i="16"/>
  <c r="AE7" i="16"/>
  <c r="AD7" i="16"/>
  <c r="Y7" i="16"/>
  <c r="Z7" i="16" s="1"/>
  <c r="X7" i="16"/>
  <c r="W7" i="16"/>
  <c r="AF11" i="14"/>
  <c r="AE11" i="14"/>
  <c r="AD11" i="14"/>
  <c r="Y11" i="14"/>
  <c r="Z11" i="14" s="1"/>
  <c r="X11" i="14"/>
  <c r="W11" i="14"/>
  <c r="AF10" i="14"/>
  <c r="AE10" i="14"/>
  <c r="AD10" i="14"/>
  <c r="Y10" i="14"/>
  <c r="Z10" i="14" s="1"/>
  <c r="X10" i="14"/>
  <c r="W10" i="14"/>
  <c r="AF9" i="14"/>
  <c r="AE9" i="14"/>
  <c r="AD9" i="14"/>
  <c r="Y9" i="14"/>
  <c r="Z9" i="14" s="1"/>
  <c r="X9" i="14"/>
  <c r="W9" i="14"/>
  <c r="AF8" i="14"/>
  <c r="AE8" i="14"/>
  <c r="AD8" i="14"/>
  <c r="AA8" i="14"/>
  <c r="Z8" i="14"/>
  <c r="Y8" i="14"/>
  <c r="X8" i="14"/>
  <c r="W8" i="14"/>
  <c r="AF7" i="14"/>
  <c r="AE7" i="14"/>
  <c r="AD7" i="14"/>
  <c r="Y7" i="14"/>
  <c r="Z7" i="14" s="1"/>
  <c r="X7" i="14"/>
  <c r="W7" i="14"/>
  <c r="AF47" i="6"/>
  <c r="AE47" i="6"/>
  <c r="AD47" i="6"/>
  <c r="Y47" i="6"/>
  <c r="Z47" i="6" s="1"/>
  <c r="X47" i="6"/>
  <c r="W47" i="6"/>
  <c r="AF46" i="6"/>
  <c r="AE46" i="6"/>
  <c r="AD46" i="6"/>
  <c r="Y46" i="6"/>
  <c r="Z46" i="6" s="1"/>
  <c r="X46" i="6"/>
  <c r="W46" i="6"/>
  <c r="AF45" i="6"/>
  <c r="AE45" i="6"/>
  <c r="AD45" i="6"/>
  <c r="Y45" i="6"/>
  <c r="X45" i="6"/>
  <c r="W45" i="6"/>
  <c r="Z45" i="6" s="1"/>
  <c r="AF44" i="6"/>
  <c r="AE44" i="6"/>
  <c r="AD44" i="6"/>
  <c r="Y44" i="6"/>
  <c r="Z44" i="6" s="1"/>
  <c r="X44" i="6"/>
  <c r="W44" i="6"/>
  <c r="AF43" i="6"/>
  <c r="AE43" i="6"/>
  <c r="AD43" i="6"/>
  <c r="Y43" i="6"/>
  <c r="Z43" i="6" s="1"/>
  <c r="X43" i="6"/>
  <c r="W43" i="6"/>
  <c r="AF42" i="6"/>
  <c r="AE42" i="6"/>
  <c r="AD42" i="6"/>
  <c r="Y42" i="6"/>
  <c r="X42" i="6"/>
  <c r="W42" i="6"/>
  <c r="Z42" i="6" s="1"/>
  <c r="AF41" i="6"/>
  <c r="AE41" i="6"/>
  <c r="AD41" i="6"/>
  <c r="Y41" i="6"/>
  <c r="Z41" i="6" s="1"/>
  <c r="X41" i="6"/>
  <c r="W41" i="6"/>
  <c r="AF40" i="6"/>
  <c r="AE40" i="6"/>
  <c r="AD40" i="6"/>
  <c r="Y40" i="6"/>
  <c r="Z40" i="6" s="1"/>
  <c r="X40" i="6"/>
  <c r="W40" i="6"/>
  <c r="AF39" i="6"/>
  <c r="AE39" i="6"/>
  <c r="AD39" i="6"/>
  <c r="Y39" i="6"/>
  <c r="Z39" i="6" s="1"/>
  <c r="X39" i="6"/>
  <c r="W39" i="6"/>
  <c r="AF38" i="6"/>
  <c r="AE38" i="6"/>
  <c r="AD38" i="6"/>
  <c r="Y38" i="6"/>
  <c r="Z38" i="6" s="1"/>
  <c r="X38" i="6"/>
  <c r="W38" i="6"/>
  <c r="AF37" i="6"/>
  <c r="AE37" i="6"/>
  <c r="AD37" i="6"/>
  <c r="Y37" i="6"/>
  <c r="Z37" i="6" s="1"/>
  <c r="X37" i="6"/>
  <c r="W37" i="6"/>
  <c r="AF36" i="6"/>
  <c r="AE36" i="6"/>
  <c r="AD36" i="6"/>
  <c r="Y36" i="6"/>
  <c r="Z36" i="6" s="1"/>
  <c r="X36" i="6"/>
  <c r="W36" i="6"/>
  <c r="AF35" i="6"/>
  <c r="AE35" i="6"/>
  <c r="AD35" i="6"/>
  <c r="Y35" i="6"/>
  <c r="Z35" i="6" s="1"/>
  <c r="X35" i="6"/>
  <c r="W35" i="6"/>
  <c r="AF34" i="6"/>
  <c r="AE34" i="6"/>
  <c r="AD34" i="6"/>
  <c r="Y34" i="6"/>
  <c r="Z34" i="6" s="1"/>
  <c r="X34" i="6"/>
  <c r="W34" i="6"/>
  <c r="AF33" i="6"/>
  <c r="AE33" i="6"/>
  <c r="AD33" i="6"/>
  <c r="Y33" i="6"/>
  <c r="Z33" i="6" s="1"/>
  <c r="X33" i="6"/>
  <c r="W33" i="6"/>
  <c r="AF32" i="6"/>
  <c r="AE32" i="6"/>
  <c r="AD32" i="6"/>
  <c r="Y32" i="6"/>
  <c r="Z32" i="6" s="1"/>
  <c r="X32" i="6"/>
  <c r="W32" i="6"/>
  <c r="AF31" i="6"/>
  <c r="AE31" i="6"/>
  <c r="AD31" i="6"/>
  <c r="Y31" i="6"/>
  <c r="Z31" i="6" s="1"/>
  <c r="X31" i="6"/>
  <c r="W31" i="6"/>
  <c r="AF30" i="6"/>
  <c r="AE30" i="6"/>
  <c r="AD30" i="6"/>
  <c r="Y30" i="6"/>
  <c r="Z30" i="6" s="1"/>
  <c r="X30" i="6"/>
  <c r="W30" i="6"/>
  <c r="AF29" i="6"/>
  <c r="AE29" i="6"/>
  <c r="AD29" i="6"/>
  <c r="Y29" i="6"/>
  <c r="Z29" i="6" s="1"/>
  <c r="X29" i="6"/>
  <c r="W29" i="6"/>
  <c r="AF28" i="6"/>
  <c r="AE28" i="6"/>
  <c r="AD28" i="6"/>
  <c r="Y28" i="6"/>
  <c r="Z28" i="6" s="1"/>
  <c r="X28" i="6"/>
  <c r="W28" i="6"/>
  <c r="AF27" i="6"/>
  <c r="AE27" i="6"/>
  <c r="AD27" i="6"/>
  <c r="Y27" i="6"/>
  <c r="Z27" i="6" s="1"/>
  <c r="X27" i="6"/>
  <c r="W27" i="6"/>
  <c r="AF26" i="6"/>
  <c r="AE26" i="6"/>
  <c r="AD26" i="6"/>
  <c r="Y26" i="6"/>
  <c r="Z26" i="6" s="1"/>
  <c r="X26" i="6"/>
  <c r="W26" i="6"/>
  <c r="AF25" i="6"/>
  <c r="AE25" i="6"/>
  <c r="AD25" i="6"/>
  <c r="Y25" i="6"/>
  <c r="Z25" i="6" s="1"/>
  <c r="X25" i="6"/>
  <c r="W25" i="6"/>
  <c r="AF24" i="6"/>
  <c r="AE24" i="6"/>
  <c r="AD24" i="6"/>
  <c r="Y24" i="6"/>
  <c r="Z24" i="6" s="1"/>
  <c r="X24" i="6"/>
  <c r="W24" i="6"/>
  <c r="AF23" i="6"/>
  <c r="AE23" i="6"/>
  <c r="AD23" i="6"/>
  <c r="Y23" i="6"/>
  <c r="Z23" i="6" s="1"/>
  <c r="X23" i="6"/>
  <c r="W23" i="6"/>
  <c r="AF22" i="6"/>
  <c r="AE22" i="6"/>
  <c r="AD22" i="6"/>
  <c r="Y22" i="6"/>
  <c r="Z22" i="6" s="1"/>
  <c r="X22" i="6"/>
  <c r="W22" i="6"/>
  <c r="AF21" i="6"/>
  <c r="AE21" i="6"/>
  <c r="AD21" i="6"/>
  <c r="Y21" i="6"/>
  <c r="Z21" i="6" s="1"/>
  <c r="X21" i="6"/>
  <c r="W21" i="6"/>
  <c r="AF20" i="6"/>
  <c r="AE20" i="6"/>
  <c r="AD20" i="6"/>
  <c r="Y20" i="6"/>
  <c r="Z20" i="6" s="1"/>
  <c r="X20" i="6"/>
  <c r="W20" i="6"/>
  <c r="AF19" i="6"/>
  <c r="AE19" i="6"/>
  <c r="AD19" i="6"/>
  <c r="Y19" i="6"/>
  <c r="Z19" i="6" s="1"/>
  <c r="X19" i="6"/>
  <c r="W19" i="6"/>
  <c r="AF18" i="6"/>
  <c r="AE18" i="6"/>
  <c r="AD18" i="6"/>
  <c r="Y18" i="6"/>
  <c r="Z18" i="6" s="1"/>
  <c r="X18" i="6"/>
  <c r="W18" i="6"/>
  <c r="AF17" i="6"/>
  <c r="AE17" i="6"/>
  <c r="AD17" i="6"/>
  <c r="Y17" i="6"/>
  <c r="Z17" i="6" s="1"/>
  <c r="X17" i="6"/>
  <c r="W17" i="6"/>
  <c r="AF16" i="6"/>
  <c r="AE16" i="6"/>
  <c r="AD16" i="6"/>
  <c r="Y16" i="6"/>
  <c r="Z16" i="6" s="1"/>
  <c r="X16" i="6"/>
  <c r="W16" i="6"/>
  <c r="AF15" i="6"/>
  <c r="AE15" i="6"/>
  <c r="AD15" i="6"/>
  <c r="Y15" i="6"/>
  <c r="Z15" i="6" s="1"/>
  <c r="X15" i="6"/>
  <c r="W15" i="6"/>
  <c r="AF14" i="6"/>
  <c r="AE14" i="6"/>
  <c r="AD14" i="6"/>
  <c r="Y14" i="6"/>
  <c r="Z14" i="6" s="1"/>
  <c r="X14" i="6"/>
  <c r="W14" i="6"/>
  <c r="AF13" i="6"/>
  <c r="AE13" i="6"/>
  <c r="AD13" i="6"/>
  <c r="Y13" i="6"/>
  <c r="Z13" i="6" s="1"/>
  <c r="X13" i="6"/>
  <c r="W13" i="6"/>
  <c r="AF12" i="6"/>
  <c r="AE12" i="6"/>
  <c r="AD12" i="6"/>
  <c r="Y12" i="6"/>
  <c r="Z12" i="6" s="1"/>
  <c r="X12" i="6"/>
  <c r="W12" i="6"/>
  <c r="AF11" i="6"/>
  <c r="AE11" i="6"/>
  <c r="AD11" i="6"/>
  <c r="Y11" i="6"/>
  <c r="Z11" i="6" s="1"/>
  <c r="X11" i="6"/>
  <c r="W11" i="6"/>
  <c r="AF10" i="6"/>
  <c r="AE10" i="6"/>
  <c r="AD10" i="6"/>
  <c r="Y10" i="6"/>
  <c r="Z10" i="6" s="1"/>
  <c r="X10" i="6"/>
  <c r="W10" i="6"/>
  <c r="AF9" i="6"/>
  <c r="AE9" i="6"/>
  <c r="AD9" i="6"/>
  <c r="Y9" i="6"/>
  <c r="Z9" i="6" s="1"/>
  <c r="X9" i="6"/>
  <c r="W9" i="6"/>
  <c r="AF8" i="6"/>
  <c r="AE8" i="6"/>
  <c r="AD8" i="6"/>
  <c r="Y8" i="6"/>
  <c r="Z8" i="6" s="1"/>
  <c r="X8" i="6"/>
  <c r="W8" i="6"/>
  <c r="AF7" i="6"/>
  <c r="AE7" i="6"/>
  <c r="AD7" i="6"/>
  <c r="Y7" i="6"/>
  <c r="Z7" i="6" s="1"/>
  <c r="X7" i="6"/>
  <c r="W7" i="6"/>
  <c r="AF19" i="30"/>
  <c r="AE19" i="30"/>
  <c r="AD19" i="30"/>
  <c r="Y19" i="30"/>
  <c r="Z19" i="30" s="1"/>
  <c r="X19" i="30"/>
  <c r="W19" i="30"/>
  <c r="AF18" i="30"/>
  <c r="AE18" i="30"/>
  <c r="AD18" i="30"/>
  <c r="Y18" i="30"/>
  <c r="Z18" i="30" s="1"/>
  <c r="X18" i="30"/>
  <c r="W18" i="30"/>
  <c r="AF17" i="30"/>
  <c r="AE17" i="30"/>
  <c r="AD17" i="30"/>
  <c r="Y17" i="30"/>
  <c r="X17" i="30"/>
  <c r="W17" i="30"/>
  <c r="Z17" i="30" s="1"/>
  <c r="AF16" i="30"/>
  <c r="AE16" i="30"/>
  <c r="AD16" i="30"/>
  <c r="Y16" i="30"/>
  <c r="Z16" i="30" s="1"/>
  <c r="X16" i="30"/>
  <c r="W16" i="30"/>
  <c r="AF15" i="30"/>
  <c r="AE15" i="30"/>
  <c r="AD15" i="30"/>
  <c r="Y15" i="30"/>
  <c r="Z15" i="30" s="1"/>
  <c r="X15" i="30"/>
  <c r="W15" i="30"/>
  <c r="AF14" i="30"/>
  <c r="AE14" i="30"/>
  <c r="AD14" i="30"/>
  <c r="Y14" i="30"/>
  <c r="X14" i="30"/>
  <c r="W14" i="30"/>
  <c r="Z14" i="30" s="1"/>
  <c r="AF13" i="30"/>
  <c r="AE13" i="30"/>
  <c r="AD13" i="30"/>
  <c r="Y13" i="30"/>
  <c r="Z13" i="30" s="1"/>
  <c r="X13" i="30"/>
  <c r="W13" i="30"/>
  <c r="AF12" i="30"/>
  <c r="AE12" i="30"/>
  <c r="AD12" i="30"/>
  <c r="Y12" i="30"/>
  <c r="Z12" i="30" s="1"/>
  <c r="X12" i="30"/>
  <c r="W12" i="30"/>
  <c r="AF11" i="30"/>
  <c r="AE11" i="30"/>
  <c r="AD11" i="30"/>
  <c r="Y11" i="30"/>
  <c r="Z11" i="30" s="1"/>
  <c r="X11" i="30"/>
  <c r="W11" i="30"/>
  <c r="AF10" i="30"/>
  <c r="AE10" i="30"/>
  <c r="AD10" i="30"/>
  <c r="Y10" i="30"/>
  <c r="Z10" i="30" s="1"/>
  <c r="X10" i="30"/>
  <c r="W10" i="30"/>
  <c r="AF9" i="30"/>
  <c r="AE9" i="30"/>
  <c r="AD9" i="30"/>
  <c r="Y9" i="30"/>
  <c r="Z9" i="30" s="1"/>
  <c r="X9" i="30"/>
  <c r="W9" i="30"/>
  <c r="AF8" i="30"/>
  <c r="AE8" i="30"/>
  <c r="AD8" i="30"/>
  <c r="Y8" i="30"/>
  <c r="Z8" i="30" s="1"/>
  <c r="X8" i="30"/>
  <c r="W8" i="30"/>
  <c r="AF7" i="30"/>
  <c r="AE7" i="30"/>
  <c r="AD7" i="30"/>
  <c r="Y7" i="30"/>
  <c r="Z7" i="30" s="1"/>
  <c r="X7" i="30"/>
  <c r="W7" i="30"/>
  <c r="AF22" i="41"/>
  <c r="AE22" i="41"/>
  <c r="AD22" i="41"/>
  <c r="Y22" i="41"/>
  <c r="Z22" i="41" s="1"/>
  <c r="X22" i="41"/>
  <c r="W22" i="41"/>
  <c r="AF21" i="41"/>
  <c r="AE21" i="41"/>
  <c r="AD21" i="41"/>
  <c r="Y21" i="41"/>
  <c r="Z21" i="41" s="1"/>
  <c r="X21" i="41"/>
  <c r="W21" i="41"/>
  <c r="AF20" i="41"/>
  <c r="AE20" i="41"/>
  <c r="AD20" i="41"/>
  <c r="Y20" i="41"/>
  <c r="X20" i="41"/>
  <c r="W20" i="41"/>
  <c r="Z20" i="41" s="1"/>
  <c r="AF19" i="41"/>
  <c r="AE19" i="41"/>
  <c r="AD19" i="41"/>
  <c r="Y19" i="41"/>
  <c r="Z19" i="41" s="1"/>
  <c r="X19" i="41"/>
  <c r="W19" i="41"/>
  <c r="AF18" i="41"/>
  <c r="AE18" i="41"/>
  <c r="AD18" i="41"/>
  <c r="Y18" i="41"/>
  <c r="Z18" i="41" s="1"/>
  <c r="X18" i="41"/>
  <c r="W18" i="41"/>
  <c r="AF17" i="41"/>
  <c r="AE17" i="41"/>
  <c r="AD17" i="41"/>
  <c r="Y17" i="41"/>
  <c r="X17" i="41"/>
  <c r="W17" i="41"/>
  <c r="Z17" i="41" s="1"/>
  <c r="AF16" i="41"/>
  <c r="AE16" i="41"/>
  <c r="AD16" i="41"/>
  <c r="Y16" i="41"/>
  <c r="Z16" i="41" s="1"/>
  <c r="X16" i="41"/>
  <c r="W16" i="41"/>
  <c r="AF15" i="41"/>
  <c r="AE15" i="41"/>
  <c r="AD15" i="41"/>
  <c r="Y15" i="41"/>
  <c r="Z15" i="41" s="1"/>
  <c r="X15" i="41"/>
  <c r="W15" i="41"/>
  <c r="AF14" i="41"/>
  <c r="AE14" i="41"/>
  <c r="AD14" i="41"/>
  <c r="Y14" i="41"/>
  <c r="X14" i="41"/>
  <c r="W14" i="41"/>
  <c r="Z14" i="41" s="1"/>
  <c r="AF13" i="41"/>
  <c r="AE13" i="41"/>
  <c r="AD13" i="41"/>
  <c r="Y13" i="41"/>
  <c r="Z13" i="41" s="1"/>
  <c r="X13" i="41"/>
  <c r="W13" i="41"/>
  <c r="AF12" i="41"/>
  <c r="AE12" i="41"/>
  <c r="AD12" i="41"/>
  <c r="Y12" i="41"/>
  <c r="Z12" i="41" s="1"/>
  <c r="X12" i="41"/>
  <c r="W12" i="41"/>
  <c r="AF11" i="41"/>
  <c r="AE11" i="41"/>
  <c r="AD11" i="41"/>
  <c r="Y11" i="41"/>
  <c r="X11" i="41"/>
  <c r="W11" i="41"/>
  <c r="Z11" i="41" s="1"/>
  <c r="AF10" i="41"/>
  <c r="AE10" i="41"/>
  <c r="AD10" i="41"/>
  <c r="Y10" i="41"/>
  <c r="Z10" i="41" s="1"/>
  <c r="X10" i="41"/>
  <c r="W10" i="41"/>
  <c r="AF9" i="41"/>
  <c r="AE9" i="41"/>
  <c r="AD9" i="41"/>
  <c r="Y9" i="41"/>
  <c r="Z9" i="41" s="1"/>
  <c r="X9" i="41"/>
  <c r="W9" i="41"/>
  <c r="AF8" i="41"/>
  <c r="AE8" i="41"/>
  <c r="AD8" i="41"/>
  <c r="Y8" i="41"/>
  <c r="X8" i="41"/>
  <c r="W8" i="41"/>
  <c r="Z8" i="41" s="1"/>
  <c r="AF7" i="41"/>
  <c r="AE7" i="41"/>
  <c r="AD7" i="41"/>
  <c r="Y7" i="41"/>
  <c r="Z7" i="41" s="1"/>
  <c r="X7" i="41"/>
  <c r="W7" i="41"/>
  <c r="AF22" i="4"/>
  <c r="AE22" i="4"/>
  <c r="AD22" i="4"/>
  <c r="Y22" i="4"/>
  <c r="Z22" i="4" s="1"/>
  <c r="X22" i="4"/>
  <c r="W22" i="4"/>
  <c r="AF21" i="4"/>
  <c r="AE21" i="4"/>
  <c r="AD21" i="4"/>
  <c r="Y21" i="4"/>
  <c r="Z21" i="4" s="1"/>
  <c r="X21" i="4"/>
  <c r="W21" i="4"/>
  <c r="AF20" i="4"/>
  <c r="AE20" i="4"/>
  <c r="AD20" i="4"/>
  <c r="Y20" i="4"/>
  <c r="Z20" i="4" s="1"/>
  <c r="X20" i="4"/>
  <c r="W20" i="4"/>
  <c r="AF19" i="4"/>
  <c r="AE19" i="4"/>
  <c r="AD19" i="4"/>
  <c r="Y19" i="4"/>
  <c r="Z19" i="4" s="1"/>
  <c r="X19" i="4"/>
  <c r="W19" i="4"/>
  <c r="AF18" i="4"/>
  <c r="AE18" i="4"/>
  <c r="AD18" i="4"/>
  <c r="Y18" i="4"/>
  <c r="Z18" i="4" s="1"/>
  <c r="X18" i="4"/>
  <c r="W18" i="4"/>
  <c r="AF17" i="4"/>
  <c r="AE17" i="4"/>
  <c r="AD17" i="4"/>
  <c r="Y17" i="4"/>
  <c r="Z17" i="4" s="1"/>
  <c r="X17" i="4"/>
  <c r="W17" i="4"/>
  <c r="AF16" i="4"/>
  <c r="AE16" i="4"/>
  <c r="AD16" i="4"/>
  <c r="Y16" i="4"/>
  <c r="Z16" i="4" s="1"/>
  <c r="X16" i="4"/>
  <c r="W16" i="4"/>
  <c r="AF15" i="4"/>
  <c r="AE15" i="4"/>
  <c r="AD15" i="4"/>
  <c r="Y15" i="4"/>
  <c r="Z15" i="4" s="1"/>
  <c r="X15" i="4"/>
  <c r="W15" i="4"/>
  <c r="AF14" i="4"/>
  <c r="AE14" i="4"/>
  <c r="AD14" i="4"/>
  <c r="Y14" i="4"/>
  <c r="Z14" i="4" s="1"/>
  <c r="X14" i="4"/>
  <c r="W14" i="4"/>
  <c r="AF13" i="4"/>
  <c r="AE13" i="4"/>
  <c r="AD13" i="4"/>
  <c r="Y13" i="4"/>
  <c r="Z13" i="4" s="1"/>
  <c r="X13" i="4"/>
  <c r="W13" i="4"/>
  <c r="AF12" i="4"/>
  <c r="AE12" i="4"/>
  <c r="AD12" i="4"/>
  <c r="Y12" i="4"/>
  <c r="Z12" i="4" s="1"/>
  <c r="X12" i="4"/>
  <c r="W12" i="4"/>
  <c r="AF11" i="4"/>
  <c r="AE11" i="4"/>
  <c r="AD11" i="4"/>
  <c r="Y11" i="4"/>
  <c r="Z11" i="4" s="1"/>
  <c r="X11" i="4"/>
  <c r="W11" i="4"/>
  <c r="AF10" i="4"/>
  <c r="AE10" i="4"/>
  <c r="AD10" i="4"/>
  <c r="Y10" i="4"/>
  <c r="Z10" i="4" s="1"/>
  <c r="X10" i="4"/>
  <c r="W10" i="4"/>
  <c r="AF9" i="4"/>
  <c r="AE9" i="4"/>
  <c r="AD9" i="4"/>
  <c r="Y9" i="4"/>
  <c r="Z9" i="4" s="1"/>
  <c r="X9" i="4"/>
  <c r="W9" i="4"/>
  <c r="AF8" i="4"/>
  <c r="AE8" i="4"/>
  <c r="AD8" i="4"/>
  <c r="Y8" i="4"/>
  <c r="Z8" i="4" s="1"/>
  <c r="X8" i="4"/>
  <c r="W8" i="4"/>
  <c r="AF7" i="4"/>
  <c r="AE7" i="4"/>
  <c r="AD7" i="4"/>
  <c r="Y7" i="4"/>
  <c r="Z7" i="4" s="1"/>
  <c r="X7" i="4"/>
  <c r="W7" i="4"/>
  <c r="AF25" i="31"/>
  <c r="AE25" i="31"/>
  <c r="AD25" i="31"/>
  <c r="Y25" i="31"/>
  <c r="Z25" i="31" s="1"/>
  <c r="X25" i="31"/>
  <c r="W25" i="31"/>
  <c r="AF24" i="31"/>
  <c r="AE24" i="31"/>
  <c r="AD24" i="31"/>
  <c r="Y24" i="31"/>
  <c r="Z24" i="31" s="1"/>
  <c r="X24" i="31"/>
  <c r="W24" i="31"/>
  <c r="AF23" i="31"/>
  <c r="AE23" i="31"/>
  <c r="AD23" i="31"/>
  <c r="Y23" i="31"/>
  <c r="Z23" i="31" s="1"/>
  <c r="X23" i="31"/>
  <c r="W23" i="31"/>
  <c r="AF22" i="31"/>
  <c r="AE22" i="31"/>
  <c r="AD22" i="31"/>
  <c r="Y22" i="31"/>
  <c r="Z22" i="31" s="1"/>
  <c r="X22" i="31"/>
  <c r="W22" i="31"/>
  <c r="AF21" i="31"/>
  <c r="AE21" i="31"/>
  <c r="AD21" i="31"/>
  <c r="Y21" i="31"/>
  <c r="Z21" i="31" s="1"/>
  <c r="X21" i="31"/>
  <c r="W21" i="31"/>
  <c r="AF20" i="31"/>
  <c r="AE20" i="31"/>
  <c r="AD20" i="31"/>
  <c r="Y20" i="31"/>
  <c r="Z20" i="31" s="1"/>
  <c r="X20" i="31"/>
  <c r="W20" i="31"/>
  <c r="AF19" i="31"/>
  <c r="AE19" i="31"/>
  <c r="AD19" i="31"/>
  <c r="Y19" i="31"/>
  <c r="Z19" i="31" s="1"/>
  <c r="X19" i="31"/>
  <c r="W19" i="31"/>
  <c r="AF18" i="31"/>
  <c r="AE18" i="31"/>
  <c r="AD18" i="31"/>
  <c r="Y18" i="31"/>
  <c r="Z18" i="31" s="1"/>
  <c r="X18" i="31"/>
  <c r="W18" i="31"/>
  <c r="AF17" i="31"/>
  <c r="AE17" i="31"/>
  <c r="AD17" i="31"/>
  <c r="Y17" i="31"/>
  <c r="Z17" i="31" s="1"/>
  <c r="X17" i="31"/>
  <c r="W17" i="31"/>
  <c r="AF16" i="31"/>
  <c r="AE16" i="31"/>
  <c r="AD16" i="31"/>
  <c r="Y16" i="31"/>
  <c r="Z16" i="31" s="1"/>
  <c r="X16" i="31"/>
  <c r="W16" i="31"/>
  <c r="AF15" i="31"/>
  <c r="AE15" i="31"/>
  <c r="AD15" i="31"/>
  <c r="Y15" i="31"/>
  <c r="Z15" i="31" s="1"/>
  <c r="X15" i="31"/>
  <c r="W15" i="31"/>
  <c r="AF14" i="31"/>
  <c r="AE14" i="31"/>
  <c r="AD14" i="31"/>
  <c r="Y14" i="31"/>
  <c r="Z14" i="31" s="1"/>
  <c r="X14" i="31"/>
  <c r="W14" i="31"/>
  <c r="AF13" i="31"/>
  <c r="AE13" i="31"/>
  <c r="AD13" i="31"/>
  <c r="Y13" i="31"/>
  <c r="Z13" i="31" s="1"/>
  <c r="X13" i="31"/>
  <c r="W13" i="31"/>
  <c r="AF12" i="31"/>
  <c r="AE12" i="31"/>
  <c r="AD12" i="31"/>
  <c r="Y12" i="31"/>
  <c r="Z12" i="31" s="1"/>
  <c r="X12" i="31"/>
  <c r="W12" i="31"/>
  <c r="AF11" i="31"/>
  <c r="AE11" i="31"/>
  <c r="AD11" i="31"/>
  <c r="Y11" i="31"/>
  <c r="Z11" i="31" s="1"/>
  <c r="X11" i="31"/>
  <c r="W11" i="31"/>
  <c r="AF10" i="31"/>
  <c r="AE10" i="31"/>
  <c r="AD10" i="31"/>
  <c r="Y10" i="31"/>
  <c r="Z10" i="31" s="1"/>
  <c r="X10" i="31"/>
  <c r="W10" i="31"/>
  <c r="AF9" i="31"/>
  <c r="AE9" i="31"/>
  <c r="AD9" i="31"/>
  <c r="Y9" i="31"/>
  <c r="Z9" i="31" s="1"/>
  <c r="X9" i="31"/>
  <c r="W9" i="31"/>
  <c r="AF8" i="31"/>
  <c r="AE8" i="31"/>
  <c r="AD8" i="31"/>
  <c r="Y8" i="31"/>
  <c r="Z8" i="31" s="1"/>
  <c r="X8" i="31"/>
  <c r="W8" i="31"/>
  <c r="AF7" i="31"/>
  <c r="AE7" i="31"/>
  <c r="AD7" i="31"/>
  <c r="Y7" i="31"/>
  <c r="Z7" i="31" s="1"/>
  <c r="X7" i="31"/>
  <c r="W7" i="31"/>
  <c r="AF6" i="31"/>
  <c r="AE6" i="31"/>
  <c r="AD6" i="31"/>
  <c r="Z6" i="31"/>
  <c r="Y6" i="31"/>
  <c r="X6" i="31"/>
  <c r="W6" i="31"/>
  <c r="AF6" i="4"/>
  <c r="AE6" i="4"/>
  <c r="AD6" i="4"/>
  <c r="Y6" i="4"/>
  <c r="Z6" i="4" s="1"/>
  <c r="X6" i="4"/>
  <c r="W6" i="4"/>
  <c r="AF6" i="41"/>
  <c r="AE6" i="41"/>
  <c r="AD6" i="41"/>
  <c r="Y6" i="41"/>
  <c r="Z6" i="41" s="1"/>
  <c r="X6" i="41"/>
  <c r="W6" i="41"/>
  <c r="AF6" i="30"/>
  <c r="AE6" i="30"/>
  <c r="AD6" i="30"/>
  <c r="Y6" i="30"/>
  <c r="Z6" i="30" s="1"/>
  <c r="X6" i="30"/>
  <c r="W6" i="30"/>
  <c r="AF6" i="6"/>
  <c r="AE6" i="6"/>
  <c r="AD6" i="6"/>
  <c r="Y6" i="6"/>
  <c r="Z6" i="6" s="1"/>
  <c r="X6" i="6"/>
  <c r="W6" i="6"/>
  <c r="AF6" i="14"/>
  <c r="AE6" i="14"/>
  <c r="AD6" i="14"/>
  <c r="Y6" i="14"/>
  <c r="Z6" i="14" s="1"/>
  <c r="X6" i="14"/>
  <c r="W6" i="14"/>
  <c r="AF6" i="16"/>
  <c r="AE6" i="16"/>
  <c r="AD6" i="16"/>
  <c r="Y6" i="16"/>
  <c r="Z6" i="16" s="1"/>
  <c r="X6" i="16"/>
  <c r="W6" i="16"/>
  <c r="AF6" i="17"/>
  <c r="AE6" i="17"/>
  <c r="AD6" i="17"/>
  <c r="Y6" i="17"/>
  <c r="Z6" i="17" s="1"/>
  <c r="X6" i="17"/>
  <c r="W6" i="17"/>
  <c r="AF6" i="58"/>
  <c r="AE6" i="58"/>
  <c r="AD6" i="58"/>
  <c r="Y6" i="58"/>
  <c r="Z6" i="58" s="1"/>
  <c r="X6" i="58"/>
  <c r="W6" i="58"/>
  <c r="AA6" i="62"/>
  <c r="Y6" i="62"/>
  <c r="X6" i="62"/>
  <c r="W6" i="62"/>
  <c r="N7" i="31"/>
  <c r="N8" i="31"/>
  <c r="N9" i="31"/>
  <c r="N10" i="31"/>
  <c r="N11" i="31"/>
  <c r="N12" i="31"/>
  <c r="N13" i="31"/>
  <c r="N14" i="31"/>
  <c r="N15" i="31"/>
  <c r="N16" i="31"/>
  <c r="N17" i="31"/>
  <c r="N18" i="31"/>
  <c r="N19" i="31"/>
  <c r="N20" i="31"/>
  <c r="N21" i="31"/>
  <c r="N22" i="31"/>
  <c r="N23" i="31"/>
  <c r="N24" i="31"/>
  <c r="N25" i="31"/>
  <c r="N7" i="41"/>
  <c r="N8" i="41"/>
  <c r="N9" i="41"/>
  <c r="N10" i="41"/>
  <c r="N11" i="41"/>
  <c r="N12" i="41"/>
  <c r="N13" i="41"/>
  <c r="N14" i="41"/>
  <c r="N15" i="41"/>
  <c r="N16" i="41"/>
  <c r="N17" i="41"/>
  <c r="N18" i="41"/>
  <c r="N19" i="41"/>
  <c r="N20" i="41"/>
  <c r="N21" i="41"/>
  <c r="N22" i="41"/>
  <c r="N7" i="30"/>
  <c r="N8" i="30"/>
  <c r="N9" i="30"/>
  <c r="N10" i="30"/>
  <c r="N11" i="30"/>
  <c r="N12" i="30"/>
  <c r="N13" i="30"/>
  <c r="N14" i="30"/>
  <c r="N15" i="30"/>
  <c r="N16" i="30"/>
  <c r="N17" i="30"/>
  <c r="N18" i="30"/>
  <c r="N19" i="30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7" i="14"/>
  <c r="N8" i="14"/>
  <c r="N9" i="14"/>
  <c r="N10" i="14"/>
  <c r="N11" i="14"/>
  <c r="N7" i="16"/>
  <c r="N8" i="16"/>
  <c r="N9" i="16"/>
  <c r="N10" i="16"/>
  <c r="N11" i="16"/>
  <c r="N12" i="16"/>
  <c r="N13" i="16"/>
  <c r="N14" i="16"/>
  <c r="N15" i="16"/>
  <c r="N16" i="16"/>
  <c r="N17" i="16"/>
  <c r="N18" i="16"/>
  <c r="N7" i="17"/>
  <c r="N8" i="17"/>
  <c r="N9" i="17"/>
  <c r="N10" i="17"/>
  <c r="N11" i="17"/>
  <c r="N12" i="17"/>
  <c r="N13" i="17"/>
  <c r="N14" i="17"/>
  <c r="N15" i="17"/>
  <c r="N16" i="17"/>
  <c r="N17" i="17"/>
  <c r="N18" i="17"/>
  <c r="N19" i="17"/>
  <c r="N20" i="17"/>
  <c r="N21" i="17"/>
  <c r="N22" i="17"/>
  <c r="N23" i="17"/>
  <c r="N7" i="58"/>
  <c r="N8" i="58"/>
  <c r="N9" i="58"/>
  <c r="N10" i="58"/>
  <c r="N11" i="58"/>
  <c r="N12" i="58"/>
  <c r="N13" i="58"/>
  <c r="N14" i="58"/>
  <c r="N15" i="58"/>
  <c r="N16" i="58"/>
  <c r="N17" i="58"/>
  <c r="N18" i="58"/>
  <c r="N19" i="58"/>
  <c r="N20" i="58"/>
  <c r="N21" i="58"/>
  <c r="N22" i="58"/>
  <c r="N23" i="58"/>
  <c r="N8" i="62"/>
  <c r="N6" i="62"/>
  <c r="N9" i="62"/>
  <c r="N10" i="62"/>
  <c r="N11" i="62"/>
  <c r="N12" i="62"/>
  <c r="N13" i="62"/>
  <c r="N14" i="62"/>
  <c r="N15" i="62"/>
  <c r="N16" i="62"/>
  <c r="N17" i="62"/>
  <c r="N18" i="62"/>
  <c r="N19" i="62"/>
  <c r="N20" i="62"/>
  <c r="N21" i="62"/>
  <c r="N23" i="62"/>
  <c r="N24" i="62"/>
  <c r="N22" i="62"/>
  <c r="N25" i="62"/>
  <c r="N26" i="62"/>
  <c r="N27" i="62"/>
  <c r="N28" i="62"/>
  <c r="N29" i="62"/>
  <c r="N30" i="62"/>
  <c r="N31" i="62"/>
  <c r="N32" i="62"/>
  <c r="N33" i="62"/>
  <c r="N34" i="62"/>
  <c r="N35" i="62"/>
  <c r="N36" i="62"/>
  <c r="N37" i="62"/>
  <c r="N38" i="62"/>
  <c r="N39" i="62"/>
  <c r="N40" i="62"/>
  <c r="N42" i="62"/>
  <c r="N43" i="62"/>
  <c r="N44" i="62"/>
  <c r="N41" i="62"/>
  <c r="N45" i="62"/>
  <c r="N47" i="62"/>
  <c r="N46" i="62"/>
  <c r="N48" i="62"/>
  <c r="N49" i="62"/>
  <c r="N50" i="62"/>
  <c r="N51" i="62"/>
  <c r="N52" i="62"/>
  <c r="N53" i="62"/>
  <c r="N54" i="62"/>
  <c r="N55" i="62"/>
  <c r="N56" i="62"/>
  <c r="N6" i="31"/>
  <c r="N6" i="41"/>
  <c r="N6" i="30"/>
  <c r="N6" i="6"/>
  <c r="N6" i="14"/>
  <c r="N6" i="16"/>
  <c r="N6" i="17"/>
  <c r="N6" i="58"/>
  <c r="N7" i="62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6" i="4"/>
  <c r="AB9" i="62" l="1"/>
  <c r="AA9" i="62"/>
  <c r="AC9" i="62" s="1"/>
  <c r="AA14" i="62"/>
  <c r="AC14" i="62" s="1"/>
  <c r="AA18" i="62"/>
  <c r="AC18" i="62" s="1"/>
  <c r="AA23" i="62"/>
  <c r="AC23" i="62" s="1"/>
  <c r="AA27" i="62"/>
  <c r="AC27" i="62" s="1"/>
  <c r="AA31" i="62"/>
  <c r="AC31" i="62" s="1"/>
  <c r="AB49" i="62"/>
  <c r="AA49" i="62"/>
  <c r="AC49" i="62" s="1"/>
  <c r="AA8" i="62"/>
  <c r="AC8" i="62" s="1"/>
  <c r="AA13" i="62"/>
  <c r="AC13" i="62" s="1"/>
  <c r="AA17" i="62"/>
  <c r="AC17" i="62" s="1"/>
  <c r="AB21" i="62"/>
  <c r="AA21" i="62"/>
  <c r="AC21" i="62" s="1"/>
  <c r="AA26" i="62"/>
  <c r="AC26" i="62" s="1"/>
  <c r="AB26" i="62"/>
  <c r="AB28" i="62"/>
  <c r="AA28" i="62"/>
  <c r="AC28" i="62" s="1"/>
  <c r="AA30" i="62"/>
  <c r="AC30" i="62" s="1"/>
  <c r="AA32" i="62"/>
  <c r="AC32" i="62" s="1"/>
  <c r="AB32" i="62"/>
  <c r="AB33" i="62"/>
  <c r="AA33" i="62"/>
  <c r="AC33" i="62" s="1"/>
  <c r="AA34" i="62"/>
  <c r="AC34" i="62" s="1"/>
  <c r="AA35" i="62"/>
  <c r="AC35" i="62" s="1"/>
  <c r="AB35" i="62"/>
  <c r="AB36" i="62"/>
  <c r="AA36" i="62"/>
  <c r="AC36" i="62" s="1"/>
  <c r="AA37" i="62"/>
  <c r="AC37" i="62" s="1"/>
  <c r="AA38" i="62"/>
  <c r="AC38" i="62" s="1"/>
  <c r="AB38" i="62"/>
  <c r="AB39" i="62"/>
  <c r="AA39" i="62"/>
  <c r="AC39" i="62" s="1"/>
  <c r="AA40" i="62"/>
  <c r="AC40" i="62" s="1"/>
  <c r="AA41" i="62"/>
  <c r="AC41" i="62" s="1"/>
  <c r="AB41" i="62"/>
  <c r="AB42" i="62"/>
  <c r="AA42" i="62"/>
  <c r="AC42" i="62" s="1"/>
  <c r="AA44" i="62"/>
  <c r="AC44" i="62" s="1"/>
  <c r="AB44" i="62"/>
  <c r="AA46" i="62"/>
  <c r="AC46" i="62" s="1"/>
  <c r="AA47" i="62"/>
  <c r="AC47" i="62" s="1"/>
  <c r="AA50" i="62"/>
  <c r="AC50" i="62" s="1"/>
  <c r="AB50" i="62"/>
  <c r="AA51" i="62"/>
  <c r="AC51" i="62" s="1"/>
  <c r="AB52" i="62"/>
  <c r="AA52" i="62"/>
  <c r="AC52" i="62" s="1"/>
  <c r="AA53" i="62"/>
  <c r="AC53" i="62" s="1"/>
  <c r="AA54" i="62"/>
  <c r="AC54" i="62" s="1"/>
  <c r="AB55" i="62"/>
  <c r="AA55" i="62"/>
  <c r="AC55" i="62" s="1"/>
  <c r="AA56" i="62"/>
  <c r="AC56" i="62" s="1"/>
  <c r="AA10" i="62"/>
  <c r="AC10" i="62" s="1"/>
  <c r="AB15" i="62"/>
  <c r="AA15" i="62"/>
  <c r="AC15" i="62" s="1"/>
  <c r="AA22" i="62"/>
  <c r="AC22" i="62" s="1"/>
  <c r="AA43" i="62"/>
  <c r="AC43" i="62" s="1"/>
  <c r="AB7" i="62"/>
  <c r="AA7" i="62"/>
  <c r="AC7" i="62" s="1"/>
  <c r="AA12" i="62"/>
  <c r="AC12" i="62" s="1"/>
  <c r="AA19" i="62"/>
  <c r="AC19" i="62" s="1"/>
  <c r="AB25" i="62"/>
  <c r="AA25" i="62"/>
  <c r="AC25" i="62" s="1"/>
  <c r="AA45" i="62"/>
  <c r="AC45" i="62" s="1"/>
  <c r="AA11" i="62"/>
  <c r="AC11" i="62" s="1"/>
  <c r="AB11" i="62"/>
  <c r="AB16" i="62"/>
  <c r="AA16" i="62"/>
  <c r="AC16" i="62" s="1"/>
  <c r="AA20" i="62"/>
  <c r="AC20" i="62" s="1"/>
  <c r="AB20" i="62"/>
  <c r="AA24" i="62"/>
  <c r="AC24" i="62" s="1"/>
  <c r="AA29" i="62"/>
  <c r="AC29" i="62" s="1"/>
  <c r="AA48" i="62"/>
  <c r="AC48" i="62" s="1"/>
  <c r="AA9" i="58"/>
  <c r="AC9" i="58" s="1"/>
  <c r="AB12" i="58"/>
  <c r="AA12" i="58"/>
  <c r="AC12" i="58" s="1"/>
  <c r="AA15" i="58"/>
  <c r="AC15" i="58" s="1"/>
  <c r="AA7" i="58"/>
  <c r="AC7" i="58" s="1"/>
  <c r="AA8" i="58"/>
  <c r="AC8" i="58" s="1"/>
  <c r="AA10" i="58"/>
  <c r="AC10" i="58" s="1"/>
  <c r="AA11" i="58"/>
  <c r="AC11" i="58" s="1"/>
  <c r="AB13" i="58"/>
  <c r="AA13" i="58"/>
  <c r="AC13" i="58" s="1"/>
  <c r="AA14" i="58"/>
  <c r="AC14" i="58" s="1"/>
  <c r="AA16" i="58"/>
  <c r="AC16" i="58" s="1"/>
  <c r="AA17" i="58"/>
  <c r="AC17" i="58" s="1"/>
  <c r="AA19" i="58"/>
  <c r="AC19" i="58" s="1"/>
  <c r="AA22" i="58"/>
  <c r="AC22" i="58" s="1"/>
  <c r="AB23" i="58"/>
  <c r="AA23" i="58"/>
  <c r="AC23" i="58" s="1"/>
  <c r="AA21" i="58"/>
  <c r="AC21" i="58" s="1"/>
  <c r="AA18" i="58"/>
  <c r="AC18" i="58" s="1"/>
  <c r="AA20" i="58"/>
  <c r="AC20" i="58" s="1"/>
  <c r="AB7" i="17"/>
  <c r="AA7" i="17"/>
  <c r="AC7" i="17" s="1"/>
  <c r="AA8" i="17"/>
  <c r="AC8" i="17" s="1"/>
  <c r="AA9" i="17"/>
  <c r="AC9" i="17" s="1"/>
  <c r="AB10" i="17"/>
  <c r="AA10" i="17"/>
  <c r="AC10" i="17" s="1"/>
  <c r="AA11" i="17"/>
  <c r="AC11" i="17" s="1"/>
  <c r="AA12" i="17"/>
  <c r="AC12" i="17" s="1"/>
  <c r="AB13" i="17"/>
  <c r="AA13" i="17"/>
  <c r="AC13" i="17" s="1"/>
  <c r="AA14" i="17"/>
  <c r="AC14" i="17" s="1"/>
  <c r="AA15" i="17"/>
  <c r="AC15" i="17" s="1"/>
  <c r="AB16" i="17"/>
  <c r="AA16" i="17"/>
  <c r="AC16" i="17" s="1"/>
  <c r="AA17" i="17"/>
  <c r="AC17" i="17" s="1"/>
  <c r="AA18" i="17"/>
  <c r="AC18" i="17" s="1"/>
  <c r="AB19" i="17"/>
  <c r="AA19" i="17"/>
  <c r="AC19" i="17" s="1"/>
  <c r="AA20" i="17"/>
  <c r="AC20" i="17" s="1"/>
  <c r="AA21" i="17"/>
  <c r="AC21" i="17" s="1"/>
  <c r="AB22" i="17"/>
  <c r="AA22" i="17"/>
  <c r="AC22" i="17" s="1"/>
  <c r="AB23" i="17"/>
  <c r="AA23" i="17"/>
  <c r="AC23" i="17" s="1"/>
  <c r="AA14" i="16"/>
  <c r="AC14" i="16" s="1"/>
  <c r="AA7" i="16"/>
  <c r="AC7" i="16" s="1"/>
  <c r="AA8" i="16"/>
  <c r="AC8" i="16" s="1"/>
  <c r="AA16" i="16"/>
  <c r="AC16" i="16" s="1"/>
  <c r="AA17" i="16"/>
  <c r="AC17" i="16" s="1"/>
  <c r="AB9" i="16"/>
  <c r="AB18" i="16"/>
  <c r="AA10" i="16"/>
  <c r="AC10" i="16" s="1"/>
  <c r="AA11" i="16"/>
  <c r="AC11" i="16" s="1"/>
  <c r="AB12" i="16"/>
  <c r="AB13" i="16"/>
  <c r="AA13" i="16"/>
  <c r="AC13" i="16" s="1"/>
  <c r="AA7" i="14"/>
  <c r="AC7" i="14" s="1"/>
  <c r="AB9" i="14"/>
  <c r="AA9" i="14"/>
  <c r="AC9" i="14" s="1"/>
  <c r="AB10" i="14"/>
  <c r="AA10" i="14"/>
  <c r="AC10" i="14" s="1"/>
  <c r="AB11" i="14"/>
  <c r="AA11" i="14"/>
  <c r="AC11" i="14" s="1"/>
  <c r="AC8" i="14"/>
  <c r="AB8" i="14" s="1"/>
  <c r="AB7" i="6"/>
  <c r="AA7" i="6"/>
  <c r="AC7" i="6" s="1"/>
  <c r="AA11" i="6"/>
  <c r="AC11" i="6" s="1"/>
  <c r="AA15" i="6"/>
  <c r="AC15" i="6" s="1"/>
  <c r="AB18" i="6"/>
  <c r="AA18" i="6"/>
  <c r="AC18" i="6" s="1"/>
  <c r="AA20" i="6"/>
  <c r="AC20" i="6" s="1"/>
  <c r="AA22" i="6"/>
  <c r="AC22" i="6" s="1"/>
  <c r="AB24" i="6"/>
  <c r="AA24" i="6"/>
  <c r="AC24" i="6" s="1"/>
  <c r="AB27" i="6"/>
  <c r="AA27" i="6"/>
  <c r="AC27" i="6" s="1"/>
  <c r="AA38" i="6"/>
  <c r="AC38" i="6" s="1"/>
  <c r="AB38" i="6"/>
  <c r="AB42" i="6"/>
  <c r="AA42" i="6"/>
  <c r="AC42" i="6" s="1"/>
  <c r="AA45" i="6"/>
  <c r="AC45" i="6" s="1"/>
  <c r="AB45" i="6" s="1"/>
  <c r="AA12" i="6"/>
  <c r="AC12" i="6" s="1"/>
  <c r="AB16" i="6"/>
  <c r="AA16" i="6"/>
  <c r="AC16" i="6" s="1"/>
  <c r="AA19" i="6"/>
  <c r="AC19" i="6" s="1"/>
  <c r="AA21" i="6"/>
  <c r="AC21" i="6" s="1"/>
  <c r="AA23" i="6"/>
  <c r="AC23" i="6" s="1"/>
  <c r="AB25" i="6"/>
  <c r="AA25" i="6"/>
  <c r="AC25" i="6" s="1"/>
  <c r="AA26" i="6"/>
  <c r="AC26" i="6" s="1"/>
  <c r="AB26" i="6"/>
  <c r="AB28" i="6"/>
  <c r="AA28" i="6"/>
  <c r="AC28" i="6" s="1"/>
  <c r="AA29" i="6"/>
  <c r="AC29" i="6" s="1"/>
  <c r="AB29" i="6"/>
  <c r="AA30" i="6"/>
  <c r="AC30" i="6" s="1"/>
  <c r="AB31" i="6"/>
  <c r="AA31" i="6"/>
  <c r="AC31" i="6" s="1"/>
  <c r="AA32" i="6"/>
  <c r="AC32" i="6" s="1"/>
  <c r="AB32" i="6" s="1"/>
  <c r="AA36" i="6"/>
  <c r="AC36" i="6" s="1"/>
  <c r="AB37" i="6"/>
  <c r="AA37" i="6"/>
  <c r="AC37" i="6" s="1"/>
  <c r="AA39" i="6"/>
  <c r="AC39" i="6" s="1"/>
  <c r="AA40" i="6"/>
  <c r="AC40" i="6" s="1"/>
  <c r="AA41" i="6"/>
  <c r="AC41" i="6" s="1"/>
  <c r="AA43" i="6"/>
  <c r="AC43" i="6" s="1"/>
  <c r="AA44" i="6"/>
  <c r="AC44" i="6" s="1"/>
  <c r="AB44" i="6"/>
  <c r="AB46" i="6"/>
  <c r="AA46" i="6"/>
  <c r="AC46" i="6" s="1"/>
  <c r="AA47" i="6"/>
  <c r="AC47" i="6" s="1"/>
  <c r="AA8" i="6"/>
  <c r="AC8" i="6" s="1"/>
  <c r="AB8" i="6"/>
  <c r="AB13" i="6"/>
  <c r="AA13" i="6"/>
  <c r="AC13" i="6" s="1"/>
  <c r="AA34" i="6"/>
  <c r="AC34" i="6" s="1"/>
  <c r="AA9" i="6"/>
  <c r="AC9" i="6" s="1"/>
  <c r="AA14" i="6"/>
  <c r="AC14" i="6" s="1"/>
  <c r="AA33" i="6"/>
  <c r="AC33" i="6" s="1"/>
  <c r="AA10" i="6"/>
  <c r="AC10" i="6" s="1"/>
  <c r="AA17" i="6"/>
  <c r="AC17" i="6" s="1"/>
  <c r="AA35" i="6"/>
  <c r="AC35" i="6" s="1"/>
  <c r="AA11" i="30"/>
  <c r="AC11" i="30" s="1"/>
  <c r="AA14" i="30"/>
  <c r="AC14" i="30" s="1"/>
  <c r="AA17" i="30"/>
  <c r="AC17" i="30" s="1"/>
  <c r="AA7" i="30"/>
  <c r="AC7" i="30" s="1"/>
  <c r="AB7" i="30"/>
  <c r="AA8" i="30"/>
  <c r="AC8" i="30" s="1"/>
  <c r="AA9" i="30"/>
  <c r="AC9" i="30" s="1"/>
  <c r="AA10" i="30"/>
  <c r="AC10" i="30" s="1"/>
  <c r="AB10" i="30"/>
  <c r="AA13" i="30"/>
  <c r="AC13" i="30" s="1"/>
  <c r="AA15" i="30"/>
  <c r="AC15" i="30" s="1"/>
  <c r="AA16" i="30"/>
  <c r="AC16" i="30" s="1"/>
  <c r="AB16" i="30"/>
  <c r="AA18" i="30"/>
  <c r="AC18" i="30" s="1"/>
  <c r="AA19" i="30"/>
  <c r="AC19" i="30" s="1"/>
  <c r="AB19" i="30"/>
  <c r="AA12" i="30"/>
  <c r="AC12" i="30" s="1"/>
  <c r="AB8" i="41"/>
  <c r="AA8" i="41"/>
  <c r="AC8" i="41" s="1"/>
  <c r="AA11" i="41"/>
  <c r="AC11" i="41" s="1"/>
  <c r="AA14" i="41"/>
  <c r="AC14" i="41" s="1"/>
  <c r="AB17" i="41"/>
  <c r="AA17" i="41"/>
  <c r="AC17" i="41" s="1"/>
  <c r="AA20" i="41"/>
  <c r="AC20" i="41" s="1"/>
  <c r="AA7" i="41"/>
  <c r="AC7" i="41" s="1"/>
  <c r="AB7" i="41"/>
  <c r="AA10" i="41"/>
  <c r="AC10" i="41" s="1"/>
  <c r="AA12" i="41"/>
  <c r="AC12" i="41" s="1"/>
  <c r="AA15" i="41"/>
  <c r="AC15" i="41" s="1"/>
  <c r="AA16" i="41"/>
  <c r="AC16" i="41" s="1"/>
  <c r="AA18" i="41"/>
  <c r="AC18" i="41" s="1"/>
  <c r="AA19" i="41"/>
  <c r="AC19" i="41" s="1"/>
  <c r="AB19" i="41"/>
  <c r="AB21" i="41"/>
  <c r="AA21" i="41"/>
  <c r="AC21" i="41" s="1"/>
  <c r="AA22" i="41"/>
  <c r="AC22" i="41" s="1"/>
  <c r="AA9" i="41"/>
  <c r="AC9" i="41" s="1"/>
  <c r="AA13" i="41"/>
  <c r="AC13" i="41" s="1"/>
  <c r="AB8" i="4"/>
  <c r="AA8" i="4"/>
  <c r="AC8" i="4" s="1"/>
  <c r="AA11" i="4"/>
  <c r="AC11" i="4" s="1"/>
  <c r="AA12" i="4"/>
  <c r="AC12" i="4" s="1"/>
  <c r="AB14" i="4"/>
  <c r="AA14" i="4"/>
  <c r="AC14" i="4" s="1"/>
  <c r="AA15" i="4"/>
  <c r="AC15" i="4" s="1"/>
  <c r="AA16" i="4"/>
  <c r="AC16" i="4" s="1"/>
  <c r="AB16" i="4"/>
  <c r="AB17" i="4"/>
  <c r="AA17" i="4"/>
  <c r="AC17" i="4" s="1"/>
  <c r="AA18" i="4"/>
  <c r="AC18" i="4" s="1"/>
  <c r="AA20" i="4"/>
  <c r="AC20" i="4" s="1"/>
  <c r="AB22" i="4"/>
  <c r="AA22" i="4"/>
  <c r="AC22" i="4" s="1"/>
  <c r="AA9" i="4"/>
  <c r="AC9" i="4" s="1"/>
  <c r="AA19" i="4"/>
  <c r="AC19" i="4" s="1"/>
  <c r="AB7" i="4"/>
  <c r="AA7" i="4"/>
  <c r="AC7" i="4" s="1"/>
  <c r="AA10" i="4"/>
  <c r="AC10" i="4" s="1"/>
  <c r="AA13" i="4"/>
  <c r="AC13" i="4" s="1"/>
  <c r="AB13" i="4"/>
  <c r="AB21" i="4"/>
  <c r="AA21" i="4"/>
  <c r="AC21" i="4" s="1"/>
  <c r="AA7" i="31"/>
  <c r="AC7" i="31" s="1"/>
  <c r="AB7" i="31"/>
  <c r="AB8" i="31"/>
  <c r="AA8" i="31"/>
  <c r="AC8" i="31" s="1"/>
  <c r="AA9" i="31"/>
  <c r="AC9" i="31" s="1"/>
  <c r="AA10" i="31"/>
  <c r="AC10" i="31" s="1"/>
  <c r="AB10" i="31"/>
  <c r="AB11" i="31"/>
  <c r="AA11" i="31"/>
  <c r="AC11" i="31" s="1"/>
  <c r="AA12" i="31"/>
  <c r="AC12" i="31" s="1"/>
  <c r="AA13" i="31"/>
  <c r="AC13" i="31" s="1"/>
  <c r="AB13" i="31"/>
  <c r="AB14" i="31"/>
  <c r="AA14" i="31"/>
  <c r="AC14" i="31" s="1"/>
  <c r="AA15" i="31"/>
  <c r="AC15" i="31" s="1"/>
  <c r="AA16" i="31"/>
  <c r="AC16" i="31" s="1"/>
  <c r="AB16" i="31"/>
  <c r="AB17" i="31"/>
  <c r="AA17" i="31"/>
  <c r="AC17" i="31" s="1"/>
  <c r="AA18" i="31"/>
  <c r="AC18" i="31" s="1"/>
  <c r="AA19" i="31"/>
  <c r="AC19" i="31" s="1"/>
  <c r="AB19" i="31"/>
  <c r="AB20" i="31"/>
  <c r="AA20" i="31"/>
  <c r="AC20" i="31" s="1"/>
  <c r="AA21" i="31"/>
  <c r="AC21" i="31" s="1"/>
  <c r="AA22" i="31"/>
  <c r="AC22" i="31" s="1"/>
  <c r="AB22" i="31"/>
  <c r="AB23" i="31"/>
  <c r="AA23" i="31"/>
  <c r="AC23" i="31" s="1"/>
  <c r="AA24" i="31"/>
  <c r="AC24" i="31" s="1"/>
  <c r="AA25" i="31"/>
  <c r="AC25" i="31" s="1"/>
  <c r="AA6" i="31"/>
  <c r="AC6" i="31" s="1"/>
  <c r="AA6" i="4"/>
  <c r="AC6" i="4" s="1"/>
  <c r="AA6" i="41"/>
  <c r="AC6" i="41" s="1"/>
  <c r="AA6" i="30"/>
  <c r="AC6" i="30" s="1"/>
  <c r="AA6" i="6"/>
  <c r="AC6" i="6" s="1"/>
  <c r="AA6" i="14"/>
  <c r="AC6" i="14" s="1"/>
  <c r="AA6" i="16"/>
  <c r="AC6" i="16" s="1"/>
  <c r="AB6" i="17"/>
  <c r="AA6" i="17"/>
  <c r="AC6" i="17" s="1"/>
  <c r="AA6" i="58"/>
  <c r="AC6" i="58" s="1"/>
  <c r="M20" i="4"/>
  <c r="P8" i="4"/>
  <c r="P9" i="4"/>
  <c r="P12" i="4"/>
  <c r="P13" i="4"/>
  <c r="P16" i="4"/>
  <c r="P17" i="4"/>
  <c r="P21" i="4"/>
  <c r="O7" i="31"/>
  <c r="O18" i="4"/>
  <c r="O19" i="4"/>
  <c r="O20" i="4"/>
  <c r="O14" i="41"/>
  <c r="L22" i="6"/>
  <c r="S7" i="31"/>
  <c r="T7" i="31"/>
  <c r="U7" i="31"/>
  <c r="V7" i="31"/>
  <c r="S8" i="31"/>
  <c r="T8" i="31"/>
  <c r="U8" i="31"/>
  <c r="V8" i="31"/>
  <c r="S9" i="31"/>
  <c r="T9" i="31"/>
  <c r="U9" i="31"/>
  <c r="V9" i="31"/>
  <c r="S10" i="31"/>
  <c r="T10" i="31"/>
  <c r="U10" i="31"/>
  <c r="V10" i="31"/>
  <c r="Q11" i="31"/>
  <c r="S11" i="31"/>
  <c r="T11" i="31"/>
  <c r="U11" i="31"/>
  <c r="V11" i="31"/>
  <c r="S12" i="31"/>
  <c r="T12" i="31"/>
  <c r="U12" i="31"/>
  <c r="V12" i="31"/>
  <c r="S13" i="31"/>
  <c r="T13" i="31"/>
  <c r="U13" i="31"/>
  <c r="V13" i="31"/>
  <c r="S14" i="31"/>
  <c r="T14" i="31"/>
  <c r="U14" i="31"/>
  <c r="V14" i="31"/>
  <c r="S15" i="31"/>
  <c r="T15" i="31"/>
  <c r="U15" i="31"/>
  <c r="V15" i="31"/>
  <c r="R16" i="31"/>
  <c r="S16" i="31"/>
  <c r="T16" i="31"/>
  <c r="U16" i="31"/>
  <c r="V16" i="31"/>
  <c r="S17" i="31"/>
  <c r="T17" i="31"/>
  <c r="U17" i="31"/>
  <c r="V17" i="31"/>
  <c r="S18" i="31"/>
  <c r="T18" i="31"/>
  <c r="U18" i="31"/>
  <c r="V18" i="31"/>
  <c r="P19" i="31"/>
  <c r="S19" i="31"/>
  <c r="T19" i="31"/>
  <c r="U19" i="31"/>
  <c r="V19" i="31"/>
  <c r="S20" i="31"/>
  <c r="T20" i="31"/>
  <c r="U20" i="31"/>
  <c r="V20" i="31"/>
  <c r="S21" i="31"/>
  <c r="T21" i="31"/>
  <c r="U21" i="31"/>
  <c r="V21" i="31"/>
  <c r="S22" i="31"/>
  <c r="T22" i="31"/>
  <c r="U22" i="31"/>
  <c r="V22" i="31"/>
  <c r="S23" i="31"/>
  <c r="T23" i="31"/>
  <c r="U23" i="31"/>
  <c r="V23" i="31"/>
  <c r="S24" i="31"/>
  <c r="T24" i="31"/>
  <c r="U24" i="31"/>
  <c r="V24" i="31"/>
  <c r="S25" i="31"/>
  <c r="T25" i="31"/>
  <c r="U25" i="31"/>
  <c r="V25" i="31"/>
  <c r="S7" i="4"/>
  <c r="T7" i="4"/>
  <c r="U7" i="4"/>
  <c r="V7" i="4"/>
  <c r="R8" i="4"/>
  <c r="S8" i="4"/>
  <c r="T8" i="4"/>
  <c r="U8" i="4"/>
  <c r="V8" i="4"/>
  <c r="S9" i="4"/>
  <c r="T9" i="4"/>
  <c r="U9" i="4"/>
  <c r="V9" i="4"/>
  <c r="P10" i="4"/>
  <c r="S10" i="4"/>
  <c r="T10" i="4"/>
  <c r="U10" i="4"/>
  <c r="V10" i="4"/>
  <c r="S11" i="4"/>
  <c r="T11" i="4"/>
  <c r="U11" i="4"/>
  <c r="V11" i="4"/>
  <c r="S12" i="4"/>
  <c r="T12" i="4"/>
  <c r="U12" i="4"/>
  <c r="V12" i="4"/>
  <c r="S13" i="4"/>
  <c r="T13" i="4"/>
  <c r="U13" i="4"/>
  <c r="V13" i="4"/>
  <c r="P14" i="4"/>
  <c r="Q14" i="4"/>
  <c r="S14" i="4"/>
  <c r="T14" i="4"/>
  <c r="U14" i="4"/>
  <c r="V14" i="4"/>
  <c r="S15" i="4"/>
  <c r="T15" i="4"/>
  <c r="U15" i="4"/>
  <c r="V15" i="4"/>
  <c r="Q16" i="4"/>
  <c r="S16" i="4"/>
  <c r="T16" i="4"/>
  <c r="U16" i="4"/>
  <c r="V16" i="4"/>
  <c r="S17" i="4"/>
  <c r="T17" i="4"/>
  <c r="U17" i="4"/>
  <c r="V17" i="4"/>
  <c r="P18" i="4"/>
  <c r="S18" i="4"/>
  <c r="T18" i="4"/>
  <c r="U18" i="4"/>
  <c r="V18" i="4"/>
  <c r="S19" i="4"/>
  <c r="T19" i="4"/>
  <c r="U19" i="4"/>
  <c r="V19" i="4"/>
  <c r="S20" i="4"/>
  <c r="T20" i="4"/>
  <c r="U20" i="4"/>
  <c r="V20" i="4"/>
  <c r="S21" i="4"/>
  <c r="T21" i="4"/>
  <c r="U21" i="4"/>
  <c r="V21" i="4"/>
  <c r="P22" i="4"/>
  <c r="S22" i="4"/>
  <c r="T22" i="4"/>
  <c r="U22" i="4"/>
  <c r="V22" i="4"/>
  <c r="S7" i="41"/>
  <c r="T7" i="41"/>
  <c r="U7" i="41"/>
  <c r="V7" i="41"/>
  <c r="S8" i="41"/>
  <c r="T8" i="41"/>
  <c r="U8" i="41"/>
  <c r="V8" i="41"/>
  <c r="P9" i="41"/>
  <c r="S9" i="41"/>
  <c r="T9" i="41"/>
  <c r="U9" i="41"/>
  <c r="V9" i="41"/>
  <c r="S10" i="41"/>
  <c r="T10" i="41"/>
  <c r="U10" i="41"/>
  <c r="V10" i="41"/>
  <c r="S11" i="41"/>
  <c r="T11" i="41"/>
  <c r="U11" i="41"/>
  <c r="V11" i="41"/>
  <c r="S12" i="41"/>
  <c r="T12" i="41"/>
  <c r="U12" i="41"/>
  <c r="V12" i="41"/>
  <c r="S13" i="41"/>
  <c r="T13" i="41"/>
  <c r="U13" i="41"/>
  <c r="V13" i="41"/>
  <c r="P14" i="41"/>
  <c r="S14" i="41"/>
  <c r="T14" i="41"/>
  <c r="U14" i="41"/>
  <c r="V14" i="41"/>
  <c r="S15" i="41"/>
  <c r="T15" i="41"/>
  <c r="U15" i="41"/>
  <c r="V15" i="41"/>
  <c r="S16" i="41"/>
  <c r="T16" i="41"/>
  <c r="U16" i="41"/>
  <c r="V16" i="41"/>
  <c r="P17" i="41"/>
  <c r="S17" i="41"/>
  <c r="T17" i="41"/>
  <c r="U17" i="41"/>
  <c r="V17" i="41"/>
  <c r="S18" i="41"/>
  <c r="T18" i="41"/>
  <c r="U18" i="41"/>
  <c r="V18" i="41"/>
  <c r="P19" i="41"/>
  <c r="S19" i="41"/>
  <c r="T19" i="41"/>
  <c r="U19" i="41"/>
  <c r="V19" i="41"/>
  <c r="S20" i="41"/>
  <c r="T20" i="41"/>
  <c r="U20" i="41"/>
  <c r="V20" i="41"/>
  <c r="P21" i="41"/>
  <c r="S21" i="41"/>
  <c r="T21" i="41"/>
  <c r="U21" i="41"/>
  <c r="V21" i="41"/>
  <c r="R22" i="41"/>
  <c r="S22" i="41"/>
  <c r="T22" i="41"/>
  <c r="U22" i="41"/>
  <c r="V22" i="41"/>
  <c r="S7" i="30"/>
  <c r="T7" i="30"/>
  <c r="U7" i="30"/>
  <c r="V7" i="30"/>
  <c r="S8" i="30"/>
  <c r="T8" i="30"/>
  <c r="U8" i="30"/>
  <c r="V8" i="30"/>
  <c r="S9" i="30"/>
  <c r="T9" i="30"/>
  <c r="U9" i="30"/>
  <c r="V9" i="30"/>
  <c r="S10" i="30"/>
  <c r="T10" i="30"/>
  <c r="U10" i="30"/>
  <c r="V10" i="30"/>
  <c r="S11" i="30"/>
  <c r="T11" i="30"/>
  <c r="U11" i="30"/>
  <c r="V11" i="30"/>
  <c r="S12" i="30"/>
  <c r="T12" i="30"/>
  <c r="U12" i="30"/>
  <c r="V12" i="30"/>
  <c r="S13" i="30"/>
  <c r="T13" i="30"/>
  <c r="U13" i="30"/>
  <c r="V13" i="30"/>
  <c r="S14" i="30"/>
  <c r="T14" i="30"/>
  <c r="U14" i="30"/>
  <c r="V14" i="30"/>
  <c r="S15" i="30"/>
  <c r="T15" i="30"/>
  <c r="U15" i="30"/>
  <c r="V15" i="30"/>
  <c r="S16" i="30"/>
  <c r="T16" i="30"/>
  <c r="U16" i="30"/>
  <c r="V16" i="30"/>
  <c r="S17" i="30"/>
  <c r="T17" i="30"/>
  <c r="U17" i="30"/>
  <c r="V17" i="30"/>
  <c r="S18" i="30"/>
  <c r="T18" i="30"/>
  <c r="U18" i="30"/>
  <c r="V18" i="30"/>
  <c r="S19" i="30"/>
  <c r="T19" i="30"/>
  <c r="U19" i="30"/>
  <c r="V19" i="30"/>
  <c r="S7" i="6"/>
  <c r="T7" i="6"/>
  <c r="U7" i="6"/>
  <c r="V7" i="6"/>
  <c r="S8" i="6"/>
  <c r="T8" i="6"/>
  <c r="U8" i="6"/>
  <c r="V8" i="6"/>
  <c r="S9" i="6"/>
  <c r="T9" i="6"/>
  <c r="U9" i="6"/>
  <c r="V9" i="6"/>
  <c r="S10" i="6"/>
  <c r="T10" i="6"/>
  <c r="U10" i="6"/>
  <c r="V10" i="6"/>
  <c r="S11" i="6"/>
  <c r="T11" i="6"/>
  <c r="U11" i="6"/>
  <c r="V11" i="6"/>
  <c r="S12" i="6"/>
  <c r="T12" i="6"/>
  <c r="U12" i="6"/>
  <c r="V12" i="6"/>
  <c r="S13" i="6"/>
  <c r="T13" i="6"/>
  <c r="U13" i="6"/>
  <c r="V13" i="6"/>
  <c r="S14" i="6"/>
  <c r="T14" i="6"/>
  <c r="U14" i="6"/>
  <c r="V14" i="6"/>
  <c r="S15" i="6"/>
  <c r="T15" i="6"/>
  <c r="U15" i="6"/>
  <c r="V15" i="6"/>
  <c r="S16" i="6"/>
  <c r="T16" i="6"/>
  <c r="U16" i="6"/>
  <c r="V16" i="6"/>
  <c r="S17" i="6"/>
  <c r="T17" i="6"/>
  <c r="U17" i="6"/>
  <c r="V17" i="6"/>
  <c r="S18" i="6"/>
  <c r="T18" i="6"/>
  <c r="U18" i="6"/>
  <c r="V18" i="6"/>
  <c r="S19" i="6"/>
  <c r="T19" i="6"/>
  <c r="U19" i="6"/>
  <c r="V19" i="6"/>
  <c r="S20" i="6"/>
  <c r="T20" i="6"/>
  <c r="U20" i="6"/>
  <c r="V20" i="6"/>
  <c r="S21" i="6"/>
  <c r="T21" i="6"/>
  <c r="U21" i="6"/>
  <c r="V21" i="6"/>
  <c r="Q22" i="6"/>
  <c r="S22" i="6"/>
  <c r="T22" i="6"/>
  <c r="U22" i="6"/>
  <c r="V22" i="6"/>
  <c r="S23" i="6"/>
  <c r="T23" i="6"/>
  <c r="U23" i="6"/>
  <c r="V23" i="6"/>
  <c r="S24" i="6"/>
  <c r="T24" i="6"/>
  <c r="U24" i="6"/>
  <c r="V24" i="6"/>
  <c r="S25" i="6"/>
  <c r="T25" i="6"/>
  <c r="U25" i="6"/>
  <c r="V25" i="6"/>
  <c r="S26" i="6"/>
  <c r="T26" i="6"/>
  <c r="U26" i="6"/>
  <c r="V26" i="6"/>
  <c r="S27" i="6"/>
  <c r="T27" i="6"/>
  <c r="U27" i="6"/>
  <c r="V27" i="6"/>
  <c r="S28" i="6"/>
  <c r="T28" i="6"/>
  <c r="U28" i="6"/>
  <c r="V28" i="6"/>
  <c r="S29" i="6"/>
  <c r="T29" i="6"/>
  <c r="U29" i="6"/>
  <c r="V29" i="6"/>
  <c r="S30" i="6"/>
  <c r="T30" i="6"/>
  <c r="U30" i="6"/>
  <c r="V30" i="6"/>
  <c r="S31" i="6"/>
  <c r="T31" i="6"/>
  <c r="U31" i="6"/>
  <c r="V31" i="6"/>
  <c r="S32" i="6"/>
  <c r="T32" i="6"/>
  <c r="U32" i="6"/>
  <c r="V32" i="6"/>
  <c r="S33" i="6"/>
  <c r="T33" i="6"/>
  <c r="U33" i="6"/>
  <c r="V33" i="6"/>
  <c r="S34" i="6"/>
  <c r="T34" i="6"/>
  <c r="U34" i="6"/>
  <c r="V34" i="6"/>
  <c r="S35" i="6"/>
  <c r="T35" i="6"/>
  <c r="U35" i="6"/>
  <c r="V35" i="6"/>
  <c r="S36" i="6"/>
  <c r="T36" i="6"/>
  <c r="U36" i="6"/>
  <c r="V36" i="6"/>
  <c r="S37" i="6"/>
  <c r="T37" i="6"/>
  <c r="U37" i="6"/>
  <c r="V37" i="6"/>
  <c r="S38" i="6"/>
  <c r="T38" i="6"/>
  <c r="U38" i="6"/>
  <c r="V38" i="6"/>
  <c r="S39" i="6"/>
  <c r="T39" i="6"/>
  <c r="U39" i="6"/>
  <c r="V39" i="6"/>
  <c r="S40" i="6"/>
  <c r="T40" i="6"/>
  <c r="U40" i="6"/>
  <c r="V40" i="6"/>
  <c r="S41" i="6"/>
  <c r="T41" i="6"/>
  <c r="U41" i="6"/>
  <c r="V41" i="6"/>
  <c r="S42" i="6"/>
  <c r="T42" i="6"/>
  <c r="U42" i="6"/>
  <c r="V42" i="6"/>
  <c r="S43" i="6"/>
  <c r="T43" i="6"/>
  <c r="U43" i="6"/>
  <c r="V43" i="6"/>
  <c r="S44" i="6"/>
  <c r="T44" i="6"/>
  <c r="U44" i="6"/>
  <c r="V44" i="6"/>
  <c r="S45" i="6"/>
  <c r="T45" i="6"/>
  <c r="U45" i="6"/>
  <c r="V45" i="6"/>
  <c r="S46" i="6"/>
  <c r="T46" i="6"/>
  <c r="U46" i="6"/>
  <c r="V46" i="6"/>
  <c r="S47" i="6"/>
  <c r="T47" i="6"/>
  <c r="U47" i="6"/>
  <c r="V47" i="6"/>
  <c r="S7" i="14"/>
  <c r="T7" i="14"/>
  <c r="U7" i="14"/>
  <c r="V7" i="14"/>
  <c r="S8" i="14"/>
  <c r="T8" i="14"/>
  <c r="U8" i="14"/>
  <c r="V8" i="14"/>
  <c r="S9" i="14"/>
  <c r="T9" i="14"/>
  <c r="U9" i="14"/>
  <c r="V9" i="14"/>
  <c r="S10" i="14"/>
  <c r="T10" i="14"/>
  <c r="U10" i="14"/>
  <c r="V10" i="14"/>
  <c r="S11" i="14"/>
  <c r="T11" i="14"/>
  <c r="U11" i="14"/>
  <c r="V11" i="14"/>
  <c r="S7" i="16"/>
  <c r="T7" i="16"/>
  <c r="U7" i="16"/>
  <c r="V7" i="16"/>
  <c r="S8" i="16"/>
  <c r="T8" i="16"/>
  <c r="U8" i="16"/>
  <c r="V8" i="16"/>
  <c r="S9" i="16"/>
  <c r="T9" i="16"/>
  <c r="U9" i="16"/>
  <c r="V9" i="16"/>
  <c r="S10" i="16"/>
  <c r="T10" i="16"/>
  <c r="U10" i="16"/>
  <c r="V10" i="16"/>
  <c r="S11" i="16"/>
  <c r="T11" i="16"/>
  <c r="U11" i="16"/>
  <c r="V11" i="16"/>
  <c r="S12" i="16"/>
  <c r="T12" i="16"/>
  <c r="U12" i="16"/>
  <c r="V12" i="16"/>
  <c r="S13" i="16"/>
  <c r="T13" i="16"/>
  <c r="U13" i="16"/>
  <c r="V13" i="16"/>
  <c r="S14" i="16"/>
  <c r="T14" i="16"/>
  <c r="U14" i="16"/>
  <c r="V14" i="16"/>
  <c r="S15" i="16"/>
  <c r="T15" i="16"/>
  <c r="U15" i="16"/>
  <c r="V15" i="16"/>
  <c r="S16" i="16"/>
  <c r="T16" i="16"/>
  <c r="U16" i="16"/>
  <c r="V16" i="16"/>
  <c r="S17" i="16"/>
  <c r="T17" i="16"/>
  <c r="U17" i="16"/>
  <c r="V17" i="16"/>
  <c r="S18" i="16"/>
  <c r="T18" i="16"/>
  <c r="U18" i="16"/>
  <c r="V18" i="16"/>
  <c r="S7" i="17"/>
  <c r="T7" i="17"/>
  <c r="U7" i="17"/>
  <c r="V7" i="17"/>
  <c r="S8" i="17"/>
  <c r="T8" i="17"/>
  <c r="U8" i="17"/>
  <c r="V8" i="17"/>
  <c r="S9" i="17"/>
  <c r="T9" i="17"/>
  <c r="U9" i="17"/>
  <c r="V9" i="17"/>
  <c r="S10" i="17"/>
  <c r="T10" i="17"/>
  <c r="U10" i="17"/>
  <c r="V10" i="17"/>
  <c r="S11" i="17"/>
  <c r="T11" i="17"/>
  <c r="U11" i="17"/>
  <c r="V11" i="17"/>
  <c r="S12" i="17"/>
  <c r="T12" i="17"/>
  <c r="U12" i="17"/>
  <c r="V12" i="17"/>
  <c r="S13" i="17"/>
  <c r="T13" i="17"/>
  <c r="U13" i="17"/>
  <c r="V13" i="17"/>
  <c r="S14" i="17"/>
  <c r="T14" i="17"/>
  <c r="U14" i="17"/>
  <c r="V14" i="17"/>
  <c r="S15" i="17"/>
  <c r="T15" i="17"/>
  <c r="U15" i="17"/>
  <c r="V15" i="17"/>
  <c r="S16" i="17"/>
  <c r="T16" i="17"/>
  <c r="U16" i="17"/>
  <c r="V16" i="17"/>
  <c r="S17" i="17"/>
  <c r="T17" i="17"/>
  <c r="U17" i="17"/>
  <c r="V17" i="17"/>
  <c r="S18" i="17"/>
  <c r="T18" i="17"/>
  <c r="U18" i="17"/>
  <c r="V18" i="17"/>
  <c r="S19" i="17"/>
  <c r="T19" i="17"/>
  <c r="U19" i="17"/>
  <c r="V19" i="17"/>
  <c r="S20" i="17"/>
  <c r="T20" i="17"/>
  <c r="U20" i="17"/>
  <c r="V20" i="17"/>
  <c r="S21" i="17"/>
  <c r="T21" i="17"/>
  <c r="U21" i="17"/>
  <c r="V21" i="17"/>
  <c r="S22" i="17"/>
  <c r="T22" i="17"/>
  <c r="U22" i="17"/>
  <c r="V22" i="17"/>
  <c r="S23" i="17"/>
  <c r="T23" i="17"/>
  <c r="U23" i="17"/>
  <c r="V23" i="17"/>
  <c r="M18" i="4"/>
  <c r="R18" i="4" s="1"/>
  <c r="M19" i="4"/>
  <c r="M21" i="4"/>
  <c r="M22" i="4"/>
  <c r="L7" i="31"/>
  <c r="M7" i="31"/>
  <c r="P7" i="31"/>
  <c r="L8" i="31"/>
  <c r="M8" i="31"/>
  <c r="P8" i="31"/>
  <c r="L9" i="31"/>
  <c r="M9" i="31"/>
  <c r="P9" i="31"/>
  <c r="L10" i="31"/>
  <c r="M10" i="31"/>
  <c r="P10" i="31"/>
  <c r="L11" i="31"/>
  <c r="M11" i="31"/>
  <c r="P11" i="31"/>
  <c r="L12" i="31"/>
  <c r="Q12" i="31" s="1"/>
  <c r="M12" i="31"/>
  <c r="P12" i="31"/>
  <c r="L13" i="31"/>
  <c r="Q13" i="31" s="1"/>
  <c r="M13" i="31"/>
  <c r="P13" i="31"/>
  <c r="L14" i="31"/>
  <c r="Q14" i="31" s="1"/>
  <c r="M14" i="31"/>
  <c r="P14" i="31"/>
  <c r="L15" i="31"/>
  <c r="M15" i="31"/>
  <c r="P15" i="31"/>
  <c r="L16" i="31"/>
  <c r="M16" i="31"/>
  <c r="O16" i="31" s="1"/>
  <c r="P16" i="31"/>
  <c r="L17" i="31"/>
  <c r="M17" i="31"/>
  <c r="P17" i="31"/>
  <c r="L18" i="31"/>
  <c r="Q18" i="31" s="1"/>
  <c r="M18" i="31"/>
  <c r="P18" i="31"/>
  <c r="L19" i="31"/>
  <c r="M19" i="31"/>
  <c r="O19" i="31" s="1"/>
  <c r="L20" i="31"/>
  <c r="Q20" i="31" s="1"/>
  <c r="M20" i="31"/>
  <c r="P20" i="31"/>
  <c r="L21" i="31"/>
  <c r="Q21" i="31" s="1"/>
  <c r="M21" i="31"/>
  <c r="P21" i="31"/>
  <c r="L22" i="31"/>
  <c r="M22" i="31"/>
  <c r="P22" i="31"/>
  <c r="L23" i="31"/>
  <c r="M23" i="31"/>
  <c r="P23" i="31"/>
  <c r="L24" i="31"/>
  <c r="Q24" i="31" s="1"/>
  <c r="M24" i="31"/>
  <c r="O24" i="31" s="1"/>
  <c r="P24" i="31"/>
  <c r="L25" i="31"/>
  <c r="M25" i="31"/>
  <c r="P25" i="31"/>
  <c r="L7" i="4"/>
  <c r="M7" i="4"/>
  <c r="P7" i="4"/>
  <c r="L8" i="4"/>
  <c r="Q8" i="4" s="1"/>
  <c r="M8" i="4"/>
  <c r="O8" i="4" s="1"/>
  <c r="L9" i="4"/>
  <c r="M9" i="4"/>
  <c r="L10" i="4"/>
  <c r="Q10" i="4" s="1"/>
  <c r="M10" i="4"/>
  <c r="L11" i="4"/>
  <c r="Q11" i="4" s="1"/>
  <c r="M11" i="4"/>
  <c r="O11" i="4" s="1"/>
  <c r="L12" i="4"/>
  <c r="Q12" i="4" s="1"/>
  <c r="M12" i="4"/>
  <c r="L13" i="4"/>
  <c r="M13" i="4"/>
  <c r="L14" i="4"/>
  <c r="M14" i="4"/>
  <c r="L15" i="4"/>
  <c r="Q15" i="4" s="1"/>
  <c r="M15" i="4"/>
  <c r="L16" i="4"/>
  <c r="M16" i="4"/>
  <c r="L17" i="4"/>
  <c r="M17" i="4"/>
  <c r="L18" i="4"/>
  <c r="Q18" i="4" s="1"/>
  <c r="L19" i="4"/>
  <c r="Q19" i="4" s="1"/>
  <c r="L20" i="4"/>
  <c r="Q20" i="4" s="1"/>
  <c r="L21" i="4"/>
  <c r="L22" i="4"/>
  <c r="Q22" i="4" s="1"/>
  <c r="L7" i="41"/>
  <c r="Q7" i="41" s="1"/>
  <c r="M7" i="41"/>
  <c r="P7" i="41"/>
  <c r="L8" i="41"/>
  <c r="Q8" i="41" s="1"/>
  <c r="M8" i="41"/>
  <c r="P8" i="41"/>
  <c r="L9" i="41"/>
  <c r="M9" i="41"/>
  <c r="L10" i="41"/>
  <c r="Q10" i="41" s="1"/>
  <c r="M10" i="41"/>
  <c r="P10" i="41"/>
  <c r="L11" i="41"/>
  <c r="Q11" i="41" s="1"/>
  <c r="M11" i="41"/>
  <c r="P11" i="41"/>
  <c r="L12" i="41"/>
  <c r="Q12" i="41" s="1"/>
  <c r="M12" i="41"/>
  <c r="P12" i="41"/>
  <c r="L13" i="41"/>
  <c r="M13" i="41"/>
  <c r="P13" i="41"/>
  <c r="L14" i="41"/>
  <c r="Q14" i="41" s="1"/>
  <c r="M14" i="41"/>
  <c r="L15" i="41"/>
  <c r="Q15" i="41" s="1"/>
  <c r="M15" i="41"/>
  <c r="P15" i="41"/>
  <c r="L16" i="41"/>
  <c r="Q16" i="41" s="1"/>
  <c r="M16" i="41"/>
  <c r="P16" i="41"/>
  <c r="L17" i="41"/>
  <c r="Q17" i="41" s="1"/>
  <c r="M17" i="41"/>
  <c r="L18" i="41"/>
  <c r="Q18" i="41" s="1"/>
  <c r="M18" i="41"/>
  <c r="P18" i="41"/>
  <c r="L19" i="41"/>
  <c r="Q19" i="41" s="1"/>
  <c r="M19" i="41"/>
  <c r="L20" i="41"/>
  <c r="Q20" i="41" s="1"/>
  <c r="M20" i="41"/>
  <c r="P20" i="41"/>
  <c r="L21" i="41"/>
  <c r="M21" i="41"/>
  <c r="L22" i="41"/>
  <c r="M22" i="41"/>
  <c r="O22" i="41" s="1"/>
  <c r="P22" i="41"/>
  <c r="AB24" i="62" l="1"/>
  <c r="AB19" i="62"/>
  <c r="AB43" i="62"/>
  <c r="AB10" i="62"/>
  <c r="AB54" i="62"/>
  <c r="AB51" i="62"/>
  <c r="AB46" i="62"/>
  <c r="AB13" i="62"/>
  <c r="AB31" i="62"/>
  <c r="AB18" i="62"/>
  <c r="AB53" i="62"/>
  <c r="AB8" i="62"/>
  <c r="AB14" i="62"/>
  <c r="AB48" i="62"/>
  <c r="AB45" i="62"/>
  <c r="AB12" i="62"/>
  <c r="AB22" i="62"/>
  <c r="AB56" i="62"/>
  <c r="AB40" i="62"/>
  <c r="AB37" i="62"/>
  <c r="AB34" i="62"/>
  <c r="AB30" i="62"/>
  <c r="AB27" i="62"/>
  <c r="AB29" i="62"/>
  <c r="AB47" i="62"/>
  <c r="AB17" i="62"/>
  <c r="AB23" i="62"/>
  <c r="AB21" i="58"/>
  <c r="AB19" i="58"/>
  <c r="AB14" i="58"/>
  <c r="AB10" i="58"/>
  <c r="AB15" i="58"/>
  <c r="AB20" i="58"/>
  <c r="AB17" i="58"/>
  <c r="AB8" i="58"/>
  <c r="AB18" i="58"/>
  <c r="AB22" i="58"/>
  <c r="AB16" i="58"/>
  <c r="AB11" i="58"/>
  <c r="AB7" i="58"/>
  <c r="AB9" i="58"/>
  <c r="AB21" i="17"/>
  <c r="AB18" i="17"/>
  <c r="AB15" i="17"/>
  <c r="AB12" i="17"/>
  <c r="AB9" i="17"/>
  <c r="AB20" i="17"/>
  <c r="AB17" i="17"/>
  <c r="AB14" i="17"/>
  <c r="AB11" i="17"/>
  <c r="AB8" i="17"/>
  <c r="AB8" i="16"/>
  <c r="AB11" i="16"/>
  <c r="AB17" i="16"/>
  <c r="AB7" i="16"/>
  <c r="AB10" i="16"/>
  <c r="AB16" i="16"/>
  <c r="AB14" i="16"/>
  <c r="AB7" i="14"/>
  <c r="AB10" i="6"/>
  <c r="AB9" i="6"/>
  <c r="AB40" i="6"/>
  <c r="AB36" i="6"/>
  <c r="AB30" i="6"/>
  <c r="AB21" i="6"/>
  <c r="AB12" i="6"/>
  <c r="AB22" i="6"/>
  <c r="AB15" i="6"/>
  <c r="AB20" i="6"/>
  <c r="AB11" i="6"/>
  <c r="AB35" i="6"/>
  <c r="AB33" i="6"/>
  <c r="AB34" i="6"/>
  <c r="AB47" i="6"/>
  <c r="AB43" i="6"/>
  <c r="AB39" i="6"/>
  <c r="AB19" i="6"/>
  <c r="AB17" i="6"/>
  <c r="AB14" i="6"/>
  <c r="AB41" i="6"/>
  <c r="AB23" i="6"/>
  <c r="AB15" i="30"/>
  <c r="AB18" i="30"/>
  <c r="AB13" i="30"/>
  <c r="AB8" i="30"/>
  <c r="AB14" i="30"/>
  <c r="AB9" i="30"/>
  <c r="AB17" i="30"/>
  <c r="AB12" i="30"/>
  <c r="AB11" i="30"/>
  <c r="AB9" i="41"/>
  <c r="AB15" i="41"/>
  <c r="AB14" i="41"/>
  <c r="AB22" i="41"/>
  <c r="AB18" i="41"/>
  <c r="AB12" i="41"/>
  <c r="AB20" i="41"/>
  <c r="AB11" i="41"/>
  <c r="AB13" i="41"/>
  <c r="AB16" i="41"/>
  <c r="AB10" i="41"/>
  <c r="AB19" i="4"/>
  <c r="AB20" i="4"/>
  <c r="AB12" i="4"/>
  <c r="AB10" i="4"/>
  <c r="AB9" i="4"/>
  <c r="AB18" i="4"/>
  <c r="AB15" i="4"/>
  <c r="AB11" i="4"/>
  <c r="AB24" i="31"/>
  <c r="AB21" i="31"/>
  <c r="AB18" i="31"/>
  <c r="AB15" i="31"/>
  <c r="AB12" i="31"/>
  <c r="AB9" i="31"/>
  <c r="AB25" i="31"/>
  <c r="AB6" i="31"/>
  <c r="AB6" i="4"/>
  <c r="AB6" i="41"/>
  <c r="AB6" i="30"/>
  <c r="AB6" i="6"/>
  <c r="AB6" i="14"/>
  <c r="AB6" i="16"/>
  <c r="AB6" i="58"/>
  <c r="Q22" i="41"/>
  <c r="O7" i="41"/>
  <c r="R7" i="41"/>
  <c r="Q21" i="4"/>
  <c r="O17" i="4"/>
  <c r="R17" i="4"/>
  <c r="O15" i="4"/>
  <c r="R15" i="4"/>
  <c r="O13" i="4"/>
  <c r="R13" i="4"/>
  <c r="O25" i="31"/>
  <c r="R25" i="31"/>
  <c r="O17" i="31"/>
  <c r="R17" i="31"/>
  <c r="Q16" i="31"/>
  <c r="O9" i="31"/>
  <c r="R9" i="31"/>
  <c r="R22" i="4"/>
  <c r="O22" i="4"/>
  <c r="O19" i="41"/>
  <c r="R19" i="41"/>
  <c r="O15" i="41"/>
  <c r="R15" i="41"/>
  <c r="O11" i="41"/>
  <c r="R11" i="41"/>
  <c r="O9" i="4"/>
  <c r="R9" i="4"/>
  <c r="O21" i="31"/>
  <c r="R21" i="31"/>
  <c r="O13" i="31"/>
  <c r="R13" i="31"/>
  <c r="Q8" i="31"/>
  <c r="O20" i="41"/>
  <c r="R20" i="41"/>
  <c r="O12" i="41"/>
  <c r="R12" i="41"/>
  <c r="O8" i="41"/>
  <c r="R8" i="41"/>
  <c r="Q13" i="4"/>
  <c r="Q9" i="4"/>
  <c r="R7" i="4"/>
  <c r="O7" i="4"/>
  <c r="Q25" i="31"/>
  <c r="O14" i="31"/>
  <c r="R14" i="31"/>
  <c r="R13" i="41"/>
  <c r="O13" i="41"/>
  <c r="R9" i="41"/>
  <c r="Q7" i="4"/>
  <c r="R11" i="31"/>
  <c r="O11" i="31"/>
  <c r="Q10" i="31"/>
  <c r="O16" i="41"/>
  <c r="R16" i="41"/>
  <c r="Q17" i="4"/>
  <c r="R22" i="31"/>
  <c r="O18" i="31"/>
  <c r="R18" i="31"/>
  <c r="Q17" i="31"/>
  <c r="O10" i="31"/>
  <c r="R10" i="31"/>
  <c r="Q9" i="31"/>
  <c r="O21" i="4"/>
  <c r="R21" i="4"/>
  <c r="O21" i="41"/>
  <c r="R21" i="41"/>
  <c r="R17" i="41"/>
  <c r="O17" i="41"/>
  <c r="O16" i="4"/>
  <c r="R16" i="4"/>
  <c r="O14" i="4"/>
  <c r="R14" i="4"/>
  <c r="O12" i="4"/>
  <c r="R12" i="4"/>
  <c r="R10" i="4"/>
  <c r="O10" i="4"/>
  <c r="R23" i="31"/>
  <c r="Q22" i="31"/>
  <c r="R15" i="31"/>
  <c r="O15" i="31"/>
  <c r="R7" i="31"/>
  <c r="O9" i="41"/>
  <c r="O23" i="31"/>
  <c r="O18" i="41"/>
  <c r="R18" i="41"/>
  <c r="R14" i="41"/>
  <c r="Q13" i="41"/>
  <c r="O10" i="41"/>
  <c r="R10" i="41"/>
  <c r="Q9" i="41"/>
  <c r="Q23" i="31"/>
  <c r="O20" i="31"/>
  <c r="R20" i="31"/>
  <c r="Q19" i="31"/>
  <c r="Q15" i="31"/>
  <c r="O12" i="31"/>
  <c r="R12" i="31"/>
  <c r="O8" i="31"/>
  <c r="R8" i="31"/>
  <c r="Q7" i="31"/>
  <c r="Q21" i="41"/>
  <c r="R24" i="31"/>
  <c r="R19" i="31"/>
  <c r="O22" i="31"/>
  <c r="R19" i="4"/>
  <c r="R11" i="4"/>
  <c r="P19" i="4"/>
  <c r="P11" i="4"/>
  <c r="P15" i="4"/>
  <c r="R20" i="4"/>
  <c r="P20" i="4"/>
  <c r="L7" i="30"/>
  <c r="M7" i="30"/>
  <c r="P7" i="30"/>
  <c r="L8" i="30"/>
  <c r="M8" i="30"/>
  <c r="P8" i="30"/>
  <c r="L9" i="30"/>
  <c r="M9" i="30"/>
  <c r="P9" i="30"/>
  <c r="L10" i="30"/>
  <c r="Q10" i="30" s="1"/>
  <c r="M10" i="30"/>
  <c r="L11" i="30"/>
  <c r="M11" i="30"/>
  <c r="P11" i="30"/>
  <c r="L12" i="30"/>
  <c r="M12" i="30"/>
  <c r="P12" i="30"/>
  <c r="L13" i="30"/>
  <c r="M13" i="30"/>
  <c r="P13" i="30"/>
  <c r="L14" i="30"/>
  <c r="M14" i="30"/>
  <c r="P14" i="30"/>
  <c r="L15" i="30"/>
  <c r="M15" i="30"/>
  <c r="P15" i="30"/>
  <c r="L16" i="30"/>
  <c r="M16" i="30"/>
  <c r="P16" i="30"/>
  <c r="L17" i="30"/>
  <c r="M17" i="30"/>
  <c r="P17" i="30"/>
  <c r="L18" i="30"/>
  <c r="Q18" i="30" s="1"/>
  <c r="M18" i="30"/>
  <c r="P18" i="30"/>
  <c r="L19" i="30"/>
  <c r="M19" i="30"/>
  <c r="P19" i="30"/>
  <c r="L7" i="6"/>
  <c r="M7" i="6"/>
  <c r="P7" i="6"/>
  <c r="L8" i="6"/>
  <c r="M8" i="6"/>
  <c r="P8" i="6"/>
  <c r="L9" i="6"/>
  <c r="M9" i="6"/>
  <c r="P9" i="6"/>
  <c r="L10" i="6"/>
  <c r="M10" i="6"/>
  <c r="L11" i="6"/>
  <c r="M11" i="6"/>
  <c r="P11" i="6"/>
  <c r="L12" i="6"/>
  <c r="M12" i="6"/>
  <c r="P12" i="6"/>
  <c r="L13" i="6"/>
  <c r="M13" i="6"/>
  <c r="P13" i="6"/>
  <c r="L14" i="6"/>
  <c r="M14" i="6"/>
  <c r="P14" i="6"/>
  <c r="L15" i="6"/>
  <c r="M15" i="6"/>
  <c r="P15" i="6"/>
  <c r="L16" i="6"/>
  <c r="M16" i="6"/>
  <c r="P16" i="6"/>
  <c r="L17" i="6"/>
  <c r="M17" i="6"/>
  <c r="P17" i="6"/>
  <c r="L18" i="6"/>
  <c r="M18" i="6"/>
  <c r="L19" i="6"/>
  <c r="M19" i="6"/>
  <c r="P19" i="6"/>
  <c r="L20" i="6"/>
  <c r="M20" i="6"/>
  <c r="P20" i="6"/>
  <c r="L21" i="6"/>
  <c r="M21" i="6"/>
  <c r="P21" i="6"/>
  <c r="M22" i="6"/>
  <c r="P22" i="6"/>
  <c r="L23" i="6"/>
  <c r="M23" i="6"/>
  <c r="P23" i="6"/>
  <c r="L24" i="6"/>
  <c r="M24" i="6"/>
  <c r="P24" i="6"/>
  <c r="L25" i="6"/>
  <c r="M25" i="6"/>
  <c r="P25" i="6"/>
  <c r="L26" i="6"/>
  <c r="M26" i="6"/>
  <c r="P26" i="6"/>
  <c r="L27" i="6"/>
  <c r="M27" i="6"/>
  <c r="P27" i="6"/>
  <c r="L28" i="6"/>
  <c r="M28" i="6"/>
  <c r="P28" i="6"/>
  <c r="L29" i="6"/>
  <c r="M29" i="6"/>
  <c r="P29" i="6"/>
  <c r="L30" i="6"/>
  <c r="M30" i="6"/>
  <c r="P30" i="6"/>
  <c r="L31" i="6"/>
  <c r="M31" i="6"/>
  <c r="P31" i="6"/>
  <c r="L32" i="6"/>
  <c r="Q32" i="6" s="1"/>
  <c r="M32" i="6"/>
  <c r="P32" i="6"/>
  <c r="L33" i="6"/>
  <c r="M33" i="6"/>
  <c r="P33" i="6"/>
  <c r="L34" i="6"/>
  <c r="M34" i="6"/>
  <c r="P34" i="6"/>
  <c r="L35" i="6"/>
  <c r="M35" i="6"/>
  <c r="P35" i="6"/>
  <c r="L36" i="6"/>
  <c r="M36" i="6"/>
  <c r="P36" i="6"/>
  <c r="L37" i="6"/>
  <c r="M37" i="6"/>
  <c r="P37" i="6"/>
  <c r="L38" i="6"/>
  <c r="M38" i="6"/>
  <c r="P38" i="6"/>
  <c r="L39" i="6"/>
  <c r="M39" i="6"/>
  <c r="P39" i="6"/>
  <c r="L40" i="6"/>
  <c r="M40" i="6"/>
  <c r="P40" i="6"/>
  <c r="L41" i="6"/>
  <c r="M41" i="6"/>
  <c r="P41" i="6"/>
  <c r="L42" i="6"/>
  <c r="M42" i="6"/>
  <c r="P42" i="6"/>
  <c r="L43" i="6"/>
  <c r="M43" i="6"/>
  <c r="P43" i="6"/>
  <c r="L44" i="6"/>
  <c r="M44" i="6"/>
  <c r="P44" i="6"/>
  <c r="L45" i="6"/>
  <c r="Q45" i="6" s="1"/>
  <c r="M45" i="6"/>
  <c r="P45" i="6"/>
  <c r="L46" i="6"/>
  <c r="M46" i="6"/>
  <c r="P46" i="6"/>
  <c r="L47" i="6"/>
  <c r="M47" i="6"/>
  <c r="P47" i="6"/>
  <c r="L7" i="14"/>
  <c r="M7" i="14"/>
  <c r="P7" i="14"/>
  <c r="L8" i="14"/>
  <c r="Q8" i="14" s="1"/>
  <c r="M8" i="14"/>
  <c r="P8" i="14"/>
  <c r="L9" i="14"/>
  <c r="M9" i="14"/>
  <c r="P9" i="14"/>
  <c r="L10" i="14"/>
  <c r="M10" i="14"/>
  <c r="L11" i="14"/>
  <c r="M11" i="14"/>
  <c r="P11" i="14"/>
  <c r="L7" i="16"/>
  <c r="M7" i="16"/>
  <c r="P7" i="16"/>
  <c r="L8" i="16"/>
  <c r="M8" i="16"/>
  <c r="P8" i="16"/>
  <c r="L9" i="16"/>
  <c r="M9" i="16"/>
  <c r="P9" i="16"/>
  <c r="L10" i="16"/>
  <c r="M10" i="16"/>
  <c r="L11" i="16"/>
  <c r="M11" i="16"/>
  <c r="P11" i="16"/>
  <c r="L12" i="16"/>
  <c r="M12" i="16"/>
  <c r="P12" i="16"/>
  <c r="L13" i="16"/>
  <c r="M13" i="16"/>
  <c r="P13" i="16"/>
  <c r="L14" i="16"/>
  <c r="M14" i="16"/>
  <c r="P14" i="16"/>
  <c r="L15" i="16"/>
  <c r="M15" i="16"/>
  <c r="P15" i="16"/>
  <c r="L16" i="16"/>
  <c r="M16" i="16"/>
  <c r="P16" i="16"/>
  <c r="L17" i="16"/>
  <c r="M17" i="16"/>
  <c r="P17" i="16"/>
  <c r="L18" i="16"/>
  <c r="M18" i="16"/>
  <c r="P18" i="16"/>
  <c r="L7" i="17"/>
  <c r="M7" i="17"/>
  <c r="P7" i="17"/>
  <c r="L8" i="17"/>
  <c r="M8" i="17"/>
  <c r="P8" i="17"/>
  <c r="L9" i="17"/>
  <c r="M9" i="17"/>
  <c r="P9" i="17"/>
  <c r="L10" i="17"/>
  <c r="Q10" i="17" s="1"/>
  <c r="M10" i="17"/>
  <c r="L11" i="17"/>
  <c r="M11" i="17"/>
  <c r="P11" i="17"/>
  <c r="L12" i="17"/>
  <c r="Q12" i="17" s="1"/>
  <c r="M12" i="17"/>
  <c r="P12" i="17"/>
  <c r="L13" i="17"/>
  <c r="M13" i="17"/>
  <c r="P13" i="17"/>
  <c r="L14" i="17"/>
  <c r="Q14" i="17" s="1"/>
  <c r="M14" i="17"/>
  <c r="P14" i="17"/>
  <c r="L15" i="17"/>
  <c r="M15" i="17"/>
  <c r="P15" i="17"/>
  <c r="L16" i="17"/>
  <c r="M16" i="17"/>
  <c r="P16" i="17"/>
  <c r="L17" i="17"/>
  <c r="M17" i="17"/>
  <c r="P17" i="17"/>
  <c r="L18" i="17"/>
  <c r="Q18" i="17" s="1"/>
  <c r="M18" i="17"/>
  <c r="P18" i="17"/>
  <c r="L19" i="17"/>
  <c r="M19" i="17"/>
  <c r="P19" i="17"/>
  <c r="L20" i="17"/>
  <c r="M20" i="17"/>
  <c r="P20" i="17"/>
  <c r="L21" i="17"/>
  <c r="M21" i="17"/>
  <c r="P21" i="17"/>
  <c r="L22" i="17"/>
  <c r="M22" i="17"/>
  <c r="P22" i="17"/>
  <c r="L23" i="17"/>
  <c r="M23" i="17"/>
  <c r="P23" i="17"/>
  <c r="I26" i="31"/>
  <c r="C15" i="56" s="1"/>
  <c r="J26" i="31"/>
  <c r="D15" i="56" s="1"/>
  <c r="K26" i="31"/>
  <c r="E15" i="56" s="1"/>
  <c r="M26" i="31"/>
  <c r="G15" i="56" s="1"/>
  <c r="I23" i="4"/>
  <c r="C14" i="56" s="1"/>
  <c r="J23" i="4"/>
  <c r="D14" i="56" s="1"/>
  <c r="K23" i="4"/>
  <c r="E14" i="56" s="1"/>
  <c r="N23" i="4"/>
  <c r="H14" i="56" s="1"/>
  <c r="I23" i="41"/>
  <c r="C13" i="56" s="1"/>
  <c r="J23" i="41"/>
  <c r="D13" i="56" s="1"/>
  <c r="K23" i="41"/>
  <c r="E13" i="56" s="1"/>
  <c r="M23" i="41"/>
  <c r="G13" i="56" s="1"/>
  <c r="I20" i="30"/>
  <c r="C12" i="56" s="1"/>
  <c r="J20" i="30"/>
  <c r="D12" i="56" s="1"/>
  <c r="K20" i="30"/>
  <c r="E12" i="56" s="1"/>
  <c r="I48" i="6"/>
  <c r="C11" i="56" s="1"/>
  <c r="J48" i="6"/>
  <c r="D11" i="56" s="1"/>
  <c r="K48" i="6"/>
  <c r="E11" i="56" s="1"/>
  <c r="I12" i="14"/>
  <c r="C10" i="56" s="1"/>
  <c r="J12" i="14"/>
  <c r="D10" i="56" s="1"/>
  <c r="K12" i="14"/>
  <c r="E10" i="56" s="1"/>
  <c r="I19" i="16"/>
  <c r="C9" i="56" s="1"/>
  <c r="J19" i="16"/>
  <c r="D9" i="56" s="1"/>
  <c r="K19" i="16"/>
  <c r="E9" i="56" s="1"/>
  <c r="I24" i="58"/>
  <c r="C7" i="56" s="1"/>
  <c r="J24" i="58"/>
  <c r="D7" i="56" s="1"/>
  <c r="K24" i="58"/>
  <c r="E7" i="56" s="1"/>
  <c r="V23" i="58"/>
  <c r="U23" i="58"/>
  <c r="T23" i="58"/>
  <c r="S23" i="58"/>
  <c r="P23" i="58"/>
  <c r="M23" i="58"/>
  <c r="O23" i="58" s="1"/>
  <c r="L23" i="58"/>
  <c r="Q23" i="58" s="1"/>
  <c r="V22" i="58"/>
  <c r="U22" i="58"/>
  <c r="T22" i="58"/>
  <c r="S22" i="58"/>
  <c r="P22" i="58"/>
  <c r="M22" i="58"/>
  <c r="O22" i="58" s="1"/>
  <c r="L22" i="58"/>
  <c r="Q22" i="58" s="1"/>
  <c r="V21" i="58"/>
  <c r="U21" i="58"/>
  <c r="T21" i="58"/>
  <c r="S21" i="58"/>
  <c r="P21" i="58"/>
  <c r="M21" i="58"/>
  <c r="O21" i="58" s="1"/>
  <c r="L21" i="58"/>
  <c r="V20" i="58"/>
  <c r="U20" i="58"/>
  <c r="T20" i="58"/>
  <c r="S20" i="58"/>
  <c r="P20" i="58"/>
  <c r="M20" i="58"/>
  <c r="O20" i="58" s="1"/>
  <c r="L20" i="58"/>
  <c r="V19" i="58"/>
  <c r="U19" i="58"/>
  <c r="T19" i="58"/>
  <c r="S19" i="58"/>
  <c r="Q19" i="58"/>
  <c r="P19" i="58"/>
  <c r="M19" i="58"/>
  <c r="O19" i="58" s="1"/>
  <c r="L19" i="58"/>
  <c r="V18" i="58"/>
  <c r="U18" i="58"/>
  <c r="T18" i="58"/>
  <c r="S18" i="58"/>
  <c r="P18" i="58"/>
  <c r="M18" i="58"/>
  <c r="O18" i="58" s="1"/>
  <c r="L18" i="58"/>
  <c r="V17" i="58"/>
  <c r="U17" i="58"/>
  <c r="T17" i="58"/>
  <c r="S17" i="58"/>
  <c r="P17" i="58"/>
  <c r="R17" i="58"/>
  <c r="M17" i="58"/>
  <c r="O17" i="58" s="1"/>
  <c r="L17" i="58"/>
  <c r="V16" i="58"/>
  <c r="U16" i="58"/>
  <c r="T16" i="58"/>
  <c r="S16" i="58"/>
  <c r="P16" i="58"/>
  <c r="M16" i="58"/>
  <c r="O16" i="58" s="1"/>
  <c r="L16" i="58"/>
  <c r="V15" i="58"/>
  <c r="U15" i="58"/>
  <c r="T15" i="58"/>
  <c r="S15" i="58"/>
  <c r="P15" i="58"/>
  <c r="M15" i="58"/>
  <c r="O15" i="58" s="1"/>
  <c r="L15" i="58"/>
  <c r="Q15" i="58" s="1"/>
  <c r="V14" i="58"/>
  <c r="U14" i="58"/>
  <c r="T14" i="58"/>
  <c r="S14" i="58"/>
  <c r="Q14" i="58"/>
  <c r="P14" i="58"/>
  <c r="M14" i="58"/>
  <c r="L14" i="58"/>
  <c r="V13" i="58"/>
  <c r="U13" i="58"/>
  <c r="T13" i="58"/>
  <c r="S13" i="58"/>
  <c r="M13" i="58"/>
  <c r="O13" i="58" s="1"/>
  <c r="L13" i="58"/>
  <c r="V12" i="58"/>
  <c r="U12" i="58"/>
  <c r="T12" i="58"/>
  <c r="S12" i="58"/>
  <c r="P12" i="58"/>
  <c r="M12" i="58"/>
  <c r="O12" i="58" s="1"/>
  <c r="L12" i="58"/>
  <c r="V11" i="58"/>
  <c r="U11" i="58"/>
  <c r="T11" i="58"/>
  <c r="S11" i="58"/>
  <c r="Q11" i="58"/>
  <c r="P11" i="58"/>
  <c r="M11" i="58"/>
  <c r="O11" i="58" s="1"/>
  <c r="L11" i="58"/>
  <c r="V10" i="58"/>
  <c r="U10" i="58"/>
  <c r="T10" i="58"/>
  <c r="S10" i="58"/>
  <c r="P10" i="58"/>
  <c r="M10" i="58"/>
  <c r="O10" i="58" s="1"/>
  <c r="L10" i="58"/>
  <c r="Q10" i="58" s="1"/>
  <c r="V9" i="58"/>
  <c r="U9" i="58"/>
  <c r="T9" i="58"/>
  <c r="S9" i="58"/>
  <c r="M9" i="58"/>
  <c r="O9" i="58" s="1"/>
  <c r="L9" i="58"/>
  <c r="V8" i="58"/>
  <c r="U8" i="58"/>
  <c r="T8" i="58"/>
  <c r="S8" i="58"/>
  <c r="P8" i="58"/>
  <c r="M8" i="58"/>
  <c r="O8" i="58" s="1"/>
  <c r="L8" i="58"/>
  <c r="Q8" i="58" s="1"/>
  <c r="V7" i="58"/>
  <c r="U7" i="58"/>
  <c r="T7" i="58"/>
  <c r="S7" i="58"/>
  <c r="R7" i="58"/>
  <c r="P7" i="58"/>
  <c r="M7" i="58"/>
  <c r="O7" i="58" s="1"/>
  <c r="L7" i="58"/>
  <c r="V6" i="31"/>
  <c r="U6" i="31"/>
  <c r="T6" i="31"/>
  <c r="S6" i="31"/>
  <c r="Q6" i="31"/>
  <c r="P6" i="31"/>
  <c r="M6" i="31"/>
  <c r="O6" i="31" s="1"/>
  <c r="L6" i="31"/>
  <c r="L26" i="31" s="1"/>
  <c r="F15" i="56" s="1"/>
  <c r="V6" i="4"/>
  <c r="U6" i="4"/>
  <c r="T6" i="4"/>
  <c r="S6" i="4"/>
  <c r="Q6" i="4"/>
  <c r="P6" i="4"/>
  <c r="M6" i="4"/>
  <c r="O6" i="4" s="1"/>
  <c r="L6" i="4"/>
  <c r="L23" i="4" s="1"/>
  <c r="F14" i="56" s="1"/>
  <c r="V6" i="41"/>
  <c r="U6" i="41"/>
  <c r="T6" i="41"/>
  <c r="S6" i="41"/>
  <c r="Q6" i="41"/>
  <c r="P6" i="41"/>
  <c r="M6" i="41"/>
  <c r="O6" i="41" s="1"/>
  <c r="L6" i="41"/>
  <c r="L23" i="41" s="1"/>
  <c r="F13" i="56" s="1"/>
  <c r="V6" i="30"/>
  <c r="U6" i="30"/>
  <c r="T6" i="30"/>
  <c r="S6" i="30"/>
  <c r="Q6" i="30"/>
  <c r="P6" i="30"/>
  <c r="M6" i="30"/>
  <c r="O6" i="30" s="1"/>
  <c r="L6" i="30"/>
  <c r="V6" i="6"/>
  <c r="U6" i="6"/>
  <c r="T6" i="6"/>
  <c r="S6" i="6"/>
  <c r="P6" i="6"/>
  <c r="M6" i="6"/>
  <c r="L6" i="6"/>
  <c r="Q6" i="6" s="1"/>
  <c r="V6" i="14"/>
  <c r="U6" i="14"/>
  <c r="T6" i="14"/>
  <c r="S6" i="14"/>
  <c r="Q6" i="14"/>
  <c r="P6" i="14"/>
  <c r="M6" i="14"/>
  <c r="O6" i="14" s="1"/>
  <c r="L6" i="14"/>
  <c r="L12" i="14" s="1"/>
  <c r="F10" i="56" s="1"/>
  <c r="V6" i="16"/>
  <c r="U6" i="16"/>
  <c r="T6" i="16"/>
  <c r="S6" i="16"/>
  <c r="P6" i="16"/>
  <c r="M6" i="16"/>
  <c r="O6" i="16" s="1"/>
  <c r="L6" i="16"/>
  <c r="Q6" i="16" s="1"/>
  <c r="V6" i="17"/>
  <c r="U6" i="17"/>
  <c r="T6" i="17"/>
  <c r="S6" i="17"/>
  <c r="Q6" i="17"/>
  <c r="P6" i="17"/>
  <c r="M6" i="17"/>
  <c r="O6" i="17" s="1"/>
  <c r="L6" i="17"/>
  <c r="V6" i="58"/>
  <c r="U6" i="58"/>
  <c r="T6" i="58"/>
  <c r="S6" i="58"/>
  <c r="Q6" i="58"/>
  <c r="P6" i="58"/>
  <c r="M6" i="58"/>
  <c r="O6" i="58" s="1"/>
  <c r="L6" i="58"/>
  <c r="H23" i="4"/>
  <c r="B14" i="56" s="1"/>
  <c r="H23" i="41"/>
  <c r="B13" i="56" s="1"/>
  <c r="H20" i="30"/>
  <c r="B12" i="56" s="1"/>
  <c r="H48" i="6"/>
  <c r="B11" i="56" s="1"/>
  <c r="H12" i="14"/>
  <c r="B10" i="56" s="1"/>
  <c r="H19" i="16"/>
  <c r="B9" i="56" s="1"/>
  <c r="H26" i="31"/>
  <c r="B15" i="56" s="1"/>
  <c r="J24" i="17"/>
  <c r="D8" i="56" s="1"/>
  <c r="I24" i="17"/>
  <c r="C8" i="56" s="1"/>
  <c r="K24" i="17"/>
  <c r="E8" i="56" s="1"/>
  <c r="H24" i="17"/>
  <c r="B8" i="56" s="1"/>
  <c r="R21" i="58" l="1"/>
  <c r="Q7" i="58"/>
  <c r="L24" i="58"/>
  <c r="F7" i="56" s="1"/>
  <c r="M24" i="58"/>
  <c r="G7" i="56" s="1"/>
  <c r="R21" i="17"/>
  <c r="O21" i="17"/>
  <c r="Q20" i="17"/>
  <c r="O13" i="17"/>
  <c r="R13" i="17"/>
  <c r="N24" i="17"/>
  <c r="H8" i="56" s="1"/>
  <c r="P10" i="17"/>
  <c r="O17" i="16"/>
  <c r="R17" i="16"/>
  <c r="Q16" i="16"/>
  <c r="O13" i="16"/>
  <c r="R13" i="16"/>
  <c r="N19" i="16"/>
  <c r="H9" i="56" s="1"/>
  <c r="P10" i="16"/>
  <c r="R10" i="14"/>
  <c r="O10" i="14"/>
  <c r="Q9" i="14"/>
  <c r="O47" i="6"/>
  <c r="R47" i="6"/>
  <c r="Q46" i="6"/>
  <c r="O39" i="6"/>
  <c r="R39" i="6"/>
  <c r="Q38" i="6"/>
  <c r="O23" i="6"/>
  <c r="R23" i="6"/>
  <c r="R16" i="6"/>
  <c r="O16" i="6"/>
  <c r="Q15" i="6"/>
  <c r="O12" i="6"/>
  <c r="R12" i="6"/>
  <c r="Q11" i="6"/>
  <c r="O17" i="30"/>
  <c r="R17" i="30"/>
  <c r="Q16" i="30"/>
  <c r="R13" i="30"/>
  <c r="O13" i="30"/>
  <c r="M20" i="30"/>
  <c r="G12" i="56" s="1"/>
  <c r="O9" i="30"/>
  <c r="R9" i="30"/>
  <c r="O17" i="17"/>
  <c r="R17" i="17"/>
  <c r="Q16" i="17"/>
  <c r="M24" i="17"/>
  <c r="G8" i="56" s="1"/>
  <c r="O9" i="17"/>
  <c r="R9" i="17"/>
  <c r="L24" i="17"/>
  <c r="F8" i="56" s="1"/>
  <c r="Q8" i="17"/>
  <c r="Q12" i="16"/>
  <c r="M19" i="16"/>
  <c r="G9" i="56" s="1"/>
  <c r="O9" i="16"/>
  <c r="R9" i="16"/>
  <c r="L19" i="16"/>
  <c r="F9" i="56" s="1"/>
  <c r="Q8" i="16"/>
  <c r="O43" i="6"/>
  <c r="R43" i="6"/>
  <c r="Q42" i="6"/>
  <c r="O35" i="6"/>
  <c r="R35" i="6"/>
  <c r="Q34" i="6"/>
  <c r="O31" i="6"/>
  <c r="R31" i="6"/>
  <c r="Q30" i="6"/>
  <c r="O27" i="6"/>
  <c r="R27" i="6"/>
  <c r="Q26" i="6"/>
  <c r="O20" i="6"/>
  <c r="R20" i="6"/>
  <c r="Q19" i="6"/>
  <c r="O8" i="6"/>
  <c r="R8" i="6"/>
  <c r="Q7" i="6"/>
  <c r="Q12" i="30"/>
  <c r="N20" i="30"/>
  <c r="H12" i="56" s="1"/>
  <c r="P10" i="30"/>
  <c r="L20" i="30"/>
  <c r="F12" i="56" s="1"/>
  <c r="Q8" i="30"/>
  <c r="O14" i="58"/>
  <c r="R14" i="58"/>
  <c r="O22" i="17"/>
  <c r="R22" i="17"/>
  <c r="Q21" i="17"/>
  <c r="O18" i="17"/>
  <c r="R18" i="17"/>
  <c r="Q17" i="17"/>
  <c r="O14" i="17"/>
  <c r="R14" i="17"/>
  <c r="Q13" i="17"/>
  <c r="O10" i="17"/>
  <c r="R10" i="17"/>
  <c r="Q9" i="17"/>
  <c r="O18" i="16"/>
  <c r="R18" i="16"/>
  <c r="Q17" i="16"/>
  <c r="O14" i="16"/>
  <c r="R14" i="16"/>
  <c r="Q13" i="16"/>
  <c r="R10" i="16"/>
  <c r="O10" i="16"/>
  <c r="Q9" i="16"/>
  <c r="O11" i="14"/>
  <c r="R11" i="14"/>
  <c r="Q10" i="14"/>
  <c r="O7" i="14"/>
  <c r="R7" i="14"/>
  <c r="Q47" i="6"/>
  <c r="O44" i="6"/>
  <c r="R44" i="6"/>
  <c r="Q43" i="6"/>
  <c r="O40" i="6"/>
  <c r="R40" i="6"/>
  <c r="Q39" i="6"/>
  <c r="O36" i="6"/>
  <c r="R36" i="6"/>
  <c r="Q35" i="6"/>
  <c r="R32" i="6"/>
  <c r="O32" i="6"/>
  <c r="Q31" i="6"/>
  <c r="O28" i="6"/>
  <c r="R28" i="6"/>
  <c r="Q27" i="6"/>
  <c r="O24" i="6"/>
  <c r="R24" i="6"/>
  <c r="Q23" i="6"/>
  <c r="O21" i="6"/>
  <c r="R21" i="6"/>
  <c r="Q20" i="6"/>
  <c r="P18" i="6"/>
  <c r="O17" i="6"/>
  <c r="R17" i="6"/>
  <c r="Q16" i="6"/>
  <c r="O13" i="6"/>
  <c r="R13" i="6"/>
  <c r="Q12" i="6"/>
  <c r="N48" i="6"/>
  <c r="H11" i="56" s="1"/>
  <c r="P10" i="6"/>
  <c r="O9" i="6"/>
  <c r="R9" i="6"/>
  <c r="L48" i="6"/>
  <c r="F11" i="56" s="1"/>
  <c r="Q8" i="6"/>
  <c r="O18" i="30"/>
  <c r="R18" i="30"/>
  <c r="Q17" i="30"/>
  <c r="O14" i="30"/>
  <c r="R14" i="30"/>
  <c r="Q13" i="30"/>
  <c r="O10" i="30"/>
  <c r="R10" i="30"/>
  <c r="Q9" i="30"/>
  <c r="R9" i="58"/>
  <c r="P9" i="58"/>
  <c r="R10" i="58"/>
  <c r="R13" i="58"/>
  <c r="P13" i="58"/>
  <c r="R6" i="6"/>
  <c r="O6" i="6"/>
  <c r="Q18" i="58"/>
  <c r="M48" i="6"/>
  <c r="G11" i="56" s="1"/>
  <c r="M23" i="4"/>
  <c r="G14" i="56" s="1"/>
  <c r="O23" i="17"/>
  <c r="R23" i="17"/>
  <c r="Q22" i="17"/>
  <c r="O19" i="17"/>
  <c r="R19" i="17"/>
  <c r="O15" i="17"/>
  <c r="R15" i="17"/>
  <c r="O11" i="17"/>
  <c r="R11" i="17"/>
  <c r="O7" i="17"/>
  <c r="R7" i="17"/>
  <c r="Q18" i="16"/>
  <c r="O15" i="16"/>
  <c r="R15" i="16"/>
  <c r="Q14" i="16"/>
  <c r="O11" i="16"/>
  <c r="R11" i="16"/>
  <c r="Q10" i="16"/>
  <c r="O7" i="16"/>
  <c r="R7" i="16"/>
  <c r="Q11" i="14"/>
  <c r="O8" i="14"/>
  <c r="R8" i="14"/>
  <c r="Q7" i="14"/>
  <c r="R45" i="6"/>
  <c r="O45" i="6"/>
  <c r="Q44" i="6"/>
  <c r="O41" i="6"/>
  <c r="R41" i="6"/>
  <c r="Q40" i="6"/>
  <c r="R37" i="6"/>
  <c r="O37" i="6"/>
  <c r="Q36" i="6"/>
  <c r="O33" i="6"/>
  <c r="R33" i="6"/>
  <c r="R29" i="6"/>
  <c r="O29" i="6"/>
  <c r="Q28" i="6"/>
  <c r="O25" i="6"/>
  <c r="R25" i="6"/>
  <c r="Q24" i="6"/>
  <c r="Q21" i="6"/>
  <c r="O18" i="6"/>
  <c r="R18" i="6"/>
  <c r="Q17" i="6"/>
  <c r="O14" i="6"/>
  <c r="R14" i="6"/>
  <c r="Q13" i="6"/>
  <c r="O10" i="6"/>
  <c r="R10" i="6"/>
  <c r="Q9" i="6"/>
  <c r="O19" i="30"/>
  <c r="R19" i="30"/>
  <c r="O15" i="30"/>
  <c r="R15" i="30"/>
  <c r="Q14" i="30"/>
  <c r="O11" i="30"/>
  <c r="R11" i="30"/>
  <c r="O7" i="30"/>
  <c r="R7" i="30"/>
  <c r="R18" i="58"/>
  <c r="N24" i="58"/>
  <c r="H7" i="56" s="1"/>
  <c r="N23" i="41"/>
  <c r="H13" i="56" s="1"/>
  <c r="N26" i="31"/>
  <c r="H15" i="56" s="1"/>
  <c r="Q23" i="17"/>
  <c r="O20" i="17"/>
  <c r="R20" i="17"/>
  <c r="Q19" i="17"/>
  <c r="O16" i="17"/>
  <c r="R16" i="17"/>
  <c r="Q15" i="17"/>
  <c r="O12" i="17"/>
  <c r="R12" i="17"/>
  <c r="Q11" i="17"/>
  <c r="O8" i="17"/>
  <c r="R8" i="17"/>
  <c r="Q7" i="17"/>
  <c r="O16" i="16"/>
  <c r="R16" i="16"/>
  <c r="Q15" i="16"/>
  <c r="O12" i="16"/>
  <c r="R12" i="16"/>
  <c r="Q11" i="16"/>
  <c r="O8" i="16"/>
  <c r="R8" i="16"/>
  <c r="Q7" i="16"/>
  <c r="N12" i="14"/>
  <c r="H10" i="56" s="1"/>
  <c r="P10" i="14"/>
  <c r="M12" i="14"/>
  <c r="G10" i="56" s="1"/>
  <c r="O9" i="14"/>
  <c r="R9" i="14"/>
  <c r="O46" i="6"/>
  <c r="R46" i="6"/>
  <c r="O42" i="6"/>
  <c r="R42" i="6"/>
  <c r="Q41" i="6"/>
  <c r="O38" i="6"/>
  <c r="R38" i="6"/>
  <c r="Q37" i="6"/>
  <c r="O34" i="6"/>
  <c r="R34" i="6"/>
  <c r="Q33" i="6"/>
  <c r="O30" i="6"/>
  <c r="R30" i="6"/>
  <c r="Q29" i="6"/>
  <c r="O26" i="6"/>
  <c r="R26" i="6"/>
  <c r="Q25" i="6"/>
  <c r="O22" i="6"/>
  <c r="R22" i="6"/>
  <c r="O19" i="6"/>
  <c r="R19" i="6"/>
  <c r="Q18" i="6"/>
  <c r="O15" i="6"/>
  <c r="R15" i="6"/>
  <c r="Q14" i="6"/>
  <c r="O11" i="6"/>
  <c r="R11" i="6"/>
  <c r="Q10" i="6"/>
  <c r="O7" i="6"/>
  <c r="R7" i="6"/>
  <c r="Q19" i="30"/>
  <c r="O16" i="30"/>
  <c r="R16" i="30"/>
  <c r="Q15" i="30"/>
  <c r="O12" i="30"/>
  <c r="R12" i="30"/>
  <c r="Q11" i="30"/>
  <c r="R8" i="30"/>
  <c r="O8" i="30"/>
  <c r="Q7" i="30"/>
  <c r="Q12" i="58"/>
  <c r="R11" i="58"/>
  <c r="Q16" i="58"/>
  <c r="R19" i="58"/>
  <c r="Q9" i="58"/>
  <c r="R15" i="58"/>
  <c r="R8" i="58"/>
  <c r="Q20" i="58"/>
  <c r="R22" i="58"/>
  <c r="R23" i="58"/>
  <c r="R12" i="58"/>
  <c r="Q13" i="58"/>
  <c r="R16" i="58"/>
  <c r="Q17" i="58"/>
  <c r="R20" i="58"/>
  <c r="Q21" i="58"/>
  <c r="R6" i="31"/>
  <c r="AD26" i="31"/>
  <c r="M15" i="56" s="1"/>
  <c r="R6" i="4"/>
  <c r="AD23" i="4"/>
  <c r="M14" i="56" s="1"/>
  <c r="R6" i="41"/>
  <c r="AD23" i="41"/>
  <c r="M13" i="56" s="1"/>
  <c r="R6" i="30"/>
  <c r="R6" i="14"/>
  <c r="R6" i="16"/>
  <c r="R6" i="17"/>
  <c r="R6" i="58"/>
  <c r="H24" i="58"/>
  <c r="B7" i="56" s="1"/>
  <c r="AD20" i="30" l="1"/>
  <c r="M12" i="56" s="1"/>
  <c r="AD24" i="17"/>
  <c r="M8" i="56" s="1"/>
  <c r="AD24" i="58"/>
  <c r="M7" i="56" s="1"/>
  <c r="AD19" i="16"/>
  <c r="M9" i="56" s="1"/>
  <c r="AD48" i="6"/>
  <c r="M11" i="56" s="1"/>
  <c r="AD12" i="14"/>
  <c r="M10" i="56" s="1"/>
  <c r="AF26" i="31"/>
  <c r="O15" i="56" s="1"/>
  <c r="AE26" i="31"/>
  <c r="N15" i="56" s="1"/>
  <c r="AE23" i="4"/>
  <c r="N14" i="56" s="1"/>
  <c r="AF23" i="4"/>
  <c r="O14" i="56" s="1"/>
  <c r="Z23" i="41"/>
  <c r="I13" i="56" s="1"/>
  <c r="AE23" i="41"/>
  <c r="N13" i="56" s="1"/>
  <c r="AF23" i="41"/>
  <c r="O13" i="56" s="1"/>
  <c r="M8" i="62"/>
  <c r="O8" i="62" s="1"/>
  <c r="M6" i="62"/>
  <c r="O6" i="62" s="1"/>
  <c r="M9" i="62"/>
  <c r="O9" i="62" s="1"/>
  <c r="M10" i="62"/>
  <c r="O10" i="62" s="1"/>
  <c r="M11" i="62"/>
  <c r="O11" i="62" s="1"/>
  <c r="M12" i="62"/>
  <c r="O12" i="62" s="1"/>
  <c r="M13" i="62"/>
  <c r="O13" i="62" s="1"/>
  <c r="M14" i="62"/>
  <c r="O14" i="62" s="1"/>
  <c r="M15" i="62"/>
  <c r="O15" i="62" s="1"/>
  <c r="M16" i="62"/>
  <c r="O16" i="62" s="1"/>
  <c r="M17" i="62"/>
  <c r="O17" i="62" s="1"/>
  <c r="M18" i="62"/>
  <c r="O18" i="62" s="1"/>
  <c r="M19" i="62"/>
  <c r="O19" i="62" s="1"/>
  <c r="M20" i="62"/>
  <c r="O20" i="62" s="1"/>
  <c r="M21" i="62"/>
  <c r="O21" i="62" s="1"/>
  <c r="M23" i="62"/>
  <c r="O23" i="62" s="1"/>
  <c r="M24" i="62"/>
  <c r="O24" i="62" s="1"/>
  <c r="M22" i="62"/>
  <c r="O22" i="62" s="1"/>
  <c r="M25" i="62"/>
  <c r="O25" i="62" s="1"/>
  <c r="M26" i="62"/>
  <c r="O26" i="62" s="1"/>
  <c r="M27" i="62"/>
  <c r="O27" i="62" s="1"/>
  <c r="M28" i="62"/>
  <c r="O28" i="62" s="1"/>
  <c r="M29" i="62"/>
  <c r="O29" i="62" s="1"/>
  <c r="M30" i="62"/>
  <c r="O30" i="62" s="1"/>
  <c r="M31" i="62"/>
  <c r="O31" i="62" s="1"/>
  <c r="M32" i="62"/>
  <c r="O32" i="62" s="1"/>
  <c r="M33" i="62"/>
  <c r="O33" i="62" s="1"/>
  <c r="M34" i="62"/>
  <c r="O34" i="62" s="1"/>
  <c r="M35" i="62"/>
  <c r="O35" i="62" s="1"/>
  <c r="M36" i="62"/>
  <c r="O36" i="62" s="1"/>
  <c r="M37" i="62"/>
  <c r="O37" i="62" s="1"/>
  <c r="M38" i="62"/>
  <c r="O38" i="62" s="1"/>
  <c r="M39" i="62"/>
  <c r="O39" i="62" s="1"/>
  <c r="M40" i="62"/>
  <c r="O40" i="62" s="1"/>
  <c r="M42" i="62"/>
  <c r="O42" i="62" s="1"/>
  <c r="M43" i="62"/>
  <c r="O43" i="62" s="1"/>
  <c r="M44" i="62"/>
  <c r="O44" i="62" s="1"/>
  <c r="M41" i="62"/>
  <c r="O41" i="62" s="1"/>
  <c r="M45" i="62"/>
  <c r="O45" i="62" s="1"/>
  <c r="M47" i="62"/>
  <c r="O47" i="62" s="1"/>
  <c r="M46" i="62"/>
  <c r="O46" i="62" s="1"/>
  <c r="M48" i="62"/>
  <c r="O48" i="62" s="1"/>
  <c r="M49" i="62"/>
  <c r="O49" i="62" s="1"/>
  <c r="M50" i="62"/>
  <c r="O50" i="62" s="1"/>
  <c r="M51" i="62"/>
  <c r="O51" i="62" s="1"/>
  <c r="M52" i="62"/>
  <c r="O52" i="62" s="1"/>
  <c r="M53" i="62"/>
  <c r="O53" i="62" s="1"/>
  <c r="M54" i="62"/>
  <c r="O54" i="62" s="1"/>
  <c r="M55" i="62"/>
  <c r="O55" i="62" s="1"/>
  <c r="M56" i="62"/>
  <c r="O56" i="62" s="1"/>
  <c r="M7" i="62"/>
  <c r="O7" i="62" s="1"/>
  <c r="L8" i="62"/>
  <c r="L6" i="62"/>
  <c r="L9" i="62"/>
  <c r="L10" i="62"/>
  <c r="L11" i="62"/>
  <c r="L12" i="62"/>
  <c r="L13" i="62"/>
  <c r="L14" i="62"/>
  <c r="L15" i="62"/>
  <c r="L16" i="62"/>
  <c r="L17" i="62"/>
  <c r="L18" i="62"/>
  <c r="L19" i="62"/>
  <c r="L20" i="62"/>
  <c r="L21" i="62"/>
  <c r="L23" i="62"/>
  <c r="L24" i="62"/>
  <c r="L22" i="62"/>
  <c r="L25" i="62"/>
  <c r="L26" i="62"/>
  <c r="L27" i="62"/>
  <c r="L28" i="62"/>
  <c r="L29" i="62"/>
  <c r="L30" i="62"/>
  <c r="L31" i="62"/>
  <c r="L32" i="62"/>
  <c r="L33" i="62"/>
  <c r="L34" i="62"/>
  <c r="L35" i="62"/>
  <c r="L36" i="62"/>
  <c r="L37" i="62"/>
  <c r="L38" i="62"/>
  <c r="L39" i="62"/>
  <c r="L40" i="62"/>
  <c r="L42" i="62"/>
  <c r="L43" i="62"/>
  <c r="L44" i="62"/>
  <c r="L41" i="62"/>
  <c r="L45" i="62"/>
  <c r="L47" i="62"/>
  <c r="L46" i="62"/>
  <c r="L48" i="62"/>
  <c r="L49" i="62"/>
  <c r="L50" i="62"/>
  <c r="L51" i="62"/>
  <c r="L52" i="62"/>
  <c r="L53" i="62"/>
  <c r="L54" i="62"/>
  <c r="L55" i="62"/>
  <c r="L56" i="62"/>
  <c r="J57" i="62"/>
  <c r="D6" i="56" s="1"/>
  <c r="D16" i="56" s="1"/>
  <c r="K57" i="62"/>
  <c r="E6" i="56" s="1"/>
  <c r="E16" i="56" s="1"/>
  <c r="I57" i="62"/>
  <c r="C6" i="56" s="1"/>
  <c r="C16" i="56" s="1"/>
  <c r="H57" i="62"/>
  <c r="B6" i="56" s="1"/>
  <c r="V56" i="62"/>
  <c r="U56" i="62"/>
  <c r="T56" i="62"/>
  <c r="S56" i="62"/>
  <c r="P56" i="62"/>
  <c r="V55" i="62"/>
  <c r="U55" i="62"/>
  <c r="T55" i="62"/>
  <c r="S55" i="62"/>
  <c r="P55" i="62"/>
  <c r="V54" i="62"/>
  <c r="U54" i="62"/>
  <c r="T54" i="62"/>
  <c r="S54" i="62"/>
  <c r="P54" i="62"/>
  <c r="V53" i="62"/>
  <c r="U53" i="62"/>
  <c r="T53" i="62"/>
  <c r="S53" i="62"/>
  <c r="P53" i="62"/>
  <c r="V52" i="62"/>
  <c r="U52" i="62"/>
  <c r="T52" i="62"/>
  <c r="S52" i="62"/>
  <c r="P52" i="62"/>
  <c r="V51" i="62"/>
  <c r="U51" i="62"/>
  <c r="T51" i="62"/>
  <c r="S51" i="62"/>
  <c r="P51" i="62"/>
  <c r="V50" i="62"/>
  <c r="U50" i="62"/>
  <c r="T50" i="62"/>
  <c r="S50" i="62"/>
  <c r="P50" i="62"/>
  <c r="V49" i="62"/>
  <c r="U49" i="62"/>
  <c r="T49" i="62"/>
  <c r="S49" i="62"/>
  <c r="P49" i="62"/>
  <c r="V48" i="62"/>
  <c r="U48" i="62"/>
  <c r="T48" i="62"/>
  <c r="S48" i="62"/>
  <c r="P48" i="62"/>
  <c r="V46" i="62"/>
  <c r="U46" i="62"/>
  <c r="T46" i="62"/>
  <c r="S46" i="62"/>
  <c r="P46" i="62"/>
  <c r="V47" i="62"/>
  <c r="U47" i="62"/>
  <c r="T47" i="62"/>
  <c r="S47" i="62"/>
  <c r="P47" i="62"/>
  <c r="V45" i="62"/>
  <c r="U45" i="62"/>
  <c r="T45" i="62"/>
  <c r="S45" i="62"/>
  <c r="P45" i="62"/>
  <c r="V41" i="62"/>
  <c r="U41" i="62"/>
  <c r="T41" i="62"/>
  <c r="S41" i="62"/>
  <c r="P41" i="62"/>
  <c r="V44" i="62"/>
  <c r="U44" i="62"/>
  <c r="T44" i="62"/>
  <c r="S44" i="62"/>
  <c r="P44" i="62"/>
  <c r="V43" i="62"/>
  <c r="U43" i="62"/>
  <c r="T43" i="62"/>
  <c r="S43" i="62"/>
  <c r="P43" i="62"/>
  <c r="V42" i="62"/>
  <c r="U42" i="62"/>
  <c r="T42" i="62"/>
  <c r="S42" i="62"/>
  <c r="P42" i="62"/>
  <c r="V40" i="62"/>
  <c r="U40" i="62"/>
  <c r="T40" i="62"/>
  <c r="S40" i="62"/>
  <c r="P40" i="62"/>
  <c r="V39" i="62"/>
  <c r="U39" i="62"/>
  <c r="T39" i="62"/>
  <c r="S39" i="62"/>
  <c r="P39" i="62"/>
  <c r="V38" i="62"/>
  <c r="U38" i="62"/>
  <c r="T38" i="62"/>
  <c r="S38" i="62"/>
  <c r="P38" i="62"/>
  <c r="V37" i="62"/>
  <c r="U37" i="62"/>
  <c r="T37" i="62"/>
  <c r="S37" i="62"/>
  <c r="P37" i="62"/>
  <c r="V36" i="62"/>
  <c r="U36" i="62"/>
  <c r="T36" i="62"/>
  <c r="S36" i="62"/>
  <c r="P36" i="62"/>
  <c r="V35" i="62"/>
  <c r="U35" i="62"/>
  <c r="T35" i="62"/>
  <c r="S35" i="62"/>
  <c r="P35" i="62"/>
  <c r="V34" i="62"/>
  <c r="U34" i="62"/>
  <c r="T34" i="62"/>
  <c r="S34" i="62"/>
  <c r="P34" i="62"/>
  <c r="V33" i="62"/>
  <c r="U33" i="62"/>
  <c r="T33" i="62"/>
  <c r="S33" i="62"/>
  <c r="P33" i="62"/>
  <c r="V32" i="62"/>
  <c r="U32" i="62"/>
  <c r="T32" i="62"/>
  <c r="S32" i="62"/>
  <c r="P32" i="62"/>
  <c r="V31" i="62"/>
  <c r="U31" i="62"/>
  <c r="T31" i="62"/>
  <c r="S31" i="62"/>
  <c r="P31" i="62"/>
  <c r="V30" i="62"/>
  <c r="U30" i="62"/>
  <c r="T30" i="62"/>
  <c r="S30" i="62"/>
  <c r="P30" i="62"/>
  <c r="V29" i="62"/>
  <c r="U29" i="62"/>
  <c r="T29" i="62"/>
  <c r="S29" i="62"/>
  <c r="P29" i="62"/>
  <c r="V28" i="62"/>
  <c r="U28" i="62"/>
  <c r="T28" i="62"/>
  <c r="S28" i="62"/>
  <c r="P28" i="62"/>
  <c r="V27" i="62"/>
  <c r="U27" i="62"/>
  <c r="T27" i="62"/>
  <c r="S27" i="62"/>
  <c r="P27" i="62"/>
  <c r="V26" i="62"/>
  <c r="U26" i="62"/>
  <c r="T26" i="62"/>
  <c r="S26" i="62"/>
  <c r="P26" i="62"/>
  <c r="V25" i="62"/>
  <c r="U25" i="62"/>
  <c r="T25" i="62"/>
  <c r="S25" i="62"/>
  <c r="P25" i="62"/>
  <c r="V22" i="62"/>
  <c r="U22" i="62"/>
  <c r="T22" i="62"/>
  <c r="S22" i="62"/>
  <c r="P22" i="62"/>
  <c r="V24" i="62"/>
  <c r="U24" i="62"/>
  <c r="T24" i="62"/>
  <c r="S24" i="62"/>
  <c r="P24" i="62"/>
  <c r="V23" i="62"/>
  <c r="U23" i="62"/>
  <c r="T23" i="62"/>
  <c r="S23" i="62"/>
  <c r="P23" i="62"/>
  <c r="V21" i="62"/>
  <c r="U21" i="62"/>
  <c r="T21" i="62"/>
  <c r="S21" i="62"/>
  <c r="P21" i="62"/>
  <c r="V20" i="62"/>
  <c r="U20" i="62"/>
  <c r="T20" i="62"/>
  <c r="S20" i="62"/>
  <c r="P20" i="62"/>
  <c r="V19" i="62"/>
  <c r="U19" i="62"/>
  <c r="T19" i="62"/>
  <c r="S19" i="62"/>
  <c r="P19" i="62"/>
  <c r="V18" i="62"/>
  <c r="U18" i="62"/>
  <c r="T18" i="62"/>
  <c r="S18" i="62"/>
  <c r="P18" i="62"/>
  <c r="V17" i="62"/>
  <c r="U17" i="62"/>
  <c r="T17" i="62"/>
  <c r="S17" i="62"/>
  <c r="P17" i="62"/>
  <c r="V16" i="62"/>
  <c r="U16" i="62"/>
  <c r="T16" i="62"/>
  <c r="S16" i="62"/>
  <c r="P16" i="62"/>
  <c r="V15" i="62"/>
  <c r="U15" i="62"/>
  <c r="T15" i="62"/>
  <c r="S15" i="62"/>
  <c r="P15" i="62"/>
  <c r="V14" i="62"/>
  <c r="U14" i="62"/>
  <c r="T14" i="62"/>
  <c r="S14" i="62"/>
  <c r="P14" i="62"/>
  <c r="V13" i="62"/>
  <c r="U13" i="62"/>
  <c r="T13" i="62"/>
  <c r="S13" i="62"/>
  <c r="P13" i="62"/>
  <c r="V12" i="62"/>
  <c r="U12" i="62"/>
  <c r="T12" i="62"/>
  <c r="S12" i="62"/>
  <c r="P12" i="62"/>
  <c r="V11" i="62"/>
  <c r="U11" i="62"/>
  <c r="T11" i="62"/>
  <c r="S11" i="62"/>
  <c r="P11" i="62"/>
  <c r="V10" i="62"/>
  <c r="U10" i="62"/>
  <c r="T10" i="62"/>
  <c r="S10" i="62"/>
  <c r="P10" i="62"/>
  <c r="V9" i="62"/>
  <c r="U9" i="62"/>
  <c r="T9" i="62"/>
  <c r="S9" i="62"/>
  <c r="P9" i="62"/>
  <c r="V6" i="62"/>
  <c r="U6" i="62"/>
  <c r="T6" i="62"/>
  <c r="S6" i="62"/>
  <c r="P6" i="62"/>
  <c r="V8" i="62"/>
  <c r="U8" i="62"/>
  <c r="T8" i="62"/>
  <c r="S8" i="62"/>
  <c r="P8" i="62"/>
  <c r="V7" i="62"/>
  <c r="U7" i="62"/>
  <c r="T7" i="62"/>
  <c r="S7" i="62"/>
  <c r="P7" i="62"/>
  <c r="L7" i="62"/>
  <c r="Z26" i="31" l="1"/>
  <c r="I15" i="56" s="1"/>
  <c r="AF48" i="6"/>
  <c r="O11" i="56" s="1"/>
  <c r="AE12" i="14"/>
  <c r="N10" i="56" s="1"/>
  <c r="AE24" i="17"/>
  <c r="N8" i="56" s="1"/>
  <c r="Z23" i="4"/>
  <c r="I14" i="56" s="1"/>
  <c r="AE20" i="30"/>
  <c r="N12" i="56" s="1"/>
  <c r="AF19" i="16"/>
  <c r="O9" i="56" s="1"/>
  <c r="AF20" i="30"/>
  <c r="O12" i="56" s="1"/>
  <c r="AF12" i="14"/>
  <c r="O10" i="56" s="1"/>
  <c r="AF24" i="17"/>
  <c r="O8" i="56" s="1"/>
  <c r="AE19" i="16"/>
  <c r="N9" i="56" s="1"/>
  <c r="AE48" i="6"/>
  <c r="N11" i="56" s="1"/>
  <c r="Z12" i="14"/>
  <c r="I10" i="56" s="1"/>
  <c r="AE24" i="58"/>
  <c r="N7" i="56" s="1"/>
  <c r="AF24" i="58"/>
  <c r="O7" i="56" s="1"/>
  <c r="Q7" i="62"/>
  <c r="Q51" i="62"/>
  <c r="Q46" i="62"/>
  <c r="Q44" i="62"/>
  <c r="Q35" i="62"/>
  <c r="Q31" i="62"/>
  <c r="Q24" i="62"/>
  <c r="Q15" i="62"/>
  <c r="Q11" i="62"/>
  <c r="Q8" i="62"/>
  <c r="Q54" i="62"/>
  <c r="Q50" i="62"/>
  <c r="Q47" i="62"/>
  <c r="Q43" i="62"/>
  <c r="Q38" i="62"/>
  <c r="Q34" i="62"/>
  <c r="Q30" i="62"/>
  <c r="Q26" i="62"/>
  <c r="Q23" i="62"/>
  <c r="Q18" i="62"/>
  <c r="Q14" i="62"/>
  <c r="Q10" i="62"/>
  <c r="Q55" i="62"/>
  <c r="Q39" i="62"/>
  <c r="Q27" i="62"/>
  <c r="Q19" i="62"/>
  <c r="Q53" i="62"/>
  <c r="Q49" i="62"/>
  <c r="Q45" i="62"/>
  <c r="Q42" i="62"/>
  <c r="Q37" i="62"/>
  <c r="Q33" i="62"/>
  <c r="Q29" i="62"/>
  <c r="Q25" i="62"/>
  <c r="Q21" i="62"/>
  <c r="Q17" i="62"/>
  <c r="Q13" i="62"/>
  <c r="Q9" i="62"/>
  <c r="Q56" i="62"/>
  <c r="Q52" i="62"/>
  <c r="Q48" i="62"/>
  <c r="Q41" i="62"/>
  <c r="Q40" i="62"/>
  <c r="Q36" i="62"/>
  <c r="Q32" i="62"/>
  <c r="Q28" i="62"/>
  <c r="Q22" i="62"/>
  <c r="Q20" i="62"/>
  <c r="Q16" i="62"/>
  <c r="Q12" i="62"/>
  <c r="Q6" i="62"/>
  <c r="AD6" i="62"/>
  <c r="R54" i="62"/>
  <c r="R14" i="62"/>
  <c r="R9" i="62"/>
  <c r="R56" i="62"/>
  <c r="R52" i="62"/>
  <c r="R48" i="62"/>
  <c r="R41" i="62"/>
  <c r="R40" i="62"/>
  <c r="R36" i="62"/>
  <c r="R32" i="62"/>
  <c r="R28" i="62"/>
  <c r="R22" i="62"/>
  <c r="R20" i="62"/>
  <c r="R16" i="62"/>
  <c r="R12" i="62"/>
  <c r="AE6" i="62"/>
  <c r="R6" i="62"/>
  <c r="R50" i="62"/>
  <c r="R47" i="62"/>
  <c r="R43" i="62"/>
  <c r="R38" i="62"/>
  <c r="R34" i="62"/>
  <c r="R30" i="62"/>
  <c r="R26" i="62"/>
  <c r="R23" i="62"/>
  <c r="R18" i="62"/>
  <c r="R10" i="62"/>
  <c r="R7" i="62"/>
  <c r="R53" i="62"/>
  <c r="R49" i="62"/>
  <c r="R45" i="62"/>
  <c r="R42" i="62"/>
  <c r="R37" i="62"/>
  <c r="R33" i="62"/>
  <c r="R29" i="62"/>
  <c r="R25" i="62"/>
  <c r="R21" i="62"/>
  <c r="R17" i="62"/>
  <c r="R13" i="62"/>
  <c r="R55" i="62"/>
  <c r="R51" i="62"/>
  <c r="R46" i="62"/>
  <c r="R44" i="62"/>
  <c r="R39" i="62"/>
  <c r="R35" i="62"/>
  <c r="R31" i="62"/>
  <c r="R27" i="62"/>
  <c r="R24" i="62"/>
  <c r="R19" i="62"/>
  <c r="R15" i="62"/>
  <c r="R11" i="62"/>
  <c r="R8" i="62"/>
  <c r="M57" i="62"/>
  <c r="G6" i="56" s="1"/>
  <c r="G16" i="56" s="1"/>
  <c r="L57" i="62"/>
  <c r="F6" i="56" s="1"/>
  <c r="F16" i="56" s="1"/>
  <c r="N57" i="62"/>
  <c r="H6" i="56" s="1"/>
  <c r="H16" i="56" s="1"/>
  <c r="Z24" i="58" l="1"/>
  <c r="I7" i="56" s="1"/>
  <c r="Z20" i="30"/>
  <c r="I12" i="56" s="1"/>
  <c r="Z19" i="16"/>
  <c r="I9" i="56" s="1"/>
  <c r="Z24" i="17"/>
  <c r="I8" i="56" s="1"/>
  <c r="AC19" i="16"/>
  <c r="L9" i="56" s="1"/>
  <c r="Z48" i="6"/>
  <c r="I11" i="56" s="1"/>
  <c r="AC23" i="4"/>
  <c r="L14" i="56" s="1"/>
  <c r="AA23" i="4"/>
  <c r="AC24" i="58"/>
  <c r="L7" i="56" s="1"/>
  <c r="AC26" i="31"/>
  <c r="L15" i="56" s="1"/>
  <c r="AA26" i="31"/>
  <c r="J15" i="56" s="1"/>
  <c r="AC23" i="41"/>
  <c r="L13" i="56" s="1"/>
  <c r="AA23" i="41"/>
  <c r="AA24" i="58"/>
  <c r="J7" i="56" s="1"/>
  <c r="AF6" i="62"/>
  <c r="Z6" i="62"/>
  <c r="AD57" i="62"/>
  <c r="M6" i="56" s="1"/>
  <c r="AB26" i="31" l="1"/>
  <c r="K15" i="56" s="1"/>
  <c r="AC12" i="14"/>
  <c r="L10" i="56" s="1"/>
  <c r="AB23" i="4"/>
  <c r="K14" i="56" s="1"/>
  <c r="AB19" i="16"/>
  <c r="K9" i="56" s="1"/>
  <c r="AA19" i="16"/>
  <c r="J9" i="56" s="1"/>
  <c r="AA20" i="30"/>
  <c r="J12" i="56" s="1"/>
  <c r="AC48" i="6"/>
  <c r="L11" i="56" s="1"/>
  <c r="AA12" i="14"/>
  <c r="J10" i="56" s="1"/>
  <c r="AC24" i="17"/>
  <c r="L8" i="56" s="1"/>
  <c r="AC20" i="30"/>
  <c r="L12" i="56" s="1"/>
  <c r="AA24" i="17"/>
  <c r="J8" i="56" s="1"/>
  <c r="AA48" i="6"/>
  <c r="J11" i="56" s="1"/>
  <c r="AB24" i="58"/>
  <c r="K7" i="56" s="1"/>
  <c r="AB23" i="41"/>
  <c r="K13" i="56" s="1"/>
  <c r="J14" i="56"/>
  <c r="J13" i="56"/>
  <c r="AE57" i="62"/>
  <c r="N6" i="56" s="1"/>
  <c r="AF57" i="62"/>
  <c r="O6" i="56" s="1"/>
  <c r="AC6" i="62"/>
  <c r="AB48" i="6" l="1"/>
  <c r="K11" i="56" s="1"/>
  <c r="Z24" i="4"/>
  <c r="AB12" i="14"/>
  <c r="K10" i="56" s="1"/>
  <c r="Z24" i="41"/>
  <c r="AB24" i="17"/>
  <c r="K8" i="56" s="1"/>
  <c r="AB20" i="30"/>
  <c r="K12" i="56" s="1"/>
  <c r="Z57" i="62"/>
  <c r="I6" i="56" s="1"/>
  <c r="AC57" i="62"/>
  <c r="L6" i="56" s="1"/>
  <c r="AA57" i="62"/>
  <c r="J6" i="56" s="1"/>
  <c r="AB6" i="62"/>
  <c r="AB57" i="62" l="1"/>
  <c r="Z58" i="62" l="1"/>
  <c r="K6" i="56"/>
  <c r="Z25" i="58"/>
  <c r="Z27" i="31"/>
  <c r="Z21" i="30"/>
  <c r="Z49" i="6"/>
  <c r="Z13" i="14"/>
  <c r="Z20" i="16"/>
  <c r="Z25" i="17"/>
  <c r="B16" i="56" l="1"/>
  <c r="M16" i="56" l="1"/>
  <c r="I16" i="56" l="1"/>
  <c r="L16" i="56" l="1"/>
  <c r="O16" i="56"/>
  <c r="J16" i="56"/>
  <c r="K16" i="56" l="1"/>
  <c r="I17" i="56" s="1"/>
  <c r="N16" i="5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Parmová Kateřina</author>
  </authors>
  <commentList>
    <comment ref="I16" authorId="0" shapeId="0" xr:uid="{70E502BC-0C47-45D5-A52C-AD2E56EB452E}">
      <text>
        <r>
          <rPr>
            <b/>
            <sz val="9"/>
            <color indexed="81"/>
            <rFont val="Tahoma"/>
            <family val="2"/>
            <charset val="238"/>
          </rPr>
          <t>Parmová Kateřina:</t>
        </r>
        <r>
          <rPr>
            <sz val="9"/>
            <color indexed="81"/>
            <rFont val="Tahoma"/>
            <family val="2"/>
            <charset val="238"/>
          </rPr>
          <t xml:space="preserve">
výkaz 28</t>
        </r>
      </text>
    </comment>
  </commentList>
</comments>
</file>

<file path=xl/sharedStrings.xml><?xml version="1.0" encoding="utf-8"?>
<sst xmlns="http://schemas.openxmlformats.org/spreadsheetml/2006/main" count="975" uniqueCount="471">
  <si>
    <t>§</t>
  </si>
  <si>
    <t>součást</t>
  </si>
  <si>
    <t>kapacita</t>
  </si>
  <si>
    <t>ZŠ Liberec, Křížanská 80</t>
  </si>
  <si>
    <t>ZŠ a MŠ Dlouhý Most 102</t>
  </si>
  <si>
    <t>ZŠ a MŠ Nová Ves 180</t>
  </si>
  <si>
    <t>celkem</t>
  </si>
  <si>
    <t>ZŠ a ZUŠ Liberec, Jabloňová 564/43</t>
  </si>
  <si>
    <t>ZŠ Liberec, Aloisina výšina 642</t>
  </si>
  <si>
    <t>ZŠ Liberec, Česká 354</t>
  </si>
  <si>
    <t>ZŠ Liberec, Kaplického 384</t>
  </si>
  <si>
    <t>ZŠ Liberec, Lesní 575/12</t>
  </si>
  <si>
    <t>ZŠ Liberec, Na Výběžku 118</t>
  </si>
  <si>
    <t>ZŠ Liberec, Oblačná 101/15</t>
  </si>
  <si>
    <t>ZŠ Liberec, Sokolovská 328</t>
  </si>
  <si>
    <t>ZŠ Liberec, U Soudu 369/8</t>
  </si>
  <si>
    <t>ZŠ Liberec, U Školy 222/6</t>
  </si>
  <si>
    <t>ZŠ Liberec, ul. 5. května 64/49</t>
  </si>
  <si>
    <t>ZŠ Liberec, Vrchlického 262/17</t>
  </si>
  <si>
    <t>ZŠ Český Dub, Komenského 46/I</t>
  </si>
  <si>
    <t>ZŠ Hodkovice n. M., J.A. Komenského 467</t>
  </si>
  <si>
    <t>OBCE III - Liberec</t>
  </si>
  <si>
    <t>Odvody</t>
  </si>
  <si>
    <t>ONIV</t>
  </si>
  <si>
    <t>LB</t>
  </si>
  <si>
    <t>FR</t>
  </si>
  <si>
    <t>JN</t>
  </si>
  <si>
    <t>TA</t>
  </si>
  <si>
    <t>ZB</t>
  </si>
  <si>
    <t>CL</t>
  </si>
  <si>
    <t>NB</t>
  </si>
  <si>
    <t>SM</t>
  </si>
  <si>
    <t>TU</t>
  </si>
  <si>
    <t>FKSP</t>
  </si>
  <si>
    <t>Celkem NIV</t>
  </si>
  <si>
    <t>x</t>
  </si>
  <si>
    <t>číslo org.</t>
  </si>
  <si>
    <t>škola - školské zařízení</t>
  </si>
  <si>
    <t>ZŠ a MŠ Bílý Kostel n. N. 227</t>
  </si>
  <si>
    <t>ZŠ a MŠ Hlavice 3</t>
  </si>
  <si>
    <t>ZŠ a MŠ Chotyně 79</t>
  </si>
  <si>
    <t>ZŠ a MŠ Chrastava, Vítkov 69</t>
  </si>
  <si>
    <t>ZŠ a MŠ Mníšek 198</t>
  </si>
  <si>
    <t>ZŠ a MŠ Osečná  63</t>
  </si>
  <si>
    <t>ZŠ a MŠ Rynoltice 200</t>
  </si>
  <si>
    <t>ZŠ a MŠ Stráž n. N., Majerova 138</t>
  </si>
  <si>
    <t>ZŠ a MŠ Světlá p. J. 15</t>
  </si>
  <si>
    <t>společná kapacita</t>
  </si>
  <si>
    <t>JIL</t>
  </si>
  <si>
    <t>místo poskytovaného vzdělávání nebo školských služeb (odlišné od místa ředitelství)</t>
  </si>
  <si>
    <t>Sumář</t>
  </si>
  <si>
    <t>překračování kapacity</t>
  </si>
  <si>
    <t>ONIV celkem</t>
  </si>
  <si>
    <t>ZŠ Liberec, Nad Školou 278</t>
  </si>
  <si>
    <t>ZŠ Liberec, Švermova 403/40</t>
  </si>
  <si>
    <t>ZŠ a ZUŠ Jablonné v Podj., U Školy 98</t>
  </si>
  <si>
    <t xml:space="preserve"> Mzdové prostředky </t>
  </si>
  <si>
    <t>ZŠ Liberec, Nám. Míru 212/2</t>
  </si>
  <si>
    <t>ZŠ, Liberec, Orlí 140/7</t>
  </si>
  <si>
    <t>ZŠ a MŠ Liberec, Proboštská 38/6</t>
  </si>
  <si>
    <t>ZŠ a MŠ Hrádek n. N., Hartavská 220</t>
  </si>
  <si>
    <t>ZŠ a ZUŠ Liberec, Jabloňová 564/43 - ŠD</t>
  </si>
  <si>
    <t>Počet oddělení ŠD</t>
  </si>
  <si>
    <t>ONIV ŠD</t>
  </si>
  <si>
    <t>ZŠ Liberec, Aloisina výšina 642 - ŠD</t>
  </si>
  <si>
    <t>ZŠ Liberec, Broumovská 847/7</t>
  </si>
  <si>
    <t>ZŠ Liberec, Broumovská 847/7 - ŠD</t>
  </si>
  <si>
    <t>ZŠ Liberec, Česká 354 - ŠD</t>
  </si>
  <si>
    <t>ZŠ Liberec, Dobiášova 851/5</t>
  </si>
  <si>
    <t>ZŠ Liberec, Dobiášova 851/5 - ŠD</t>
  </si>
  <si>
    <t>ZŠ Liberec, Husova 142/44</t>
  </si>
  <si>
    <t>ZŠ Liberec, Husova 142/44 - ŠD</t>
  </si>
  <si>
    <t>ZŠ Liberec, Ještědská 354/88</t>
  </si>
  <si>
    <t>ZŠ Liberec, Ještědská 354/88 - ŠD</t>
  </si>
  <si>
    <t>ZŠ Liberec, Kaplického 384 -  ŠD</t>
  </si>
  <si>
    <t>ZŠ Liberec, Žákovská 67 - ŠD</t>
  </si>
  <si>
    <t>ZŠ Liberec, Heřmánkova 95 - ŠD</t>
  </si>
  <si>
    <t>ZŠ Liberec, Lesní 575/12 - ŠD</t>
  </si>
  <si>
    <t>ZŠ Liberec, Na Výběžku 118 - ŠD</t>
  </si>
  <si>
    <t>ZŠ Liberec, Oblačná 101/15 - ŠD</t>
  </si>
  <si>
    <t>ZŠ Liberec, Sokolovská 328 - ŠD</t>
  </si>
  <si>
    <t>ZŠ Liberec, Nám. Míru 212/2 - ŠD</t>
  </si>
  <si>
    <t>ZŠ Liberec, Švermova 403/ 40 - ŠD</t>
  </si>
  <si>
    <t>ZŠ Liberec, U Soudu 531/9 - ŠD</t>
  </si>
  <si>
    <t>ZŠ Liberec, 28. října 94/31 - ŠD</t>
  </si>
  <si>
    <t>ZŠ Liberec, ul. 5. května 64/49 - ŠD</t>
  </si>
  <si>
    <t>ZŠ Liberec, Vrchlického 262/17 - ŠD</t>
  </si>
  <si>
    <t>ZŠ Liberec, Orlí 140/7 - ŠD</t>
  </si>
  <si>
    <t>ZŠ Liberec, Nad Školou 278 - ŠD</t>
  </si>
  <si>
    <t>ZŠ Liberec, Tanvaldská 51 - ŠD</t>
  </si>
  <si>
    <t>ZŠ a MŠ Bílý Kostel n. N. 227 - ŠD</t>
  </si>
  <si>
    <t>ZŠ Český Dub, Komenského 43/I - ŠD</t>
  </si>
  <si>
    <t>ZŠ a MŠ Dlouhý Most 102 - ŠD</t>
  </si>
  <si>
    <t>ZŠ a MŠ Hlavice 48 - ŠD</t>
  </si>
  <si>
    <t>ZŠ Hodkovice n. M., J.A. Komenského 467 - ŠD</t>
  </si>
  <si>
    <t>ZŠ Hrádek n. N., Donín 244</t>
  </si>
  <si>
    <t>ZŠ Hrádek n. N., Donín 244 - ŠD</t>
  </si>
  <si>
    <t>ZŠ Hrádek n. N., Školní 325</t>
  </si>
  <si>
    <t>ZŠ Hrádek n. N., Školní 325 - ŠD</t>
  </si>
  <si>
    <t>ZŠ a MŠ Hrádek n. N., Hartavská 220 - ŠD</t>
  </si>
  <si>
    <t>ZŠ a MŠ Chotyně 129 - ŠD</t>
  </si>
  <si>
    <t>ZŠ Chrastava, nám. 1.máje 228</t>
  </si>
  <si>
    <t>ZŠ Chrastava, Revoluční 442 - ŠD</t>
  </si>
  <si>
    <t>ZŠ a MŠ Chrastava, Vítkov 69 - ŠD</t>
  </si>
  <si>
    <t>ZŠ a ZUŠ Jablonné v Podj., U Školy 98 - ŠD</t>
  </si>
  <si>
    <t>ZŠ praktická a ZŠ speciální, Jablonné v Podj., Komenského 453</t>
  </si>
  <si>
    <t>ZŠ a MŠ Mníšek 198 - ŠD</t>
  </si>
  <si>
    <t>ZŠ a MŠ Nová Ves 180 - ŠD</t>
  </si>
  <si>
    <t>ZŠ a MŠ Osečná  63 - ŠD</t>
  </si>
  <si>
    <t>ZŠ a MŠ Rynoltice 199 - ŠD</t>
  </si>
  <si>
    <t>ZŠ a MŠ Stráž n. N., Majerova 344 - ŠD</t>
  </si>
  <si>
    <t xml:space="preserve">ZŠ Světlá p. J. 15 - ŠD </t>
  </si>
  <si>
    <t xml:space="preserve"> Mzdové prostř. </t>
  </si>
  <si>
    <t>v Kč</t>
  </si>
  <si>
    <t>ZŠ Liberec, Ještědská 354/88 - ŠK</t>
  </si>
  <si>
    <t>ZŠ Liberec, Lesní 575/12 - ŠK</t>
  </si>
  <si>
    <t>ZŠ Český Dub, Komenského 43/I - ŠK</t>
  </si>
  <si>
    <t>Np ŠK</t>
  </si>
  <si>
    <t>ONIV ŠK</t>
  </si>
  <si>
    <t>OBCE III - Frýdlant</t>
  </si>
  <si>
    <t>OBCE III - Jablonec nad Nisou</t>
  </si>
  <si>
    <t>OBCE III - Tanvald</t>
  </si>
  <si>
    <t>OBCE III - Železný Brod</t>
  </si>
  <si>
    <t>OBCE III - Česká Lípa</t>
  </si>
  <si>
    <t>OBCE III - Nový Bor</t>
  </si>
  <si>
    <t>OBCE III - Semily</t>
  </si>
  <si>
    <t>OBCE III - Jilemnice</t>
  </si>
  <si>
    <t>OBCE III - Turnov</t>
  </si>
  <si>
    <t>ZŠ speciální, Frýdlant, Husova 784</t>
  </si>
  <si>
    <t>ZŠ speciální Frýdlant, Husova 784 - ŠD</t>
  </si>
  <si>
    <t>ZŠ, ZUŠ a MŠ Frýdlant, Purkyňova 510</t>
  </si>
  <si>
    <t>ZŠ a ZUŠ a MŠ Frýdlant, Husova 344 - ŠD</t>
  </si>
  <si>
    <t>ZŠ a ZUŠ a MŠ Frýdlant, Bělíkova 977 - ŠD</t>
  </si>
  <si>
    <t>ZŠ a ZUŠ a MŠ Frýdlant, Mládeže 907 - ŠD</t>
  </si>
  <si>
    <t>ZŠ a MŠ Bílý Potok 220</t>
  </si>
  <si>
    <t>ZŠ a MŠ Bílý Potok 220 - ŠD</t>
  </si>
  <si>
    <t>ZŠ a MŠ Bulovka 156</t>
  </si>
  <si>
    <t>ZŠ a MŠ Bulovka 156 - ŠD</t>
  </si>
  <si>
    <t>ZŠ a MŠ Dětřichov 234</t>
  </si>
  <si>
    <t>ZŠ a MŠ Dětřichov 234 - ŠD</t>
  </si>
  <si>
    <t>ZŠ a MŠ Dolní Řasnice 270</t>
  </si>
  <si>
    <t>ZŠ a MŠ Dolní Řasnice 270 - ŠD</t>
  </si>
  <si>
    <t>ZŠ a MŠ Habartice 213</t>
  </si>
  <si>
    <t>ZŠ a MŠ Habartice 213 - ŠD</t>
  </si>
  <si>
    <t>ZŠ a MŠ Hejnice, Lázeňská 406</t>
  </si>
  <si>
    <t>ZŠ a MŠ Hejnice, Lázeňská 406 - ŠD</t>
  </si>
  <si>
    <t>ZŠ a MŠ Jindřichovice p. S. 312</t>
  </si>
  <si>
    <t>ZŠ a MŠ Jindřichovice p. S. 312 - ŠD</t>
  </si>
  <si>
    <t>ZŠ a MŠ Krásný Les 258</t>
  </si>
  <si>
    <t>ZŠ a MŠ Krásný Les 258 - ŠD</t>
  </si>
  <si>
    <t>ZŠ a MŠ Kunratice 124</t>
  </si>
  <si>
    <t>ZŠ a MŠ Kunratice 124 - ŠD</t>
  </si>
  <si>
    <t>ZŠ Nové Město p. S., Tylova 694</t>
  </si>
  <si>
    <t>ZŠ Nové Město p. S., Jindřichovická 325 - ŠD</t>
  </si>
  <si>
    <t>ZŠ a MŠ Raspenava, Fučíkova 430</t>
  </si>
  <si>
    <t>ZŠ a MŠ Raspenava, Moskevská 117 - ŠD</t>
  </si>
  <si>
    <t>ZŠ a MŠ Raspenava, Moskevská 117 - ŠK</t>
  </si>
  <si>
    <t>ZŠ a MŠ Višňová 173</t>
  </si>
  <si>
    <t>ZŠ a MŠ Višňová 159 - ŠD</t>
  </si>
  <si>
    <t>ZŠ Jablonec n. N., 5. května 76</t>
  </si>
  <si>
    <t>ZŠ Jablonec n. N., Sokolí 9 - ŠD</t>
  </si>
  <si>
    <t>ZŠ Jablonec n. N., Arbesova 30</t>
  </si>
  <si>
    <t>ZŠ Jablonec n. N., Arbesova 30 - ŠD</t>
  </si>
  <si>
    <t>ZŠ Jablonec n. N., Liberecká 26</t>
  </si>
  <si>
    <t>ZŠ Jablonec n. N., Liberecká 26 - ŠD</t>
  </si>
  <si>
    <t>ZŠ Jablonec n. N., Mozartova 24</t>
  </si>
  <si>
    <t>ZŠ Jablonec n. N., Mozartova 22 - ŠD</t>
  </si>
  <si>
    <t>ZŠ Jablonec n. N., Na Šumavě 43</t>
  </si>
  <si>
    <t>ZŠ Jablonec n. N., Na Šumavě 43 - ŠD</t>
  </si>
  <si>
    <t>ZŠ Jablonec n. N., Pasířská 72</t>
  </si>
  <si>
    <t>ZŠ Jablonec n. N., Pasířská 72 - ŠD</t>
  </si>
  <si>
    <t>ZŠ Jablonec n. N., Pivovarská 15</t>
  </si>
  <si>
    <t>ZŠ Jablonec n. N., Pivovarská 12 - ŠD</t>
  </si>
  <si>
    <t>ZŠ Jablonec n. N., Pod Vodárnou 10</t>
  </si>
  <si>
    <t>ZŠ Jablonec n. N., Pod Vodárnou 10 - ŠD</t>
  </si>
  <si>
    <t>ZŠ Jablonec n. N., Rychnovská 216</t>
  </si>
  <si>
    <t>ZŠ Jablonec n. N., Rychnovská 215 - ŠD</t>
  </si>
  <si>
    <t>ZŠ Jablonec n.N., Janáčkova 42 - ŠD</t>
  </si>
  <si>
    <t>ZŠ a MŠ Janov n. N. 374</t>
  </si>
  <si>
    <t>ŠD Janov n. N. 374</t>
  </si>
  <si>
    <t>ŠK Janov n. N. 374</t>
  </si>
  <si>
    <t>ZŠ a MŠ Josefův Důl 208</t>
  </si>
  <si>
    <t>ZŠ a MŠ Josefův Důl 283 - ŠD</t>
  </si>
  <si>
    <t>ZŠ Lučany n. N. 420</t>
  </si>
  <si>
    <t>ŠD Lučany 420</t>
  </si>
  <si>
    <t>ŠD Lučany 630</t>
  </si>
  <si>
    <t>ZŠ a MŠ Nová Ves n. N. 264</t>
  </si>
  <si>
    <t>ZŠ a MŠ Nová Ves n. N. 264 - ŠD</t>
  </si>
  <si>
    <t xml:space="preserve">ZŠ Rádlo 121 </t>
  </si>
  <si>
    <t>ZŠ Rádlo 121 - ŠD</t>
  </si>
  <si>
    <t>ZŠ a MŠ Rychnov u Jabl. n. N., Školní 488</t>
  </si>
  <si>
    <t>ZŠ a MŠ Rychnov u Jabl. n. N., Ještědská 429 - ŠD</t>
  </si>
  <si>
    <t>ZŠ a OA Tanvald, Školní 416</t>
  </si>
  <si>
    <t>ŠD Školní 416, Tanvald</t>
  </si>
  <si>
    <t>ŠD Raisova 333, Tanvald</t>
  </si>
  <si>
    <t>ŠK Školní 416, Tanvald</t>
  </si>
  <si>
    <t>ZŠ Tanvald, Sportovní 576</t>
  </si>
  <si>
    <t>ZŠ a MŠ Albrechtice v Jiz. horách 226</t>
  </si>
  <si>
    <t>ZŠ a MŠ Albrechtice v Jiz. horách 226 - ŠD</t>
  </si>
  <si>
    <t>ZŠ a MŠ Desná v Jiz. horách, Krkonošská 613</t>
  </si>
  <si>
    <t>ZŠ Desná v Jiz. horách, Krkonošská 613 - ŠD</t>
  </si>
  <si>
    <t xml:space="preserve">ZŠ Harrachov, Nový Svět 77 </t>
  </si>
  <si>
    <t>ZŠ Harrachov, Nový Svět 77 - ŠD</t>
  </si>
  <si>
    <t>ZŠ a MŠ Kořenov 800</t>
  </si>
  <si>
    <t>ZŠ a MŠ Kořenov 800 - ŠD</t>
  </si>
  <si>
    <t>ZŠ Plavy 65</t>
  </si>
  <si>
    <t>ZŠ Plavy 65 - ŠD</t>
  </si>
  <si>
    <t>ZŠ Smržovka, Komenského 964</t>
  </si>
  <si>
    <t>ZŠ Smržovka, Školní 828 - ŠD</t>
  </si>
  <si>
    <t>ZŠ a MŠ Velké Hamry II. 212</t>
  </si>
  <si>
    <t>ŠD Velké Hamry II.212</t>
  </si>
  <si>
    <t>ŠD Velké Hamry, Školní 541</t>
  </si>
  <si>
    <t>ZŠ a MŠ Zlatá Olešnice 34</t>
  </si>
  <si>
    <t>ZŠ a MŠ Zlatá Olešnice 34 - ŠD</t>
  </si>
  <si>
    <t>ZŠ Železný Brod, Pelechovská 800</t>
  </si>
  <si>
    <t>ZŠ Železný Brod, Pelechovská 800 - ŠD</t>
  </si>
  <si>
    <t>ZŠ Železný Brod, Školní 700</t>
  </si>
  <si>
    <t>ZŠ Železný Brod, Školní 700 - ŠD</t>
  </si>
  <si>
    <t>ZŠ Koberovy 1</t>
  </si>
  <si>
    <t>ZŠ Koberovy 1 - ŠD</t>
  </si>
  <si>
    <t>ZŠ Pěnčín 22, Bratříkov</t>
  </si>
  <si>
    <t>ZŠ Pěnčín 22, Bratříkov - ŠD</t>
  </si>
  <si>
    <t>ZŠ a MŠ Skuhrov, Huntířov n. J. 63</t>
  </si>
  <si>
    <t>ZŠ a MŠ Skuhrov, Huntířov n. J. 63 - ŠD</t>
  </si>
  <si>
    <t>ZŠ Zásada 264</t>
  </si>
  <si>
    <t>ZŠ Zásada 264 - ŠD</t>
  </si>
  <si>
    <t>ZŠ a MŠ Česká Lípa, Jižní 1903</t>
  </si>
  <si>
    <t>ZŠ Česká Lípa, Jižní 1903 - ŠD</t>
  </si>
  <si>
    <t>ZŠ Česká Lípa, 28.října 2733</t>
  </si>
  <si>
    <t>ZŠ Česká Lípa, 28.října 2733 - ŠD</t>
  </si>
  <si>
    <t>ZŠ Česká Lípa, 28.října 2733 - ŠK</t>
  </si>
  <si>
    <t>ZŠ Česká Lípa, A. Sovy 3056</t>
  </si>
  <si>
    <t>ZŠ Česká Lípa, A. Sovy 3056 - ŠD</t>
  </si>
  <si>
    <t>ZŠ Česká Lípa, A. Sovy 3056 - ŠK</t>
  </si>
  <si>
    <t xml:space="preserve">ZŠ Česká Lípa, Mánesova 1526 </t>
  </si>
  <si>
    <t>ZŠ Česká Lípa, Mánesova 1526 - ŠD</t>
  </si>
  <si>
    <t>ZŠ Česká Lípa, Mánesova 1526 - ŠK</t>
  </si>
  <si>
    <t>ZŠ Česká Lípa, Partyzánská 1053</t>
  </si>
  <si>
    <t>ZŠ Česká Lípa, Partyzánská 1053 - ŠD</t>
  </si>
  <si>
    <t>ZŠ Česká Lípa, Pátova 406</t>
  </si>
  <si>
    <t>ZŠ Česká Lípa, Pátova 406 - ŠD</t>
  </si>
  <si>
    <t>ZŠ Česká Lípa, Pátova 406 - ŠK</t>
  </si>
  <si>
    <t>ZŠ Česká Lípa, Školní 2520</t>
  </si>
  <si>
    <t>ZŠ Česká Lípa, Školní 2520 - ŠD</t>
  </si>
  <si>
    <t>ZŠ Česká Lípa, Šluknovská 2904</t>
  </si>
  <si>
    <t>ZŠ Česká Lípa, Šluknovská 2904 - ŠD</t>
  </si>
  <si>
    <t>ZŠ, Prakt. škola a MŠ Česká Lípa, Moskevská 679</t>
  </si>
  <si>
    <t>ZŠ a MŠ Česká Lípa, Nerudova 627 - ŠD</t>
  </si>
  <si>
    <t>ZŠ a MŠ Česká Lípa, Jižní 1970 - ŠD</t>
  </si>
  <si>
    <t>ZŠ a MŠ Česká Lípa, Nerudova 627 - ŠK</t>
  </si>
  <si>
    <t>ZŠ a MŠ Česká Lípa, Jižní 1970 - ŠK</t>
  </si>
  <si>
    <t>ZŠ a MŠ Brniště 101</t>
  </si>
  <si>
    <t>ZŠ a MŠ Brniště 101 - ŠD</t>
  </si>
  <si>
    <t>MŠ Doksy, Pražská 836</t>
  </si>
  <si>
    <t>MŠ Doksy, Pražská 836 - ŠD</t>
  </si>
  <si>
    <t>ZŠ a MŠ Doksy-Staré Splavy, Jezerní 74</t>
  </si>
  <si>
    <t>ZŠ a MŠ Doksy-Staré Splavy, Jezerní 74 - ŠD</t>
  </si>
  <si>
    <t xml:space="preserve">ZŠ Doksy, Valdštejnská 253 </t>
  </si>
  <si>
    <t>ZŠ Dubá, Dlouhá 113</t>
  </si>
  <si>
    <t>ZŠ Dubá, Dlouhá 113 - ŠD</t>
  </si>
  <si>
    <t>ZŠ Dubá, Dlouhá 113 - ŠK</t>
  </si>
  <si>
    <t>ZŠ a MŠ Dubnice 240</t>
  </si>
  <si>
    <t>ZŠ Dubnice 240 - ŠD</t>
  </si>
  <si>
    <t>ZŠ a MŠ Holany 45</t>
  </si>
  <si>
    <t>ZŠ a MŠ Holany 45 - ŠD</t>
  </si>
  <si>
    <t>ZŠ a MŠ Horní Libchava 196</t>
  </si>
  <si>
    <t>ZŠ a MŠ Horní Libchava 196 - ŠD</t>
  </si>
  <si>
    <t>MŠ Horní Police, Křižíkova 183</t>
  </si>
  <si>
    <t>ZŠ a MŠ Jestřebí 105</t>
  </si>
  <si>
    <t>Jestřebí 105</t>
  </si>
  <si>
    <t>Provodín 117</t>
  </si>
  <si>
    <t>ZŠ Kravaře, Školní 115</t>
  </si>
  <si>
    <t>ZŠ Kravaře, Školní 115 - ŠD</t>
  </si>
  <si>
    <t>ZŠ a MŠ Mimoň, Mírová 81</t>
  </si>
  <si>
    <t>ZŠ a MŠ Mimoň, Komenského 101 - ŠD</t>
  </si>
  <si>
    <t>ZŠ a MŠ Mimoň, Pod Ralskem 572</t>
  </si>
  <si>
    <t>ZŠ a MŠ Mimoň, Luční 530 - ŠD</t>
  </si>
  <si>
    <t>ZŠ a MŠ Nový Oldřichov 86</t>
  </si>
  <si>
    <t>ZŠ a MŠ Nový Oldřichov 86 - ŠD</t>
  </si>
  <si>
    <t>ZŠ a MŠ Okna 3</t>
  </si>
  <si>
    <t>ZŠ a MŠ Okna 3 - ŠD</t>
  </si>
  <si>
    <t>ZŠ a MŠ Ralsko-Kuřivody 700</t>
  </si>
  <si>
    <t>ZŠ a MŠ Ralsko-Kuřivody 700 - ŠD</t>
  </si>
  <si>
    <t>ZŠ a MŠ Stráž p. R., Pionýrů 141</t>
  </si>
  <si>
    <t>ZŠ a MŠ Stráž p. R., Pionýrů 141 - ŠD</t>
  </si>
  <si>
    <t>ZŠ Stružnice-Jezvé 137 - ŠD</t>
  </si>
  <si>
    <t>ZŠ a MŠ Volfartice 81</t>
  </si>
  <si>
    <t>ZŠ a MŠ Volfartice 81 - ŠD</t>
  </si>
  <si>
    <t>ZŠ a MŠ Zahrádky u Č. L. 19</t>
  </si>
  <si>
    <t>ZŠ a MŠ Zahrádky u Č. L. 19 - ŠD</t>
  </si>
  <si>
    <t>ZŠ a MŠ Zákupy, Školní 347</t>
  </si>
  <si>
    <t>ZŠ a MŠ Zákupy, Školní 347 - ŠD</t>
  </si>
  <si>
    <t>ZŠ a MŠ Žandov, Kostelní 200</t>
  </si>
  <si>
    <t>ZŠ a MŠ Žandov, Kostelní 200 - ŠD</t>
  </si>
  <si>
    <t xml:space="preserve">ZŠ Nový Bor, B. Němcové 539 </t>
  </si>
  <si>
    <t>ZŠ Nový Bor, Lesná 742 - ŠD</t>
  </si>
  <si>
    <t>ZŠ Nový Bor, Gen. Svobody 114</t>
  </si>
  <si>
    <t>ZŠ Nový Bor, Gen. Svobody 355 - ŠD</t>
  </si>
  <si>
    <t>ZŠ Nový Bor, nám. Míru 128</t>
  </si>
  <si>
    <t>ZŠ Nový Bor, nám. Míru 128 - ŠD</t>
  </si>
  <si>
    <t>ZŠ praktická, Nový Bor, nám. Míru 104</t>
  </si>
  <si>
    <t>ZŠ praktická, Nový Bor, nám. Míru 104 - ŠD</t>
  </si>
  <si>
    <t>ZŠ Cvikov, Sad 5. května 130/I</t>
  </si>
  <si>
    <t>ZŠ Cvikov, Nerudova 300 - ŠD</t>
  </si>
  <si>
    <t>ZŠ a MŠ Kamenický Šenov, nám. Míru 616</t>
  </si>
  <si>
    <t>ZŠ a MŠ Kamenický Šenov, nám. Míru 616 - ŠD</t>
  </si>
  <si>
    <t>ZŠ a MŠ Kamenický Šenov-Prácheň 126</t>
  </si>
  <si>
    <t>ZŠ a MŠ Kamenický Šenov-Prácheň 126 - ŠD</t>
  </si>
  <si>
    <t>ZŠ a MŠ Kunratice u Cvikova 255</t>
  </si>
  <si>
    <t>ZŠ a MŠ Kunratice u Cvikova 255 - ŠD</t>
  </si>
  <si>
    <t xml:space="preserve">ZŠ a MŠ Okrouhlá 11 </t>
  </si>
  <si>
    <t>ZŠ a MŠ Okrouhlá 11 - ŠD</t>
  </si>
  <si>
    <t>ZŠ a MŠ Polevsko 167</t>
  </si>
  <si>
    <t>ZŠ a MŠ Polevsko 167 - ŠD</t>
  </si>
  <si>
    <t>ZŠ a MŠ Prysk, Dolní Prysk 56</t>
  </si>
  <si>
    <t>ZŠ a MŠ Prysk, Dolní Prysk 56 - ŠD</t>
  </si>
  <si>
    <t>ZŠ a MŠ Skalice u Č. Lípy 264</t>
  </si>
  <si>
    <t>ZŠ a MŠ Skalice u Č. Lípy 117 - ŠD</t>
  </si>
  <si>
    <t>ZŠ a MŠ Sloup v Čechách 81</t>
  </si>
  <si>
    <t>ZŠ a MŠ Sloup v Čechách 81 - ŠD</t>
  </si>
  <si>
    <t>ZŠ Svor 242</t>
  </si>
  <si>
    <t>ZŠ Svor 242 - ŠD</t>
  </si>
  <si>
    <t>ZŠ Semily, Jizerská 564</t>
  </si>
  <si>
    <t>ZŠ Semily, Jizerská 564 - ŠD</t>
  </si>
  <si>
    <t>ZŠ Semily, Nad Špejcharem 574</t>
  </si>
  <si>
    <t>ZŠ Semily, Komenského nám. 150 - ŠD</t>
  </si>
  <si>
    <t>ZŠ Semily, Nad Špejcharem 574 - ŠK</t>
  </si>
  <si>
    <t>ZŠ a SŠ Semily, Tyršova 485</t>
  </si>
  <si>
    <t>ZŠ a SŠ Semily, Tyršova 485 - ŠD</t>
  </si>
  <si>
    <t>ZŠ a MŠ Benešov u Semil 193</t>
  </si>
  <si>
    <t>ZŠ  a MŠ Benešov u Semil 193 - ŠD</t>
  </si>
  <si>
    <t>ZŠ a MŠ Bozkov 40</t>
  </si>
  <si>
    <t>ZŠ a MŠ Bozkov 233 - ŠD</t>
  </si>
  <si>
    <t>ZŠ a MŠ Háje n. J. - Loukov 45</t>
  </si>
  <si>
    <t>ZŠ a MŠ Háje n. J. - Loukov 45 - ŠD</t>
  </si>
  <si>
    <t>ZŠ a MŠ Chuchelna 50</t>
  </si>
  <si>
    <t>ZŠ a MŠ Chuchelna 50 - ŠD</t>
  </si>
  <si>
    <t>ZŠ a MŠ Jesenný 221</t>
  </si>
  <si>
    <t>ZŠ a MŠ Jesenný 221- ŠD</t>
  </si>
  <si>
    <t xml:space="preserve">ZŠ Košťálov 128 </t>
  </si>
  <si>
    <t>ZŠ Košťálov 128 - ŠD</t>
  </si>
  <si>
    <t>ZŠ Libštát 17</t>
  </si>
  <si>
    <t>ZŠ Libštát 17 - ŠD</t>
  </si>
  <si>
    <t>ZŠ Lomnice n. P.,  Školní náměstí 1000</t>
  </si>
  <si>
    <t>ZŠ Lomnice n. P.,  Školní náměstí 1000 - ŠD</t>
  </si>
  <si>
    <t>ZŠ a MŠ Nová Ves n. P. 250</t>
  </si>
  <si>
    <t>ZŠ a MŠ Nová Ves n. P. 250 - ŠD</t>
  </si>
  <si>
    <t>ZŠ a MŠ Slaná 68</t>
  </si>
  <si>
    <t>ZŠ a MŠ Stružinec 102</t>
  </si>
  <si>
    <t>ZŠ a MŠ Stružinec 102 - ŠD</t>
  </si>
  <si>
    <t>ZŠ Vysoké n. J., nám. Dr. K.Kramáře 124</t>
  </si>
  <si>
    <t>ZŠ Vysoké n. J., nám. Dr. K.Kramáře 124 - ŠD</t>
  </si>
  <si>
    <t>ZŠ Jilemnice, Jana Harracha 97</t>
  </si>
  <si>
    <t>ZŠ Jilemnice, Komenského 288</t>
  </si>
  <si>
    <t xml:space="preserve">ZŠ Jilemnice, Komenského 288 - ŠK </t>
  </si>
  <si>
    <t>ZŠ Benecko 150 - ŠD</t>
  </si>
  <si>
    <t>ZŠ Dolní Štěpanice 87 - ŠD</t>
  </si>
  <si>
    <t>ZŠ a MŠ Čistá u Horek 236</t>
  </si>
  <si>
    <t>ZŠ a MŠ Čistá u Horek 236 - ŠD</t>
  </si>
  <si>
    <t>ZŠ a MŠ Horní Branná 257</t>
  </si>
  <si>
    <t>ZŠ a MŠ Horní Branná č.p. 1 - ŠD</t>
  </si>
  <si>
    <t>ZŠ, MŠ a ZUŠ Jablonec n. J., Školní 370</t>
  </si>
  <si>
    <t>ZŠ, MŠ a ZUŠ Jablonec n. J., Školní 370 - ŠD</t>
  </si>
  <si>
    <t>ZŠ a MŠ Martinice v Krkonoších 68</t>
  </si>
  <si>
    <t>ZŠ a MŠ Martinice v Krkonoších 68 - ŠD</t>
  </si>
  <si>
    <t>ZŠ a MŠ Mříčná 191</t>
  </si>
  <si>
    <t>ZŠ a MŠ Mříčná 191 - ŠD</t>
  </si>
  <si>
    <t xml:space="preserve">ZŠ Poniklá 148 </t>
  </si>
  <si>
    <t>ZŠ Poniklá 148 - ŠD</t>
  </si>
  <si>
    <t>ZŠ Rokytnice n. J., Dolní 172 - ŠD</t>
  </si>
  <si>
    <t>ZŠ a MŠ Roztoky u Jilemnice 190</t>
  </si>
  <si>
    <t>ZŠ a MŠ Studenec 367</t>
  </si>
  <si>
    <t>ZŠ a MŠ Studenec 367 - ŠD</t>
  </si>
  <si>
    <t>ZŠ a MŠ Studenec 367 - ŠK</t>
  </si>
  <si>
    <t>ZŠ Víchová n. J. 140</t>
  </si>
  <si>
    <t>ZŠ Víchová n. J. 140 - ŠD</t>
  </si>
  <si>
    <t>ZŠ a MŠ Vítkovice v Krkonoších 28</t>
  </si>
  <si>
    <t>ZŠ a MŠ Vítkovice v Krkonoších 28 - ŠD</t>
  </si>
  <si>
    <t>ZŠ Jilemnice, Komenského 103 - ŠD</t>
  </si>
  <si>
    <t>ZŠ a MŠ Roztoky u Jilemnice 190 - ŠD</t>
  </si>
  <si>
    <t>ZŠ Turnov, 28.října 18</t>
  </si>
  <si>
    <t>ZŠ Turnov, 28.října 18 - ŠD</t>
  </si>
  <si>
    <t>ZŠ Turnov, Skálova 600</t>
  </si>
  <si>
    <t xml:space="preserve">ZŠ Turnov, Alešova 1723 - ŠD </t>
  </si>
  <si>
    <t>ZŠ Turnov, U školy 56</t>
  </si>
  <si>
    <t>ZŠ Turnov, U školy 56 - ŠD</t>
  </si>
  <si>
    <t>ZŠ Turnov, Zborovská 519</t>
  </si>
  <si>
    <t>ZŠ Turnov, Žižkova 518</t>
  </si>
  <si>
    <t>ZŠ Turnov, Žižkova 518 - ŠD</t>
  </si>
  <si>
    <t>ZŠ Turnov, Žižkova 518 - ŠK</t>
  </si>
  <si>
    <t>ZŠ a MŠ Hrubá Skála, Doubravice 61</t>
  </si>
  <si>
    <t>ZŠ a MŠ Hrubá Skála, Doubravice 61 - ŠD</t>
  </si>
  <si>
    <t>ZŠ Jenišovice 180</t>
  </si>
  <si>
    <t>ZŠ Jenišovice 180 - ŠD</t>
  </si>
  <si>
    <t>ZŠ Kobyly 31</t>
  </si>
  <si>
    <t>ZŠ Kobyly 31 - ŠD</t>
  </si>
  <si>
    <t>ZŠ a MŠ Malá Skála 60</t>
  </si>
  <si>
    <t>ZŠ a MŠ Malá Skála 60 - ŠD</t>
  </si>
  <si>
    <t>ZŠ Mírová p. K., Bělá 31</t>
  </si>
  <si>
    <t>ZŠ Mírová p. K., Bělá 31 - ŠD</t>
  </si>
  <si>
    <t>ZŠ Ohrazenice 88</t>
  </si>
  <si>
    <t>ZŠ Ohrazenice 81 - ŠD</t>
  </si>
  <si>
    <t>ZŠ a MŠ Pěnčín 17</t>
  </si>
  <si>
    <t>ZŠ a MŠ Pěnčín 17 - ŠD</t>
  </si>
  <si>
    <t xml:space="preserve">ZŠ Přepeře 47         </t>
  </si>
  <si>
    <t xml:space="preserve">ZŠ Přepeře 47 - ŠD         </t>
  </si>
  <si>
    <t>ZŠ Příšovice 178</t>
  </si>
  <si>
    <t>ZŠ Příšovice 178 - ŠD</t>
  </si>
  <si>
    <t>ZŠ Rovensko p. T., Revoluční 413</t>
  </si>
  <si>
    <t>ZŠ Rovensko p. T., Revoluční 413 - ŠD</t>
  </si>
  <si>
    <t>ZŠ a MŠ Svijanský Újezd 78</t>
  </si>
  <si>
    <t>ZŠ a MŠ Svijanský Újezd 78 - ŠD</t>
  </si>
  <si>
    <t>ZŠ Radostín 19, Sychrov</t>
  </si>
  <si>
    <t>ZŠ Radostín 19, Sychrov - ŠD</t>
  </si>
  <si>
    <t>ZŠ a MŠ Tatobity 74</t>
  </si>
  <si>
    <t>ZŠ a MŠ Tatobity 74 - ŠD</t>
  </si>
  <si>
    <t>ZŠ a MŠ Všeň 9</t>
  </si>
  <si>
    <t>ZŠ a MŠ Všeň 9 - ŠD</t>
  </si>
  <si>
    <t>ZŠ Turnov, Zborovská 519 - ŠD</t>
  </si>
  <si>
    <t>RED_IZO</t>
  </si>
  <si>
    <t>pořadí</t>
  </si>
  <si>
    <t>ZŠ Liberec, U Školy 222/6 - ŠD</t>
  </si>
  <si>
    <t>ZŠ Česká Lípa, A. Sovy 1740 - ŠD</t>
  </si>
  <si>
    <t>No ŠD/ŠK</t>
  </si>
  <si>
    <t>Průměrný krajský měsíční plat neped. ŠD/ŠK</t>
  </si>
  <si>
    <t>ZŠ I. Olbrachta Semily, Nad Špejcharem 574</t>
  </si>
  <si>
    <t xml:space="preserve">ZŠ praktická a ZŠ speciální, Jablonné v Podj., Komenského 453 </t>
  </si>
  <si>
    <t>ZŠ Tanvald, U Stadionu 589 - ŠD</t>
  </si>
  <si>
    <t>ZŠ Lázně Libverda, č. p. 112</t>
  </si>
  <si>
    <t>ZŠ Liberec, Proboštská 38/6 - ŠD</t>
  </si>
  <si>
    <t>ZŠ Liberec, U Soudu 369/8 - ŠD</t>
  </si>
  <si>
    <t>ZŠ praktická a ZŠ speciální Semily, Jizerská 564</t>
  </si>
  <si>
    <t>ZŠ praktická a ZŠ speciální Semily, Jizerská 564 - ŠD</t>
  </si>
  <si>
    <t>Průměrný krajský měsíční plat ped. ŠK</t>
  </si>
  <si>
    <t>ZŠ a MŠ Mimoň, Letná 236</t>
  </si>
  <si>
    <t xml:space="preserve">ZŠ Jilemnice, Jana Harracha 101 - ŠD </t>
  </si>
  <si>
    <t>Pravidelná docházka žáků ŠK</t>
  </si>
  <si>
    <t>ZŠ Doksy, Valdštejnská 251 - ŠD</t>
  </si>
  <si>
    <t>ZŠ a MŠ Stružnice</t>
  </si>
  <si>
    <t>ŠD Horní Police, 9. května 2 - ŠD</t>
  </si>
  <si>
    <t>Mařanova 650 - ŠD</t>
  </si>
  <si>
    <t>VÝKONY</t>
  </si>
  <si>
    <t>Financ. pravidelná docházka ŠK</t>
  </si>
  <si>
    <t>Np ŠK_DEN</t>
  </si>
  <si>
    <r>
      <t xml:space="preserve">krajský </t>
    </r>
    <r>
      <rPr>
        <sz val="10"/>
        <rFont val="Calibri"/>
        <family val="2"/>
        <charset val="238"/>
      </rPr>
      <t>Ø</t>
    </r>
    <r>
      <rPr>
        <sz val="10"/>
        <rFont val="Times New Roman"/>
        <family val="1"/>
        <charset val="238"/>
      </rPr>
      <t xml:space="preserve"> plat pedagoga ŠK</t>
    </r>
  </si>
  <si>
    <r>
      <t xml:space="preserve">krajský </t>
    </r>
    <r>
      <rPr>
        <sz val="10"/>
        <rFont val="Calibri"/>
        <family val="2"/>
        <charset val="238"/>
      </rPr>
      <t>Ø</t>
    </r>
    <r>
      <rPr>
        <sz val="10"/>
        <rFont val="Times New Roman"/>
        <family val="1"/>
        <charset val="238"/>
      </rPr>
      <t xml:space="preserve"> plat nepedagoga ŠD/ŠK</t>
    </r>
  </si>
  <si>
    <t>ONIV přímé ŠD</t>
  </si>
  <si>
    <t>ONIV přímé ŠK</t>
  </si>
  <si>
    <r>
      <t xml:space="preserve">Pravidelná </t>
    </r>
    <r>
      <rPr>
        <b/>
        <sz val="8"/>
        <rFont val="Arial CE"/>
        <charset val="238"/>
      </rPr>
      <t>denní</t>
    </r>
    <r>
      <rPr>
        <sz val="8"/>
        <rFont val="Arial CE"/>
        <charset val="238"/>
      </rPr>
      <t xml:space="preserve"> docházka žáků ŠK</t>
    </r>
  </si>
  <si>
    <r>
      <t xml:space="preserve">Pravidelná </t>
    </r>
    <r>
      <rPr>
        <b/>
        <sz val="8"/>
        <rFont val="Arial CE"/>
        <charset val="238"/>
      </rPr>
      <t>denní</t>
    </r>
    <r>
      <rPr>
        <sz val="8"/>
        <rFont val="Arial CE"/>
        <charset val="238"/>
      </rPr>
      <t xml:space="preserve"> docházka žáků ŠD</t>
    </r>
  </si>
  <si>
    <t>Financ. denní docházka ŠD</t>
  </si>
  <si>
    <t>Financ. denní docházka ŠK</t>
  </si>
  <si>
    <t>No ŠD</t>
  </si>
  <si>
    <t>No ŠK</t>
  </si>
  <si>
    <t>Základní částka na   1 žáka ŠK_DEN</t>
  </si>
  <si>
    <t>Základní částka na   1 žáka ŠD</t>
  </si>
  <si>
    <t>Základní částka na   1 žáka ŠK</t>
  </si>
  <si>
    <t>POIII</t>
  </si>
  <si>
    <t>ZŠ a MŠ Slaná 68 - ŠD</t>
  </si>
  <si>
    <t>Školní družiny a školní kluby 2024</t>
  </si>
  <si>
    <t>šk. r. 2023/2024</t>
  </si>
  <si>
    <t>ZŠ a MŠ Křižany, Žibřidice 271</t>
  </si>
  <si>
    <t>ZŠ a MŠ Křižany, Žibřidice 271 - ŠD</t>
  </si>
  <si>
    <t>šk.r.2023/2024</t>
  </si>
  <si>
    <t>ZŠ a MŠ  Benecko 150</t>
  </si>
  <si>
    <t>ZŠ a Středisko volného času, Rokytnice nad Jizerou, příspěvková organizace</t>
  </si>
  <si>
    <t>Školní družiny, školní kluby 2024</t>
  </si>
  <si>
    <t>ZŠ a ZUŠ Hrádek n. N., Komenského 478</t>
  </si>
  <si>
    <t>ZŠ a ZUŠ Hrádek n. N., Komenského 478 - ŠD</t>
  </si>
  <si>
    <t>Počet ped.</t>
  </si>
  <si>
    <t>Počet neped.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</si>
</sst>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,##0.0"/>
    <numFmt numFmtId="166" formatCode="#,##0\ &quot;Kč&quot;"/>
    <numFmt numFmtId="167" formatCode="#,##0.000"/>
  </numFmts>
  <fonts count="27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b/>
      <sz val="16"/>
      <name val="Arial CE"/>
      <charset val="238"/>
    </font>
    <font>
      <b/>
      <sz val="12"/>
      <name val="Arial CE"/>
      <charset val="238"/>
    </font>
    <font>
      <sz val="8"/>
      <name val="Arial CE"/>
      <charset val="238"/>
    </font>
    <font>
      <b/>
      <sz val="16"/>
      <name val="Arial CE"/>
      <family val="2"/>
      <charset val="238"/>
    </font>
    <font>
      <sz val="8"/>
      <color indexed="59"/>
      <name val="Arial"/>
      <family val="2"/>
      <charset val="238"/>
    </font>
    <font>
      <sz val="10"/>
      <name val="Calibri"/>
      <family val="2"/>
      <charset val="238"/>
    </font>
    <font>
      <sz val="8"/>
      <color indexed="8"/>
      <name val="Arial CE"/>
    </font>
    <font>
      <sz val="8"/>
      <name val="Arial CE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8"/>
      <color theme="1"/>
      <name val="Arial CE"/>
      <charset val="238"/>
    </font>
    <font>
      <sz val="10"/>
      <color rgb="FF000000"/>
      <name val="Arial"/>
      <family val="2"/>
      <charset val="238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  <font>
      <sz val="8"/>
      <color theme="1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1" fillId="0" borderId="0"/>
  </cellStyleXfs>
  <cellXfs count="377">
    <xf numFmtId="0" fontId="0" fillId="0" borderId="0" xfId="0"/>
    <xf numFmtId="0" fontId="4" fillId="0" borderId="0" xfId="0" applyFont="1"/>
    <xf numFmtId="14" fontId="5" fillId="0" borderId="0" xfId="0" applyNumberFormat="1" applyFont="1" applyAlignment="1">
      <alignment horizontal="center"/>
    </xf>
    <xf numFmtId="0" fontId="4" fillId="2" borderId="0" xfId="0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9" xfId="0" applyFont="1" applyBorder="1"/>
    <xf numFmtId="0" fontId="8" fillId="0" borderId="0" xfId="0" applyFont="1"/>
    <xf numFmtId="0" fontId="9" fillId="0" borderId="0" xfId="0" applyFont="1"/>
    <xf numFmtId="0" fontId="3" fillId="0" borderId="0" xfId="0" applyFont="1"/>
    <xf numFmtId="0" fontId="10" fillId="0" borderId="0" xfId="0" applyFont="1"/>
    <xf numFmtId="3" fontId="10" fillId="0" borderId="0" xfId="0" applyNumberFormat="1" applyFont="1"/>
    <xf numFmtId="4" fontId="10" fillId="0" borderId="0" xfId="0" applyNumberFormat="1" applyFont="1"/>
    <xf numFmtId="0" fontId="7" fillId="3" borderId="19" xfId="0" applyFont="1" applyFill="1" applyBorder="1"/>
    <xf numFmtId="3" fontId="0" fillId="0" borderId="0" xfId="0" applyNumberFormat="1"/>
    <xf numFmtId="0" fontId="4" fillId="4" borderId="0" xfId="0" applyFont="1" applyFill="1"/>
    <xf numFmtId="0" fontId="11" fillId="0" borderId="0" xfId="0" applyFont="1"/>
    <xf numFmtId="4" fontId="0" fillId="0" borderId="0" xfId="0" applyNumberFormat="1"/>
    <xf numFmtId="0" fontId="4" fillId="0" borderId="3" xfId="0" applyFont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5" fillId="0" borderId="18" xfId="0" applyFont="1" applyBorder="1" applyAlignment="1">
      <alignment horizontal="center" vertical="center" wrapText="1"/>
    </xf>
    <xf numFmtId="1" fontId="7" fillId="3" borderId="23" xfId="0" applyNumberFormat="1" applyFont="1" applyFill="1" applyBorder="1" applyAlignment="1">
      <alignment horizontal="center"/>
    </xf>
    <xf numFmtId="0" fontId="7" fillId="3" borderId="18" xfId="0" applyFont="1" applyFill="1" applyBorder="1"/>
    <xf numFmtId="0" fontId="4" fillId="0" borderId="2" xfId="0" applyFont="1" applyBorder="1"/>
    <xf numFmtId="3" fontId="7" fillId="0" borderId="0" xfId="0" applyNumberFormat="1" applyFont="1"/>
    <xf numFmtId="0" fontId="7" fillId="0" borderId="0" xfId="0" applyFont="1"/>
    <xf numFmtId="0" fontId="12" fillId="6" borderId="0" xfId="0" applyFont="1" applyFill="1" applyAlignment="1">
      <alignment wrapText="1"/>
    </xf>
    <xf numFmtId="0" fontId="5" fillId="4" borderId="19" xfId="0" applyFont="1" applyFill="1" applyBorder="1" applyAlignment="1">
      <alignment horizontal="center" vertical="center"/>
    </xf>
    <xf numFmtId="3" fontId="10" fillId="0" borderId="7" xfId="0" applyNumberFormat="1" applyFont="1" applyBorder="1"/>
    <xf numFmtId="0" fontId="4" fillId="0" borderId="12" xfId="0" applyFont="1" applyBorder="1"/>
    <xf numFmtId="3" fontId="10" fillId="0" borderId="0" xfId="0" applyNumberFormat="1" applyFont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5" fillId="4" borderId="28" xfId="0" applyFont="1" applyFill="1" applyBorder="1" applyAlignment="1">
      <alignment horizontal="center" vertical="center"/>
    </xf>
    <xf numFmtId="0" fontId="7" fillId="3" borderId="28" xfId="0" applyFont="1" applyFill="1" applyBorder="1"/>
    <xf numFmtId="0" fontId="4" fillId="0" borderId="9" xfId="0" applyFont="1" applyBorder="1" applyAlignment="1">
      <alignment horizontal="right"/>
    </xf>
    <xf numFmtId="0" fontId="4" fillId="4" borderId="9" xfId="0" applyFont="1" applyFill="1" applyBorder="1"/>
    <xf numFmtId="0" fontId="4" fillId="7" borderId="0" xfId="0" applyFont="1" applyFill="1"/>
    <xf numFmtId="0" fontId="4" fillId="9" borderId="2" xfId="0" applyFont="1" applyFill="1" applyBorder="1"/>
    <xf numFmtId="3" fontId="4" fillId="0" borderId="0" xfId="0" applyNumberFormat="1" applyFont="1"/>
    <xf numFmtId="0" fontId="4" fillId="0" borderId="27" xfId="0" applyFont="1" applyBorder="1"/>
    <xf numFmtId="0" fontId="4" fillId="6" borderId="27" xfId="0" applyFont="1" applyFill="1" applyBorder="1"/>
    <xf numFmtId="0" fontId="10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0" fillId="6" borderId="27" xfId="0" applyFont="1" applyFill="1" applyBorder="1"/>
    <xf numFmtId="0" fontId="4" fillId="4" borderId="27" xfId="0" applyFont="1" applyFill="1" applyBorder="1"/>
    <xf numFmtId="0" fontId="10" fillId="0" borderId="27" xfId="0" applyFont="1" applyBorder="1"/>
    <xf numFmtId="0" fontId="7" fillId="3" borderId="19" xfId="0" applyFont="1" applyFill="1" applyBorder="1" applyAlignment="1">
      <alignment horizontal="center"/>
    </xf>
    <xf numFmtId="0" fontId="7" fillId="0" borderId="3" xfId="0" applyFont="1" applyBorder="1" applyAlignment="1">
      <alignment horizontal="right"/>
    </xf>
    <xf numFmtId="0" fontId="7" fillId="0" borderId="3" xfId="0" applyFont="1" applyBorder="1"/>
    <xf numFmtId="0" fontId="4" fillId="0" borderId="20" xfId="0" applyFont="1" applyBorder="1" applyAlignment="1">
      <alignment horizontal="right"/>
    </xf>
    <xf numFmtId="3" fontId="7" fillId="3" borderId="10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right"/>
    </xf>
    <xf numFmtId="0" fontId="7" fillId="0" borderId="26" xfId="0" applyFont="1" applyBorder="1" applyAlignment="1">
      <alignment horizontal="center" vertical="center"/>
    </xf>
    <xf numFmtId="2" fontId="7" fillId="3" borderId="1" xfId="0" applyNumberFormat="1" applyFont="1" applyFill="1" applyBorder="1" applyAlignment="1">
      <alignment horizontal="center"/>
    </xf>
    <xf numFmtId="3" fontId="4" fillId="0" borderId="16" xfId="0" applyNumberFormat="1" applyFont="1" applyBorder="1"/>
    <xf numFmtId="3" fontId="7" fillId="10" borderId="1" xfId="0" applyNumberFormat="1" applyFont="1" applyFill="1" applyBorder="1"/>
    <xf numFmtId="0" fontId="10" fillId="0" borderId="24" xfId="0" applyFont="1" applyBorder="1" applyAlignment="1">
      <alignment horizontal="center" vertical="center" wrapText="1"/>
    </xf>
    <xf numFmtId="0" fontId="4" fillId="0" borderId="32" xfId="0" applyFont="1" applyBorder="1"/>
    <xf numFmtId="3" fontId="10" fillId="0" borderId="23" xfId="0" applyNumberFormat="1" applyFont="1" applyBorder="1" applyAlignment="1">
      <alignment horizontal="center" vertical="center" wrapText="1"/>
    </xf>
    <xf numFmtId="3" fontId="4" fillId="0" borderId="3" xfId="0" applyNumberFormat="1" applyFont="1" applyBorder="1"/>
    <xf numFmtId="1" fontId="7" fillId="3" borderId="1" xfId="0" applyNumberFormat="1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 wrapText="1"/>
    </xf>
    <xf numFmtId="3" fontId="5" fillId="10" borderId="1" xfId="0" applyNumberFormat="1" applyFont="1" applyFill="1" applyBorder="1" applyAlignment="1">
      <alignment horizontal="center" vertical="center" wrapText="1"/>
    </xf>
    <xf numFmtId="3" fontId="7" fillId="10" borderId="1" xfId="0" applyNumberFormat="1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8" borderId="15" xfId="0" applyFont="1" applyFill="1" applyBorder="1" applyAlignment="1">
      <alignment horizontal="center"/>
    </xf>
    <xf numFmtId="0" fontId="7" fillId="7" borderId="15" xfId="0" applyFont="1" applyFill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3" fontId="7" fillId="3" borderId="26" xfId="0" applyNumberFormat="1" applyFont="1" applyFill="1" applyBorder="1" applyAlignment="1">
      <alignment horizontal="center"/>
    </xf>
    <xf numFmtId="0" fontId="4" fillId="0" borderId="45" xfId="0" applyFont="1" applyBorder="1"/>
    <xf numFmtId="0" fontId="4" fillId="0" borderId="4" xfId="0" applyFont="1" applyBorder="1"/>
    <xf numFmtId="0" fontId="4" fillId="0" borderId="34" xfId="0" applyFont="1" applyBorder="1"/>
    <xf numFmtId="0" fontId="4" fillId="0" borderId="48" xfId="0" applyFont="1" applyBorder="1"/>
    <xf numFmtId="0" fontId="4" fillId="0" borderId="46" xfId="0" applyFont="1" applyBorder="1"/>
    <xf numFmtId="3" fontId="4" fillId="0" borderId="17" xfId="0" applyNumberFormat="1" applyFont="1" applyBorder="1"/>
    <xf numFmtId="0" fontId="4" fillId="0" borderId="29" xfId="0" applyFont="1" applyBorder="1"/>
    <xf numFmtId="0" fontId="10" fillId="0" borderId="29" xfId="0" applyFont="1" applyBorder="1"/>
    <xf numFmtId="0" fontId="15" fillId="0" borderId="3" xfId="3" applyFont="1" applyBorder="1" applyAlignment="1">
      <alignment horizontal="center"/>
    </xf>
    <xf numFmtId="0" fontId="15" fillId="0" borderId="16" xfId="3" applyFont="1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0" fillId="0" borderId="9" xfId="0" applyFont="1" applyBorder="1"/>
    <xf numFmtId="0" fontId="10" fillId="6" borderId="45" xfId="0" applyFont="1" applyFill="1" applyBorder="1"/>
    <xf numFmtId="0" fontId="10" fillId="0" borderId="12" xfId="0" applyFont="1" applyBorder="1"/>
    <xf numFmtId="0" fontId="10" fillId="6" borderId="44" xfId="0" applyFont="1" applyFill="1" applyBorder="1"/>
    <xf numFmtId="3" fontId="10" fillId="0" borderId="25" xfId="0" applyNumberFormat="1" applyFont="1" applyBorder="1"/>
    <xf numFmtId="3" fontId="10" fillId="0" borderId="21" xfId="0" applyNumberFormat="1" applyFont="1" applyBorder="1"/>
    <xf numFmtId="3" fontId="10" fillId="0" borderId="9" xfId="0" applyNumberFormat="1" applyFont="1" applyBorder="1"/>
    <xf numFmtId="3" fontId="10" fillId="0" borderId="3" xfId="0" applyNumberFormat="1" applyFont="1" applyBorder="1"/>
    <xf numFmtId="0" fontId="4" fillId="0" borderId="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0" fillId="0" borderId="2" xfId="0" applyFont="1" applyBorder="1"/>
    <xf numFmtId="0" fontId="4" fillId="0" borderId="9" xfId="0" applyFont="1" applyBorder="1" applyAlignment="1">
      <alignment horizontal="left"/>
    </xf>
    <xf numFmtId="0" fontId="15" fillId="0" borderId="45" xfId="3" applyFont="1" applyBorder="1"/>
    <xf numFmtId="0" fontId="15" fillId="6" borderId="45" xfId="3" applyFont="1" applyFill="1" applyBorder="1"/>
    <xf numFmtId="0" fontId="15" fillId="0" borderId="46" xfId="3" applyFont="1" applyBorder="1"/>
    <xf numFmtId="0" fontId="14" fillId="0" borderId="6" xfId="3" applyFont="1" applyBorder="1" applyAlignment="1">
      <alignment horizontal="center"/>
    </xf>
    <xf numFmtId="0" fontId="14" fillId="0" borderId="45" xfId="3" applyFont="1" applyBorder="1"/>
    <xf numFmtId="0" fontId="4" fillId="4" borderId="4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17" fillId="9" borderId="45" xfId="0" applyFont="1" applyFill="1" applyBorder="1"/>
    <xf numFmtId="0" fontId="7" fillId="0" borderId="35" xfId="0" applyFont="1" applyBorder="1" applyAlignment="1">
      <alignment horizontal="center"/>
    </xf>
    <xf numFmtId="3" fontId="10" fillId="0" borderId="2" xfId="0" applyNumberFormat="1" applyFont="1" applyBorder="1"/>
    <xf numFmtId="0" fontId="16" fillId="0" borderId="4" xfId="3" applyFont="1" applyBorder="1" applyAlignment="1">
      <alignment horizontal="center"/>
    </xf>
    <xf numFmtId="3" fontId="10" fillId="5" borderId="14" xfId="0" applyNumberFormat="1" applyFont="1" applyFill="1" applyBorder="1" applyAlignment="1">
      <alignment horizontal="center" vertical="center" wrapText="1"/>
    </xf>
    <xf numFmtId="3" fontId="7" fillId="10" borderId="38" xfId="0" applyNumberFormat="1" applyFont="1" applyFill="1" applyBorder="1"/>
    <xf numFmtId="0" fontId="18" fillId="0" borderId="4" xfId="0" applyFont="1" applyBorder="1" applyAlignment="1" applyProtection="1">
      <alignment horizontal="center"/>
      <protection locked="0"/>
    </xf>
    <xf numFmtId="0" fontId="18" fillId="0" borderId="35" xfId="0" applyFont="1" applyBorder="1" applyAlignment="1" applyProtection="1">
      <alignment horizontal="center"/>
      <protection locked="0"/>
    </xf>
    <xf numFmtId="0" fontId="18" fillId="0" borderId="34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15" fillId="0" borderId="15" xfId="3" applyFont="1" applyBorder="1" applyAlignment="1">
      <alignment horizontal="center"/>
    </xf>
    <xf numFmtId="0" fontId="4" fillId="0" borderId="4" xfId="3" applyFont="1" applyBorder="1" applyAlignment="1">
      <alignment horizontal="center"/>
    </xf>
    <xf numFmtId="3" fontId="10" fillId="0" borderId="47" xfId="0" applyNumberFormat="1" applyFont="1" applyBorder="1"/>
    <xf numFmtId="3" fontId="10" fillId="0" borderId="22" xfId="0" applyNumberFormat="1" applyFont="1" applyBorder="1"/>
    <xf numFmtId="3" fontId="10" fillId="0" borderId="17" xfId="0" applyNumberFormat="1" applyFont="1" applyBorder="1"/>
    <xf numFmtId="0" fontId="10" fillId="0" borderId="2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4" fillId="0" borderId="13" xfId="0" applyFont="1" applyBorder="1" applyAlignment="1">
      <alignment horizontal="right"/>
    </xf>
    <xf numFmtId="0" fontId="10" fillId="0" borderId="10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4" fillId="0" borderId="6" xfId="0" applyNumberFormat="1" applyFont="1" applyBorder="1"/>
    <xf numFmtId="4" fontId="4" fillId="0" borderId="6" xfId="0" applyNumberFormat="1" applyFont="1" applyBorder="1"/>
    <xf numFmtId="0" fontId="5" fillId="4" borderId="33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4" borderId="53" xfId="0" applyFont="1" applyFill="1" applyBorder="1" applyAlignment="1">
      <alignment horizontal="center" vertical="center"/>
    </xf>
    <xf numFmtId="0" fontId="7" fillId="3" borderId="54" xfId="0" applyFont="1" applyFill="1" applyBorder="1"/>
    <xf numFmtId="0" fontId="7" fillId="3" borderId="54" xfId="0" applyFont="1" applyFill="1" applyBorder="1" applyAlignment="1">
      <alignment horizontal="center"/>
    </xf>
    <xf numFmtId="0" fontId="7" fillId="3" borderId="39" xfId="0" applyFont="1" applyFill="1" applyBorder="1"/>
    <xf numFmtId="0" fontId="4" fillId="0" borderId="21" xfId="0" applyFont="1" applyBorder="1" applyAlignment="1">
      <alignment horizontal="center"/>
    </xf>
    <xf numFmtId="0" fontId="4" fillId="0" borderId="22" xfId="0" applyFont="1" applyBorder="1"/>
    <xf numFmtId="0" fontId="10" fillId="0" borderId="17" xfId="0" applyFont="1" applyBorder="1"/>
    <xf numFmtId="0" fontId="4" fillId="0" borderId="17" xfId="0" applyFont="1" applyBorder="1"/>
    <xf numFmtId="0" fontId="4" fillId="6" borderId="17" xfId="0" applyFont="1" applyFill="1" applyBorder="1"/>
    <xf numFmtId="0" fontId="4" fillId="0" borderId="41" xfId="0" applyFont="1" applyBorder="1"/>
    <xf numFmtId="0" fontId="5" fillId="0" borderId="55" xfId="0" applyFont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5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14" fillId="0" borderId="15" xfId="3" applyFont="1" applyBorder="1" applyAlignment="1">
      <alignment horizontal="center"/>
    </xf>
    <xf numFmtId="0" fontId="15" fillId="0" borderId="31" xfId="3" applyFont="1" applyBorder="1" applyAlignment="1">
      <alignment horizontal="center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" fontId="5" fillId="10" borderId="42" xfId="0" applyNumberFormat="1" applyFont="1" applyFill="1" applyBorder="1" applyAlignment="1">
      <alignment horizontal="center" vertical="center" wrapText="1"/>
    </xf>
    <xf numFmtId="4" fontId="5" fillId="10" borderId="1" xfId="0" applyNumberFormat="1" applyFont="1" applyFill="1" applyBorder="1" applyAlignment="1">
      <alignment horizontal="center" vertical="center" wrapText="1"/>
    </xf>
    <xf numFmtId="4" fontId="7" fillId="10" borderId="1" xfId="0" applyNumberFormat="1" applyFont="1" applyFill="1" applyBorder="1"/>
    <xf numFmtId="4" fontId="4" fillId="0" borderId="0" xfId="0" applyNumberFormat="1" applyFont="1"/>
    <xf numFmtId="4" fontId="4" fillId="0" borderId="32" xfId="0" applyNumberFormat="1" applyFont="1" applyBorder="1"/>
    <xf numFmtId="4" fontId="10" fillId="0" borderId="7" xfId="0" applyNumberFormat="1" applyFont="1" applyBorder="1"/>
    <xf numFmtId="4" fontId="10" fillId="0" borderId="2" xfId="0" applyNumberFormat="1" applyFont="1" applyBorder="1"/>
    <xf numFmtId="4" fontId="10" fillId="0" borderId="47" xfId="0" applyNumberFormat="1" applyFont="1" applyBorder="1"/>
    <xf numFmtId="4" fontId="7" fillId="10" borderId="38" xfId="0" applyNumberFormat="1" applyFont="1" applyFill="1" applyBorder="1"/>
    <xf numFmtId="4" fontId="10" fillId="5" borderId="51" xfId="0" applyNumberFormat="1" applyFont="1" applyFill="1" applyBorder="1" applyAlignment="1">
      <alignment horizontal="center" vertical="center" wrapText="1"/>
    </xf>
    <xf numFmtId="4" fontId="4" fillId="0" borderId="52" xfId="0" applyNumberFormat="1" applyFont="1" applyBorder="1"/>
    <xf numFmtId="0" fontId="18" fillId="0" borderId="3" xfId="4" applyFont="1" applyBorder="1" applyAlignment="1">
      <alignment horizontal="center"/>
    </xf>
    <xf numFmtId="0" fontId="17" fillId="0" borderId="3" xfId="4" applyFont="1" applyBorder="1"/>
    <xf numFmtId="0" fontId="7" fillId="0" borderId="57" xfId="0" applyFont="1" applyBorder="1" applyAlignment="1">
      <alignment horizontal="center"/>
    </xf>
    <xf numFmtId="0" fontId="4" fillId="0" borderId="25" xfId="0" applyFont="1" applyBorder="1" applyAlignment="1">
      <alignment horizontal="right"/>
    </xf>
    <xf numFmtId="0" fontId="10" fillId="12" borderId="0" xfId="0" applyFont="1" applyFill="1" applyAlignment="1">
      <alignment wrapText="1"/>
    </xf>
    <xf numFmtId="0" fontId="10" fillId="0" borderId="9" xfId="0" applyFont="1" applyBorder="1" applyAlignment="1">
      <alignment horizontal="right"/>
    </xf>
    <xf numFmtId="0" fontId="0" fillId="12" borderId="0" xfId="0" applyFill="1"/>
    <xf numFmtId="0" fontId="10" fillId="0" borderId="1" xfId="0" applyFont="1" applyBorder="1" applyAlignment="1">
      <alignment horizontal="center" vertical="center" wrapText="1"/>
    </xf>
    <xf numFmtId="0" fontId="21" fillId="0" borderId="0" xfId="0" applyFont="1"/>
    <xf numFmtId="0" fontId="15" fillId="11" borderId="9" xfId="3" applyFont="1" applyFill="1" applyBorder="1"/>
    <xf numFmtId="0" fontId="14" fillId="11" borderId="0" xfId="3" applyFont="1" applyFill="1"/>
    <xf numFmtId="0" fontId="15" fillId="11" borderId="20" xfId="3" applyFont="1" applyFill="1" applyBorder="1"/>
    <xf numFmtId="0" fontId="4" fillId="11" borderId="40" xfId="0" applyFont="1" applyFill="1" applyBorder="1"/>
    <xf numFmtId="0" fontId="4" fillId="11" borderId="2" xfId="0" applyFont="1" applyFill="1" applyBorder="1"/>
    <xf numFmtId="0" fontId="4" fillId="11" borderId="9" xfId="0" applyFont="1" applyFill="1" applyBorder="1"/>
    <xf numFmtId="0" fontId="10" fillId="11" borderId="9" xfId="0" applyFont="1" applyFill="1" applyBorder="1"/>
    <xf numFmtId="0" fontId="4" fillId="11" borderId="13" xfId="0" applyFont="1" applyFill="1" applyBorder="1"/>
    <xf numFmtId="0" fontId="4" fillId="11" borderId="36" xfId="0" applyFont="1" applyFill="1" applyBorder="1"/>
    <xf numFmtId="0" fontId="17" fillId="11" borderId="3" xfId="4" applyFont="1" applyFill="1" applyBorder="1"/>
    <xf numFmtId="0" fontId="4" fillId="11" borderId="47" xfId="0" applyFont="1" applyFill="1" applyBorder="1"/>
    <xf numFmtId="0" fontId="4" fillId="0" borderId="25" xfId="0" applyFont="1" applyBorder="1"/>
    <xf numFmtId="0" fontId="15" fillId="0" borderId="9" xfId="3" applyFont="1" applyBorder="1"/>
    <xf numFmtId="0" fontId="14" fillId="0" borderId="9" xfId="3" applyFont="1" applyBorder="1"/>
    <xf numFmtId="0" fontId="19" fillId="0" borderId="58" xfId="0" applyFont="1" applyBorder="1" applyAlignment="1">
      <alignment horizontal="center"/>
    </xf>
    <xf numFmtId="164" fontId="19" fillId="13" borderId="58" xfId="0" applyNumberFormat="1" applyFont="1" applyFill="1" applyBorder="1" applyAlignment="1">
      <alignment horizontal="center"/>
    </xf>
    <xf numFmtId="164" fontId="19" fillId="13" borderId="59" xfId="0" applyNumberFormat="1" applyFont="1" applyFill="1" applyBorder="1" applyAlignment="1">
      <alignment horizontal="center"/>
    </xf>
    <xf numFmtId="0" fontId="19" fillId="0" borderId="0" xfId="0" applyFont="1"/>
    <xf numFmtId="0" fontId="23" fillId="0" borderId="0" xfId="0" applyFont="1"/>
    <xf numFmtId="0" fontId="19" fillId="0" borderId="59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165" fontId="19" fillId="0" borderId="62" xfId="2" applyNumberFormat="1" applyFont="1" applyBorder="1"/>
    <xf numFmtId="166" fontId="19" fillId="13" borderId="64" xfId="0" applyNumberFormat="1" applyFont="1" applyFill="1" applyBorder="1" applyAlignment="1">
      <alignment horizontal="right"/>
    </xf>
    <xf numFmtId="166" fontId="19" fillId="13" borderId="61" xfId="0" applyNumberFormat="1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3" xfId="0" applyFont="1" applyBorder="1" applyAlignment="1">
      <alignment horizontal="right"/>
    </xf>
    <xf numFmtId="0" fontId="10" fillId="0" borderId="3" xfId="0" applyFont="1" applyBorder="1"/>
    <xf numFmtId="0" fontId="10" fillId="0" borderId="16" xfId="0" applyFont="1" applyBorder="1" applyAlignment="1">
      <alignment horizontal="right"/>
    </xf>
    <xf numFmtId="1" fontId="4" fillId="0" borderId="44" xfId="0" applyNumberFormat="1" applyFont="1" applyBorder="1"/>
    <xf numFmtId="1" fontId="7" fillId="3" borderId="28" xfId="0" applyNumberFormat="1" applyFont="1" applyFill="1" applyBorder="1" applyAlignment="1">
      <alignment horizontal="center"/>
    </xf>
    <xf numFmtId="0" fontId="10" fillId="0" borderId="23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4" fontId="7" fillId="0" borderId="10" xfId="0" applyNumberFormat="1" applyFont="1" applyBorder="1" applyAlignment="1">
      <alignment horizontal="center" vertical="center" wrapText="1"/>
    </xf>
    <xf numFmtId="4" fontId="7" fillId="0" borderId="23" xfId="0" applyNumberFormat="1" applyFont="1" applyBorder="1" applyAlignment="1">
      <alignment horizontal="center" vertical="center" wrapText="1"/>
    </xf>
    <xf numFmtId="0" fontId="7" fillId="0" borderId="13" xfId="0" applyFont="1" applyBorder="1"/>
    <xf numFmtId="0" fontId="7" fillId="0" borderId="9" xfId="0" applyFont="1" applyBorder="1"/>
    <xf numFmtId="0" fontId="7" fillId="0" borderId="20" xfId="0" applyFont="1" applyBorder="1"/>
    <xf numFmtId="167" fontId="4" fillId="0" borderId="13" xfId="0" applyNumberFormat="1" applyFont="1" applyBorder="1"/>
    <xf numFmtId="0" fontId="6" fillId="0" borderId="0" xfId="2"/>
    <xf numFmtId="1" fontId="7" fillId="8" borderId="0" xfId="0" applyNumberFormat="1" applyFont="1" applyFill="1"/>
    <xf numFmtId="165" fontId="19" fillId="0" borderId="66" xfId="2" applyNumberFormat="1" applyFont="1" applyBorder="1"/>
    <xf numFmtId="166" fontId="19" fillId="13" borderId="60" xfId="0" applyNumberFormat="1" applyFont="1" applyFill="1" applyBorder="1" applyAlignment="1">
      <alignment horizontal="right"/>
    </xf>
    <xf numFmtId="165" fontId="19" fillId="0" borderId="63" xfId="2" applyNumberFormat="1" applyFont="1" applyBorder="1"/>
    <xf numFmtId="167" fontId="7" fillId="0" borderId="0" xfId="0" applyNumberFormat="1" applyFont="1"/>
    <xf numFmtId="167" fontId="4" fillId="0" borderId="6" xfId="0" applyNumberFormat="1" applyFont="1" applyBorder="1"/>
    <xf numFmtId="167" fontId="7" fillId="3" borderId="1" xfId="0" applyNumberFormat="1" applyFont="1" applyFill="1" applyBorder="1" applyAlignment="1">
      <alignment horizontal="center"/>
    </xf>
    <xf numFmtId="167" fontId="4" fillId="0" borderId="0" xfId="0" applyNumberFormat="1" applyFont="1"/>
    <xf numFmtId="167" fontId="10" fillId="0" borderId="10" xfId="0" applyNumberFormat="1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 wrapText="1"/>
    </xf>
    <xf numFmtId="3" fontId="4" fillId="0" borderId="28" xfId="0" applyNumberFormat="1" applyFont="1" applyBorder="1" applyAlignment="1">
      <alignment horizontal="center" vertical="center" wrapText="1"/>
    </xf>
    <xf numFmtId="3" fontId="4" fillId="0" borderId="44" xfId="0" applyNumberFormat="1" applyFont="1" applyBorder="1"/>
    <xf numFmtId="3" fontId="10" fillId="0" borderId="10" xfId="0" applyNumberFormat="1" applyFont="1" applyBorder="1" applyAlignment="1">
      <alignment horizontal="center" vertical="center" wrapText="1"/>
    </xf>
    <xf numFmtId="0" fontId="10" fillId="0" borderId="44" xfId="0" applyFont="1" applyBorder="1" applyAlignment="1">
      <alignment horizontal="right"/>
    </xf>
    <xf numFmtId="0" fontId="10" fillId="0" borderId="45" xfId="0" applyFont="1" applyBorder="1" applyAlignment="1">
      <alignment horizontal="right"/>
    </xf>
    <xf numFmtId="0" fontId="10" fillId="0" borderId="46" xfId="0" applyFont="1" applyBorder="1" applyAlignment="1">
      <alignment horizontal="right"/>
    </xf>
    <xf numFmtId="3" fontId="7" fillId="3" borderId="23" xfId="0" applyNumberFormat="1" applyFont="1" applyFill="1" applyBorder="1" applyAlignment="1">
      <alignment horizontal="right"/>
    </xf>
    <xf numFmtId="3" fontId="7" fillId="3" borderId="65" xfId="0" applyNumberFormat="1" applyFont="1" applyFill="1" applyBorder="1" applyAlignment="1">
      <alignment horizontal="right"/>
    </xf>
    <xf numFmtId="4" fontId="7" fillId="0" borderId="19" xfId="0" applyNumberFormat="1" applyFont="1" applyBorder="1" applyAlignment="1">
      <alignment horizontal="center" vertical="center" wrapText="1"/>
    </xf>
    <xf numFmtId="0" fontId="7" fillId="0" borderId="40" xfId="0" applyFont="1" applyBorder="1"/>
    <xf numFmtId="0" fontId="7" fillId="0" borderId="25" xfId="0" applyFont="1" applyBorder="1"/>
    <xf numFmtId="3" fontId="7" fillId="3" borderId="28" xfId="0" applyNumberFormat="1" applyFont="1" applyFill="1" applyBorder="1" applyAlignment="1">
      <alignment horizontal="right"/>
    </xf>
    <xf numFmtId="167" fontId="7" fillId="3" borderId="19" xfId="0" applyNumberFormat="1" applyFont="1" applyFill="1" applyBorder="1" applyAlignment="1">
      <alignment horizontal="center"/>
    </xf>
    <xf numFmtId="0" fontId="7" fillId="0" borderId="67" xfId="0" applyFont="1" applyBorder="1"/>
    <xf numFmtId="0" fontId="7" fillId="0" borderId="68" xfId="0" applyFont="1" applyBorder="1"/>
    <xf numFmtId="1" fontId="7" fillId="3" borderId="26" xfId="0" applyNumberFormat="1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3" fontId="7" fillId="10" borderId="19" xfId="0" applyNumberFormat="1" applyFont="1" applyFill="1" applyBorder="1"/>
    <xf numFmtId="3" fontId="4" fillId="0" borderId="13" xfId="0" applyNumberFormat="1" applyFont="1" applyBorder="1" applyAlignment="1">
      <alignment horizontal="right"/>
    </xf>
    <xf numFmtId="3" fontId="5" fillId="10" borderId="19" xfId="0" applyNumberFormat="1" applyFont="1" applyFill="1" applyBorder="1" applyAlignment="1">
      <alignment horizontal="center" vertical="center" wrapText="1"/>
    </xf>
    <xf numFmtId="3" fontId="4" fillId="0" borderId="40" xfId="0" applyNumberFormat="1" applyFont="1" applyBorder="1"/>
    <xf numFmtId="3" fontId="4" fillId="0" borderId="6" xfId="0" applyNumberFormat="1" applyFont="1" applyBorder="1" applyAlignment="1">
      <alignment horizontal="right"/>
    </xf>
    <xf numFmtId="3" fontId="4" fillId="0" borderId="52" xfId="0" applyNumberFormat="1" applyFont="1" applyBorder="1" applyAlignment="1">
      <alignment horizontal="right"/>
    </xf>
    <xf numFmtId="0" fontId="7" fillId="0" borderId="27" xfId="0" applyFont="1" applyBorder="1" applyAlignment="1">
      <alignment horizontal="center"/>
    </xf>
    <xf numFmtId="0" fontId="7" fillId="2" borderId="27" xfId="0" applyFont="1" applyFill="1" applyBorder="1" applyAlignment="1">
      <alignment horizontal="center"/>
    </xf>
    <xf numFmtId="0" fontId="7" fillId="0" borderId="4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167" fontId="10" fillId="0" borderId="24" xfId="0" applyNumberFormat="1" applyFont="1" applyBorder="1" applyAlignment="1">
      <alignment horizontal="center" vertical="center" wrapText="1"/>
    </xf>
    <xf numFmtId="167" fontId="10" fillId="0" borderId="14" xfId="0" applyNumberFormat="1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53" xfId="0" applyNumberFormat="1" applyFont="1" applyBorder="1" applyAlignment="1">
      <alignment horizontal="center" vertical="center" wrapText="1"/>
    </xf>
    <xf numFmtId="3" fontId="10" fillId="0" borderId="24" xfId="0" applyNumberFormat="1" applyFont="1" applyBorder="1" applyAlignment="1">
      <alignment horizontal="center" vertical="center" wrapTex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70" xfId="0" applyNumberFormat="1" applyFont="1" applyBorder="1" applyAlignment="1">
      <alignment horizontal="center" vertical="center" wrapText="1"/>
    </xf>
    <xf numFmtId="1" fontId="4" fillId="0" borderId="3" xfId="0" applyNumberFormat="1" applyFont="1" applyBorder="1"/>
    <xf numFmtId="0" fontId="7" fillId="0" borderId="21" xfId="0" applyFont="1" applyBorder="1"/>
    <xf numFmtId="1" fontId="4" fillId="0" borderId="21" xfId="0" applyNumberFormat="1" applyFont="1" applyBorder="1"/>
    <xf numFmtId="3" fontId="4" fillId="0" borderId="21" xfId="0" applyNumberFormat="1" applyFont="1" applyBorder="1"/>
    <xf numFmtId="3" fontId="7" fillId="3" borderId="18" xfId="0" applyNumberFormat="1" applyFont="1" applyFill="1" applyBorder="1" applyAlignment="1">
      <alignment horizontal="center"/>
    </xf>
    <xf numFmtId="3" fontId="7" fillId="3" borderId="19" xfId="0" applyNumberFormat="1" applyFont="1" applyFill="1" applyBorder="1" applyAlignment="1">
      <alignment horizontal="right"/>
    </xf>
    <xf numFmtId="0" fontId="10" fillId="0" borderId="3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10" fillId="0" borderId="21" xfId="0" applyFont="1" applyBorder="1" applyAlignment="1">
      <alignment horizontal="right"/>
    </xf>
    <xf numFmtId="0" fontId="7" fillId="0" borderId="16" xfId="0" applyFont="1" applyBorder="1"/>
    <xf numFmtId="0" fontId="10" fillId="0" borderId="25" xfId="0" applyFont="1" applyBorder="1" applyAlignment="1">
      <alignment horizontal="right"/>
    </xf>
    <xf numFmtId="0" fontId="10" fillId="0" borderId="20" xfId="0" applyFont="1" applyBorder="1" applyAlignment="1">
      <alignment horizontal="right"/>
    </xf>
    <xf numFmtId="0" fontId="7" fillId="0" borderId="72" xfId="0" applyFont="1" applyBorder="1" applyAlignment="1">
      <alignment horizontal="center"/>
    </xf>
    <xf numFmtId="0" fontId="4" fillId="8" borderId="0" xfId="0" applyFont="1" applyFill="1"/>
    <xf numFmtId="0" fontId="24" fillId="0" borderId="9" xfId="0" applyFont="1" applyBorder="1" applyAlignment="1">
      <alignment horizontal="right"/>
    </xf>
    <xf numFmtId="0" fontId="10" fillId="0" borderId="13" xfId="0" applyFont="1" applyBorder="1" applyAlignment="1">
      <alignment horizontal="right"/>
    </xf>
    <xf numFmtId="0" fontId="16" fillId="0" borderId="8" xfId="3" applyFont="1" applyBorder="1" applyAlignment="1">
      <alignment horizontal="center"/>
    </xf>
    <xf numFmtId="3" fontId="10" fillId="5" borderId="33" xfId="0" applyNumberFormat="1" applyFont="1" applyFill="1" applyBorder="1" applyAlignment="1">
      <alignment horizontal="center" vertical="center" wrapText="1"/>
    </xf>
    <xf numFmtId="3" fontId="4" fillId="12" borderId="0" xfId="0" applyNumberFormat="1" applyFont="1" applyFill="1"/>
    <xf numFmtId="0" fontId="10" fillId="0" borderId="73" xfId="0" applyFont="1" applyBorder="1" applyAlignment="1">
      <alignment horizontal="right"/>
    </xf>
    <xf numFmtId="3" fontId="5" fillId="10" borderId="33" xfId="0" applyNumberFormat="1" applyFont="1" applyFill="1" applyBorder="1" applyAlignment="1">
      <alignment horizontal="center" vertical="center" wrapText="1"/>
    </xf>
    <xf numFmtId="3" fontId="5" fillId="10" borderId="14" xfId="0" applyNumberFormat="1" applyFont="1" applyFill="1" applyBorder="1" applyAlignment="1">
      <alignment horizontal="center" vertical="center" wrapText="1"/>
    </xf>
    <xf numFmtId="3" fontId="7" fillId="10" borderId="14" xfId="0" applyNumberFormat="1" applyFont="1" applyFill="1" applyBorder="1" applyAlignment="1">
      <alignment horizontal="center" vertical="center" wrapText="1"/>
    </xf>
    <xf numFmtId="167" fontId="4" fillId="0" borderId="3" xfId="0" applyNumberFormat="1" applyFont="1" applyBorder="1"/>
    <xf numFmtId="167" fontId="4" fillId="0" borderId="21" xfId="0" applyNumberFormat="1" applyFont="1" applyBorder="1"/>
    <xf numFmtId="167" fontId="4" fillId="0" borderId="11" xfId="0" applyNumberFormat="1" applyFont="1" applyBorder="1"/>
    <xf numFmtId="1" fontId="4" fillId="0" borderId="11" xfId="0" applyNumberFormat="1" applyFont="1" applyBorder="1"/>
    <xf numFmtId="3" fontId="4" fillId="0" borderId="11" xfId="0" applyNumberFormat="1" applyFont="1" applyBorder="1"/>
    <xf numFmtId="3" fontId="7" fillId="10" borderId="10" xfId="0" applyNumberFormat="1" applyFont="1" applyFill="1" applyBorder="1" applyAlignment="1">
      <alignment horizontal="right"/>
    </xf>
    <xf numFmtId="4" fontId="7" fillId="10" borderId="23" xfId="0" applyNumberFormat="1" applyFont="1" applyFill="1" applyBorder="1" applyAlignment="1">
      <alignment horizontal="right"/>
    </xf>
    <xf numFmtId="0" fontId="7" fillId="8" borderId="30" xfId="0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3" fontId="7" fillId="10" borderId="19" xfId="0" applyNumberFormat="1" applyFont="1" applyFill="1" applyBorder="1" applyAlignment="1">
      <alignment horizontal="right"/>
    </xf>
    <xf numFmtId="0" fontId="7" fillId="0" borderId="7" xfId="0" applyFont="1" applyBorder="1"/>
    <xf numFmtId="0" fontId="7" fillId="0" borderId="37" xfId="0" applyFont="1" applyBorder="1"/>
    <xf numFmtId="0" fontId="7" fillId="0" borderId="54" xfId="0" applyFont="1" applyBorder="1"/>
    <xf numFmtId="0" fontId="10" fillId="0" borderId="53" xfId="0" applyFont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/>
    </xf>
    <xf numFmtId="0" fontId="7" fillId="7" borderId="3" xfId="0" applyFont="1" applyFill="1" applyBorder="1"/>
    <xf numFmtId="3" fontId="10" fillId="0" borderId="20" xfId="0" applyNumberFormat="1" applyFont="1" applyBorder="1"/>
    <xf numFmtId="3" fontId="10" fillId="0" borderId="16" xfId="0" applyNumberFormat="1" applyFont="1" applyBorder="1"/>
    <xf numFmtId="3" fontId="10" fillId="0" borderId="69" xfId="0" applyNumberFormat="1" applyFont="1" applyBorder="1"/>
    <xf numFmtId="3" fontId="7" fillId="0" borderId="10" xfId="0" applyNumberFormat="1" applyFont="1" applyBorder="1"/>
    <xf numFmtId="3" fontId="7" fillId="0" borderId="1" xfId="0" applyNumberFormat="1" applyFont="1" applyBorder="1"/>
    <xf numFmtId="3" fontId="7" fillId="0" borderId="23" xfId="0" applyNumberFormat="1" applyFont="1" applyBorder="1"/>
    <xf numFmtId="167" fontId="4" fillId="0" borderId="25" xfId="0" applyNumberFormat="1" applyFont="1" applyBorder="1"/>
    <xf numFmtId="167" fontId="4" fillId="0" borderId="9" xfId="0" applyNumberFormat="1" applyFont="1" applyBorder="1"/>
    <xf numFmtId="3" fontId="4" fillId="0" borderId="73" xfId="0" applyNumberFormat="1" applyFont="1" applyBorder="1"/>
    <xf numFmtId="3" fontId="4" fillId="0" borderId="45" xfId="0" applyNumberFormat="1" applyFont="1" applyBorder="1"/>
    <xf numFmtId="167" fontId="4" fillId="0" borderId="16" xfId="0" applyNumberFormat="1" applyFont="1" applyBorder="1"/>
    <xf numFmtId="1" fontId="4" fillId="0" borderId="16" xfId="0" applyNumberFormat="1" applyFont="1" applyBorder="1"/>
    <xf numFmtId="3" fontId="4" fillId="0" borderId="46" xfId="0" applyNumberFormat="1" applyFont="1" applyBorder="1"/>
    <xf numFmtId="167" fontId="7" fillId="3" borderId="10" xfId="0" applyNumberFormat="1" applyFont="1" applyFill="1" applyBorder="1" applyAlignment="1">
      <alignment horizontal="center"/>
    </xf>
    <xf numFmtId="1" fontId="7" fillId="3" borderId="10" xfId="0" applyNumberFormat="1" applyFont="1" applyFill="1" applyBorder="1" applyAlignment="1">
      <alignment horizontal="center"/>
    </xf>
    <xf numFmtId="3" fontId="7" fillId="10" borderId="1" xfId="0" applyNumberFormat="1" applyFont="1" applyFill="1" applyBorder="1" applyAlignment="1">
      <alignment horizontal="right"/>
    </xf>
    <xf numFmtId="4" fontId="7" fillId="10" borderId="1" xfId="0" applyNumberFormat="1" applyFont="1" applyFill="1" applyBorder="1" applyAlignment="1">
      <alignment horizontal="right"/>
    </xf>
    <xf numFmtId="3" fontId="7" fillId="3" borderId="1" xfId="0" applyNumberFormat="1" applyFont="1" applyFill="1" applyBorder="1" applyAlignment="1">
      <alignment horizontal="center"/>
    </xf>
    <xf numFmtId="3" fontId="7" fillId="3" borderId="28" xfId="0" applyNumberFormat="1" applyFont="1" applyFill="1" applyBorder="1" applyAlignment="1">
      <alignment horizontal="center"/>
    </xf>
    <xf numFmtId="3" fontId="7" fillId="3" borderId="23" xfId="0" applyNumberFormat="1" applyFont="1" applyFill="1" applyBorder="1" applyAlignment="1">
      <alignment horizontal="center"/>
    </xf>
    <xf numFmtId="3" fontId="7" fillId="3" borderId="37" xfId="0" applyNumberFormat="1" applyFont="1" applyFill="1" applyBorder="1" applyAlignment="1">
      <alignment horizontal="center"/>
    </xf>
    <xf numFmtId="167" fontId="4" fillId="0" borderId="12" xfId="0" applyNumberFormat="1" applyFont="1" applyBorder="1"/>
    <xf numFmtId="4" fontId="10" fillId="0" borderId="74" xfId="0" applyNumberFormat="1" applyFont="1" applyBorder="1"/>
    <xf numFmtId="4" fontId="10" fillId="0" borderId="29" xfId="0" applyNumberFormat="1" applyFont="1" applyBorder="1"/>
    <xf numFmtId="3" fontId="10" fillId="0" borderId="12" xfId="0" applyNumberFormat="1" applyFont="1" applyBorder="1"/>
    <xf numFmtId="4" fontId="10" fillId="0" borderId="75" xfId="0" applyNumberFormat="1" applyFont="1" applyBorder="1"/>
    <xf numFmtId="3" fontId="7" fillId="10" borderId="37" xfId="0" applyNumberFormat="1" applyFont="1" applyFill="1" applyBorder="1"/>
    <xf numFmtId="4" fontId="7" fillId="10" borderId="50" xfId="0" applyNumberFormat="1" applyFont="1" applyFill="1" applyBorder="1"/>
    <xf numFmtId="3" fontId="7" fillId="3" borderId="38" xfId="0" applyNumberFormat="1" applyFont="1" applyFill="1" applyBorder="1" applyAlignment="1">
      <alignment horizontal="center"/>
    </xf>
    <xf numFmtId="3" fontId="4" fillId="0" borderId="22" xfId="0" applyNumberFormat="1" applyFont="1" applyBorder="1"/>
    <xf numFmtId="3" fontId="4" fillId="0" borderId="41" xfId="0" applyNumberFormat="1" applyFont="1" applyBorder="1"/>
    <xf numFmtId="3" fontId="4" fillId="0" borderId="23" xfId="0" applyNumberFormat="1" applyFont="1" applyBorder="1" applyAlignment="1">
      <alignment horizontal="center" vertical="center" wrapText="1"/>
    </xf>
    <xf numFmtId="167" fontId="7" fillId="3" borderId="37" xfId="0" applyNumberFormat="1" applyFont="1" applyFill="1" applyBorder="1" applyAlignment="1">
      <alignment horizontal="center"/>
    </xf>
    <xf numFmtId="3" fontId="7" fillId="3" borderId="39" xfId="0" applyNumberFormat="1" applyFont="1" applyFill="1" applyBorder="1" applyAlignment="1">
      <alignment horizontal="center"/>
    </xf>
    <xf numFmtId="0" fontId="10" fillId="7" borderId="3" xfId="0" applyFont="1" applyFill="1" applyBorder="1" applyAlignment="1">
      <alignment horizontal="right"/>
    </xf>
    <xf numFmtId="0" fontId="7" fillId="0" borderId="30" xfId="0" applyFont="1" applyBorder="1"/>
    <xf numFmtId="0" fontId="7" fillId="0" borderId="15" xfId="0" applyFont="1" applyBorder="1"/>
    <xf numFmtId="0" fontId="7" fillId="0" borderId="31" xfId="0" applyFont="1" applyBorder="1"/>
    <xf numFmtId="0" fontId="7" fillId="0" borderId="26" xfId="0" applyFont="1" applyBorder="1"/>
    <xf numFmtId="3" fontId="10" fillId="0" borderId="36" xfId="0" applyNumberFormat="1" applyFont="1" applyBorder="1"/>
    <xf numFmtId="3" fontId="7" fillId="0" borderId="19" xfId="0" applyNumberFormat="1" applyFont="1" applyBorder="1"/>
    <xf numFmtId="3" fontId="10" fillId="0" borderId="6" xfId="0" applyNumberFormat="1" applyFont="1" applyBorder="1"/>
    <xf numFmtId="3" fontId="10" fillId="0" borderId="52" xfId="0" applyNumberFormat="1" applyFont="1" applyBorder="1"/>
    <xf numFmtId="0" fontId="7" fillId="4" borderId="26" xfId="0" applyFont="1" applyFill="1" applyBorder="1" applyAlignment="1">
      <alignment horizontal="center" vertical="center"/>
    </xf>
    <xf numFmtId="3" fontId="10" fillId="0" borderId="13" xfId="0" applyNumberFormat="1" applyFont="1" applyBorder="1"/>
    <xf numFmtId="0" fontId="7" fillId="0" borderId="45" xfId="0" applyFont="1" applyBorder="1"/>
    <xf numFmtId="0" fontId="7" fillId="0" borderId="6" xfId="0" applyFont="1" applyBorder="1"/>
    <xf numFmtId="0" fontId="7" fillId="0" borderId="44" xfId="0" applyFont="1" applyBorder="1"/>
    <xf numFmtId="0" fontId="5" fillId="0" borderId="28" xfId="0" applyFont="1" applyBorder="1" applyAlignment="1">
      <alignment horizontal="center" vertical="center"/>
    </xf>
    <xf numFmtId="0" fontId="4" fillId="0" borderId="45" xfId="0" applyFont="1" applyBorder="1" applyAlignment="1">
      <alignment horizontal="left"/>
    </xf>
    <xf numFmtId="0" fontId="4" fillId="0" borderId="49" xfId="0" applyFont="1" applyBorder="1"/>
    <xf numFmtId="0" fontId="7" fillId="11" borderId="9" xfId="0" applyFont="1" applyFill="1" applyBorder="1"/>
    <xf numFmtId="0" fontId="20" fillId="0" borderId="15" xfId="0" applyFont="1" applyBorder="1" applyAlignment="1">
      <alignment horizontal="center"/>
    </xf>
    <xf numFmtId="0" fontId="18" fillId="0" borderId="3" xfId="0" applyFont="1" applyBorder="1" applyProtection="1">
      <protection locked="0"/>
    </xf>
    <xf numFmtId="0" fontId="24" fillId="0" borderId="3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15" fillId="0" borderId="15" xfId="3" applyFont="1" applyBorder="1"/>
    <xf numFmtId="0" fontId="15" fillId="0" borderId="31" xfId="3" applyFont="1" applyBorder="1"/>
    <xf numFmtId="0" fontId="18" fillId="0" borderId="25" xfId="3" applyFont="1" applyBorder="1" applyAlignment="1">
      <alignment horizontal="right"/>
    </xf>
    <xf numFmtId="0" fontId="18" fillId="0" borderId="21" xfId="3" applyFont="1" applyBorder="1" applyAlignment="1">
      <alignment horizontal="right"/>
    </xf>
    <xf numFmtId="0" fontId="18" fillId="0" borderId="73" xfId="3" applyFont="1" applyBorder="1" applyAlignment="1">
      <alignment horizontal="right"/>
    </xf>
    <xf numFmtId="0" fontId="18" fillId="0" borderId="9" xfId="3" applyFont="1" applyBorder="1" applyAlignment="1">
      <alignment horizontal="right"/>
    </xf>
    <xf numFmtId="0" fontId="18" fillId="0" borderId="3" xfId="3" applyFont="1" applyBorder="1" applyAlignment="1">
      <alignment horizontal="right"/>
    </xf>
    <xf numFmtId="0" fontId="18" fillId="0" borderId="45" xfId="3" applyFont="1" applyBorder="1" applyAlignment="1">
      <alignment horizontal="right"/>
    </xf>
    <xf numFmtId="0" fontId="18" fillId="0" borderId="20" xfId="3" applyFont="1" applyBorder="1" applyAlignment="1">
      <alignment horizontal="right"/>
    </xf>
    <xf numFmtId="0" fontId="18" fillId="0" borderId="16" xfId="3" applyFont="1" applyBorder="1" applyAlignment="1">
      <alignment horizontal="right"/>
    </xf>
    <xf numFmtId="0" fontId="18" fillId="0" borderId="46" xfId="3" applyFont="1" applyBorder="1" applyAlignment="1">
      <alignment horizontal="right"/>
    </xf>
    <xf numFmtId="0" fontId="4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wrapText="1"/>
    </xf>
    <xf numFmtId="0" fontId="4" fillId="0" borderId="34" xfId="0" applyFont="1" applyFill="1" applyBorder="1" applyAlignment="1">
      <alignment horizontal="center"/>
    </xf>
    <xf numFmtId="4" fontId="10" fillId="5" borderId="1" xfId="0" applyNumberFormat="1" applyFont="1" applyFill="1" applyBorder="1" applyAlignment="1">
      <alignment horizontal="center" vertical="center"/>
    </xf>
    <xf numFmtId="0" fontId="14" fillId="0" borderId="15" xfId="3" applyFont="1" applyFill="1" applyBorder="1"/>
  </cellXfs>
  <cellStyles count="6">
    <cellStyle name="Normální" xfId="0" builtinId="0"/>
    <cellStyle name="Normální 2" xfId="1" xr:uid="{00000000-0005-0000-0000-000001000000}"/>
    <cellStyle name="Normální 3" xfId="4" xr:uid="{00000000-0005-0000-0000-000002000000}"/>
    <cellStyle name="Normální 3 2" xfId="5" xr:uid="{00000000-0005-0000-0000-000003000000}"/>
    <cellStyle name="normální_NpNoMŠKÚ" xfId="2" xr:uid="{00000000-0005-0000-0000-000004000000}"/>
    <cellStyle name="normální_OIII.TURN.e" xfId="3" xr:uid="{00000000-0005-0000-0000-000005000000}"/>
  </cellStyles>
  <dxfs count="0"/>
  <tableStyles count="0" defaultTableStyle="TableStyleMedium2" defaultPivotStyle="PivotStyleLight16"/>
  <colors>
    <mruColors>
      <color rgb="FFCC99FF"/>
      <color rgb="FF99FF66"/>
      <color rgb="FFFFFF99"/>
      <color rgb="FFFFC000"/>
      <color rgb="FFFFCC00"/>
      <color rgb="FFFF9966"/>
      <color rgb="FFFF9900"/>
      <color rgb="FFCCFFCC"/>
      <color rgb="FFC4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FDB2A-A265-4C8F-899F-1E18720001A2}">
  <dimension ref="A1:AG62"/>
  <sheetViews>
    <sheetView zoomScaleNormal="100" workbookViewId="0">
      <pane xSplit="7" ySplit="5" topLeftCell="H6" activePane="bottomRight" state="frozen"/>
      <selection activeCell="S16" sqref="S16"/>
      <selection pane="topRight" activeCell="S16" sqref="S16"/>
      <selection pane="bottomLeft" activeCell="S16" sqref="S16"/>
      <selection pane="bottomRight" activeCell="G24" sqref="G24"/>
    </sheetView>
  </sheetViews>
  <sheetFormatPr defaultColWidth="11.28515625" defaultRowHeight="24.75" customHeight="1" x14ac:dyDescent="0.2"/>
  <cols>
    <col min="1" max="1" width="5.7109375" style="113" customWidth="1"/>
    <col min="2" max="2" width="8.7109375" style="1" bestFit="1" customWidth="1"/>
    <col min="3" max="3" width="7.140625" style="113" customWidth="1"/>
    <col min="4" max="4" width="26.85546875" style="1" customWidth="1"/>
    <col min="5" max="5" width="5.140625" style="1" customWidth="1"/>
    <col min="6" max="6" width="35.7109375" style="1" customWidth="1"/>
    <col min="7" max="7" width="7.42578125" style="25" bestFit="1" customWidth="1"/>
    <col min="8" max="8" width="9.7109375" style="25" customWidth="1"/>
    <col min="9" max="11" width="9.7109375" style="10" customWidth="1"/>
    <col min="12" max="14" width="9.7109375" style="25" customWidth="1"/>
    <col min="15" max="18" width="8.7109375" style="222" customWidth="1"/>
    <col min="19" max="23" width="8.7109375" style="1" customWidth="1"/>
    <col min="24" max="24" width="8.7109375" style="244" customWidth="1"/>
    <col min="25" max="27" width="8.7109375" style="1" customWidth="1"/>
    <col min="28" max="30" width="7.7109375" style="1" customWidth="1"/>
    <col min="31" max="31" width="7.7109375" style="158" customWidth="1"/>
    <col min="32" max="32" width="7.7109375" style="1" customWidth="1"/>
    <col min="33" max="33" width="2.42578125" style="1" customWidth="1"/>
    <col min="34" max="16384" width="11.28515625" style="1"/>
  </cols>
  <sheetData>
    <row r="1" spans="1:32" ht="24.75" customHeight="1" x14ac:dyDescent="0.3">
      <c r="A1" s="152" t="s">
        <v>459</v>
      </c>
      <c r="B1" s="153"/>
      <c r="C1" s="153"/>
      <c r="D1" s="153"/>
      <c r="E1" s="7"/>
      <c r="O1" s="219"/>
      <c r="P1" s="219"/>
      <c r="Q1" s="219"/>
      <c r="R1" s="219"/>
      <c r="S1" s="25"/>
    </row>
    <row r="2" spans="1:32" ht="12.75" x14ac:dyDescent="0.2">
      <c r="A2" s="153"/>
      <c r="B2" s="153"/>
      <c r="C2" s="153"/>
      <c r="D2" s="153"/>
      <c r="E2" s="9"/>
      <c r="F2" s="9"/>
      <c r="O2" s="219"/>
      <c r="P2" s="219"/>
      <c r="Q2" s="219"/>
      <c r="R2" s="219"/>
      <c r="S2" s="25"/>
    </row>
    <row r="3" spans="1:32" ht="16.5" customHeight="1" x14ac:dyDescent="0.2">
      <c r="A3" s="153"/>
      <c r="B3" s="153"/>
      <c r="C3" s="153"/>
      <c r="D3" s="153"/>
      <c r="E3" s="5"/>
      <c r="F3" s="3" t="s">
        <v>47</v>
      </c>
      <c r="O3" s="219"/>
      <c r="P3" s="219"/>
      <c r="Q3" s="219"/>
      <c r="R3" s="219"/>
      <c r="S3" s="25"/>
      <c r="V3" s="25"/>
      <c r="W3" s="25"/>
      <c r="Y3" s="25"/>
    </row>
    <row r="4" spans="1:32" ht="24" customHeight="1" thickBot="1" x14ac:dyDescent="0.3">
      <c r="A4" s="8" t="s">
        <v>21</v>
      </c>
      <c r="B4" s="153"/>
      <c r="C4" s="153"/>
      <c r="D4" s="153"/>
      <c r="E4" s="2"/>
      <c r="F4" s="26" t="s">
        <v>49</v>
      </c>
      <c r="H4" s="170" t="s">
        <v>460</v>
      </c>
      <c r="O4" s="219"/>
      <c r="P4" s="219"/>
      <c r="Q4" s="219"/>
      <c r="R4" s="219"/>
      <c r="S4" s="25"/>
      <c r="Z4" s="1" t="s">
        <v>113</v>
      </c>
      <c r="AA4" s="57"/>
      <c r="AB4" s="57"/>
      <c r="AC4" s="57"/>
      <c r="AD4" s="57"/>
      <c r="AE4" s="159"/>
      <c r="AF4" s="57"/>
    </row>
    <row r="5" spans="1:32" ht="57" thickBot="1" x14ac:dyDescent="0.25">
      <c r="A5" s="20" t="s">
        <v>420</v>
      </c>
      <c r="B5" s="20" t="s">
        <v>419</v>
      </c>
      <c r="C5" s="20" t="s">
        <v>36</v>
      </c>
      <c r="D5" s="27" t="s">
        <v>37</v>
      </c>
      <c r="E5" s="4" t="s">
        <v>0</v>
      </c>
      <c r="F5" s="32" t="s">
        <v>1</v>
      </c>
      <c r="G5" s="52" t="s">
        <v>2</v>
      </c>
      <c r="H5" s="127" t="s">
        <v>62</v>
      </c>
      <c r="I5" s="173" t="s">
        <v>449</v>
      </c>
      <c r="J5" s="173" t="s">
        <v>448</v>
      </c>
      <c r="K5" s="205" t="s">
        <v>436</v>
      </c>
      <c r="L5" s="208" t="s">
        <v>450</v>
      </c>
      <c r="M5" s="236" t="s">
        <v>451</v>
      </c>
      <c r="N5" s="209" t="s">
        <v>442</v>
      </c>
      <c r="O5" s="223" t="s">
        <v>443</v>
      </c>
      <c r="P5" s="224" t="s">
        <v>117</v>
      </c>
      <c r="Q5" s="225" t="s">
        <v>452</v>
      </c>
      <c r="R5" s="225" t="s">
        <v>453</v>
      </c>
      <c r="S5" s="225" t="s">
        <v>63</v>
      </c>
      <c r="T5" s="226" t="s">
        <v>118</v>
      </c>
      <c r="U5" s="61" t="s">
        <v>433</v>
      </c>
      <c r="V5" s="228" t="s">
        <v>424</v>
      </c>
      <c r="W5" s="230" t="s">
        <v>454</v>
      </c>
      <c r="X5" s="227" t="s">
        <v>456</v>
      </c>
      <c r="Y5" s="58" t="s">
        <v>455</v>
      </c>
      <c r="Z5" s="247" t="s">
        <v>34</v>
      </c>
      <c r="AA5" s="62" t="s">
        <v>112</v>
      </c>
      <c r="AB5" s="62" t="s">
        <v>22</v>
      </c>
      <c r="AC5" s="62" t="s">
        <v>33</v>
      </c>
      <c r="AD5" s="63" t="s">
        <v>23</v>
      </c>
      <c r="AE5" s="156" t="s">
        <v>469</v>
      </c>
      <c r="AF5" s="155" t="s">
        <v>470</v>
      </c>
    </row>
    <row r="6" spans="1:32" ht="18" customHeight="1" x14ac:dyDescent="0.2">
      <c r="A6" s="123">
        <v>31</v>
      </c>
      <c r="B6" s="110">
        <v>600080307</v>
      </c>
      <c r="C6" s="91">
        <v>2474</v>
      </c>
      <c r="D6" s="6" t="s">
        <v>59</v>
      </c>
      <c r="E6" s="18">
        <v>3143</v>
      </c>
      <c r="F6" s="40" t="s">
        <v>429</v>
      </c>
      <c r="G6" s="64">
        <v>120</v>
      </c>
      <c r="H6" s="126">
        <v>5</v>
      </c>
      <c r="I6" s="199">
        <v>109</v>
      </c>
      <c r="J6" s="231">
        <v>0</v>
      </c>
      <c r="K6" s="206">
        <v>0</v>
      </c>
      <c r="L6" s="238">
        <f t="shared" ref="L6:L37" si="0">IF(I6&lt;=G6,I6,G6)</f>
        <v>109</v>
      </c>
      <c r="M6" s="237">
        <f t="shared" ref="M6:M37" si="1">IF(J6&lt;=G6,J6,G6)</f>
        <v>0</v>
      </c>
      <c r="N6" s="350">
        <f t="shared" ref="N6:N37" si="2">IF(J6&lt;=G6,IF((J6+K6)&gt;=G6,G6-J6,K6),0)</f>
        <v>0</v>
      </c>
      <c r="O6" s="213">
        <f>IF(M6&gt;=0,VLOOKUP(M6,ŠD_ŠK_normativy!$A$4:$D$304,2,0))</f>
        <v>0</v>
      </c>
      <c r="P6" s="220">
        <f>IF(N6&gt;=0,VLOOKUP(N6,ŠD_ŠK_normativy!$A$4:$D$304,3,0))</f>
        <v>0</v>
      </c>
      <c r="Q6" s="220">
        <f>IF(L6&gt;=0,VLOOKUP(L6,ŠD_ŠK_normativy!$A$4:$D$304,4,0))</f>
        <v>480</v>
      </c>
      <c r="R6" s="220">
        <f>IF((M6+N6)&gt;=0,VLOOKUP((M6+N6),ŠD_ŠK_normativy!$A$4:$D$304,4,0))</f>
        <v>0</v>
      </c>
      <c r="S6" s="203">
        <f>ŠD_ŠK_normativy!$H$5</f>
        <v>27</v>
      </c>
      <c r="T6" s="203">
        <f>ŠD_ŠK_normativy!$H$6</f>
        <v>18</v>
      </c>
      <c r="U6" s="59">
        <f>ŠD_ŠK_normativy!$H$3</f>
        <v>39953</v>
      </c>
      <c r="V6" s="229">
        <f>ŠD_ŠK_normativy!$H$4</f>
        <v>20956</v>
      </c>
      <c r="W6" s="246" t="str">
        <f>IFERROR(ROUND(12*1.348*(1/O6*U6+1/R6*V6)+T6,0),"0")</f>
        <v>0</v>
      </c>
      <c r="X6" s="249" t="str">
        <f>IFERROR(ROUND(12*1.348*(1/P6*U6+1/R6*V6)+T6,0),"0")</f>
        <v>0</v>
      </c>
      <c r="Y6" s="250">
        <f>IFERROR(ROUND(12*1.348*(1/Q6*V6)+S6,0),"0")</f>
        <v>733</v>
      </c>
      <c r="Z6" s="248">
        <f t="shared" ref="Z6" si="3">L6*Y6+M6*W6+N6*X6</f>
        <v>79897</v>
      </c>
      <c r="AA6" s="129">
        <f>ROUND((Z6-AD6)/1.348,0)</f>
        <v>57088</v>
      </c>
      <c r="AB6" s="129">
        <f t="shared" ref="AB6" si="4">Z6-AA6-AC6-AD6</f>
        <v>19295</v>
      </c>
      <c r="AC6" s="129">
        <f>ROUND(AA6*1%,0)</f>
        <v>571</v>
      </c>
      <c r="AD6" s="129">
        <f t="shared" ref="AD6" si="5">L6*S6+(M6+N6)*T6</f>
        <v>2943</v>
      </c>
      <c r="AE6" s="130">
        <f t="shared" ref="AE6" si="6">ROUND(IFERROR(M6/O6,"0")+IFERROR(N6/P6,"0"),2)</f>
        <v>0</v>
      </c>
      <c r="AF6" s="165">
        <f t="shared" ref="AF6" si="7">ROUND(IFERROR(L6/Q6,"0")+IFERROR((M6+N6)/R6,"0"),2)</f>
        <v>0.23</v>
      </c>
    </row>
    <row r="7" spans="1:32" ht="18" customHeight="1" x14ac:dyDescent="0.2">
      <c r="A7" s="123">
        <v>32</v>
      </c>
      <c r="B7" s="110">
        <v>600079899</v>
      </c>
      <c r="C7" s="91">
        <v>2312</v>
      </c>
      <c r="D7" s="6" t="s">
        <v>7</v>
      </c>
      <c r="E7" s="18">
        <v>3143</v>
      </c>
      <c r="F7" s="39" t="s">
        <v>61</v>
      </c>
      <c r="G7" s="64">
        <v>190</v>
      </c>
      <c r="H7" s="34">
        <v>6</v>
      </c>
      <c r="I7" s="200">
        <v>154</v>
      </c>
      <c r="J7" s="231">
        <v>0</v>
      </c>
      <c r="K7" s="207">
        <v>0</v>
      </c>
      <c r="L7" s="210">
        <f t="shared" si="0"/>
        <v>154</v>
      </c>
      <c r="M7" s="237">
        <f t="shared" si="1"/>
        <v>0</v>
      </c>
      <c r="N7" s="350">
        <f t="shared" si="2"/>
        <v>0</v>
      </c>
      <c r="O7" s="213">
        <f>IF(M7&gt;=0,VLOOKUP(M7,ŠD_ŠK_normativy!$A$4:$D$304,2,0))</f>
        <v>0</v>
      </c>
      <c r="P7" s="220">
        <f>IF(N7&gt;=0,VLOOKUP(N7,ŠD_ŠK_normativy!$A$4:$D$304,3,0))</f>
        <v>0</v>
      </c>
      <c r="Q7" s="220">
        <f>IF(L7&gt;=0,VLOOKUP(L7,ŠD_ŠK_normativy!$A$4:$D$304,4,0))</f>
        <v>480</v>
      </c>
      <c r="R7" s="220">
        <f>IF((M7+N7)&gt;=0,VLOOKUP((M7+N7),ŠD_ŠK_normativy!$A$4:$D$304,4,0))</f>
        <v>0</v>
      </c>
      <c r="S7" s="203">
        <f>ŠD_ŠK_normativy!$H$5</f>
        <v>27</v>
      </c>
      <c r="T7" s="203">
        <f>ŠD_ŠK_normativy!$H$6</f>
        <v>18</v>
      </c>
      <c r="U7" s="59">
        <f>ŠD_ŠK_normativy!$H$3</f>
        <v>39953</v>
      </c>
      <c r="V7" s="229">
        <f>ŠD_ŠK_normativy!$H$4</f>
        <v>20956</v>
      </c>
      <c r="W7" s="246" t="str">
        <f t="shared" ref="W7:W56" si="8">IFERROR(ROUND(12*1.348*(1/O7*U7+1/R7*V7)+T7,0),"0")</f>
        <v>0</v>
      </c>
      <c r="X7" s="249" t="str">
        <f t="shared" ref="X7:X56" si="9">IFERROR(ROUND(12*1.348*(1/P7*U7+1/R7*V7)+T7,0),"0")</f>
        <v>0</v>
      </c>
      <c r="Y7" s="250">
        <f t="shared" ref="Y7:Y56" si="10">IFERROR(ROUND(12*1.348*(1/Q7*V7)+S7,0),"0")</f>
        <v>733</v>
      </c>
      <c r="Z7" s="248">
        <f t="shared" ref="Z7:Z56" si="11">L7*Y7+M7*W7+N7*X7</f>
        <v>112882</v>
      </c>
      <c r="AA7" s="129">
        <f t="shared" ref="AA7:AA56" si="12">ROUND((Z7-AD7)/1.348,0)</f>
        <v>80656</v>
      </c>
      <c r="AB7" s="129">
        <f t="shared" ref="AB7:AB56" si="13">Z7-AA7-AC7-AD7</f>
        <v>27261</v>
      </c>
      <c r="AC7" s="129">
        <f t="shared" ref="AC7:AC56" si="14">ROUND(AA7*1%,0)</f>
        <v>807</v>
      </c>
      <c r="AD7" s="129">
        <f t="shared" ref="AD7:AD56" si="15">L7*S7+(M7+N7)*T7</f>
        <v>4158</v>
      </c>
      <c r="AE7" s="130">
        <f t="shared" ref="AE7:AE56" si="16">ROUND(IFERROR(M7/O7,"0")+IFERROR(N7/P7,"0"),2)</f>
        <v>0</v>
      </c>
      <c r="AF7" s="165">
        <f t="shared" ref="AF7:AF56" si="17">ROUND(IFERROR(L7/Q7,"0")+IFERROR((M7+N7)/R7,"0"),2)</f>
        <v>0.32</v>
      </c>
    </row>
    <row r="8" spans="1:32" ht="18" customHeight="1" x14ac:dyDescent="0.2">
      <c r="A8" s="123">
        <v>33</v>
      </c>
      <c r="B8" s="110">
        <v>600080340</v>
      </c>
      <c r="C8" s="91">
        <v>2479</v>
      </c>
      <c r="D8" s="6" t="s">
        <v>8</v>
      </c>
      <c r="E8" s="18">
        <v>3143</v>
      </c>
      <c r="F8" s="39" t="s">
        <v>64</v>
      </c>
      <c r="G8" s="64">
        <v>200</v>
      </c>
      <c r="H8" s="34">
        <v>7</v>
      </c>
      <c r="I8" s="200">
        <v>200</v>
      </c>
      <c r="J8" s="231">
        <v>0</v>
      </c>
      <c r="K8" s="207">
        <v>0</v>
      </c>
      <c r="L8" s="210">
        <f t="shared" si="0"/>
        <v>200</v>
      </c>
      <c r="M8" s="237">
        <f t="shared" si="1"/>
        <v>0</v>
      </c>
      <c r="N8" s="350">
        <f t="shared" si="2"/>
        <v>0</v>
      </c>
      <c r="O8" s="213">
        <f>IF(M8&gt;=0,VLOOKUP(M8,ŠD_ŠK_normativy!$A$4:$D$304,2,0))</f>
        <v>0</v>
      </c>
      <c r="P8" s="220">
        <f>IF(N8&gt;=0,VLOOKUP(N8,ŠD_ŠK_normativy!$A$4:$D$304,3,0))</f>
        <v>0</v>
      </c>
      <c r="Q8" s="220">
        <f>IF(L8&gt;=0,VLOOKUP(L8,ŠD_ŠK_normativy!$A$4:$D$304,4,0))</f>
        <v>480</v>
      </c>
      <c r="R8" s="220">
        <f>IF((M8+N8)&gt;=0,VLOOKUP((M8+N8),ŠD_ŠK_normativy!$A$4:$D$304,4,0))</f>
        <v>0</v>
      </c>
      <c r="S8" s="203">
        <f>ŠD_ŠK_normativy!$H$5</f>
        <v>27</v>
      </c>
      <c r="T8" s="203">
        <f>ŠD_ŠK_normativy!$H$6</f>
        <v>18</v>
      </c>
      <c r="U8" s="59">
        <f>ŠD_ŠK_normativy!$H$3</f>
        <v>39953</v>
      </c>
      <c r="V8" s="229">
        <f>ŠD_ŠK_normativy!$H$4</f>
        <v>20956</v>
      </c>
      <c r="W8" s="246" t="str">
        <f t="shared" si="8"/>
        <v>0</v>
      </c>
      <c r="X8" s="249" t="str">
        <f t="shared" si="9"/>
        <v>0</v>
      </c>
      <c r="Y8" s="250">
        <f t="shared" si="10"/>
        <v>733</v>
      </c>
      <c r="Z8" s="248">
        <f t="shared" si="11"/>
        <v>146600</v>
      </c>
      <c r="AA8" s="129">
        <f t="shared" si="12"/>
        <v>104748</v>
      </c>
      <c r="AB8" s="129">
        <f t="shared" si="13"/>
        <v>35405</v>
      </c>
      <c r="AC8" s="129">
        <f t="shared" si="14"/>
        <v>1047</v>
      </c>
      <c r="AD8" s="129">
        <f t="shared" si="15"/>
        <v>5400</v>
      </c>
      <c r="AE8" s="130">
        <f t="shared" si="16"/>
        <v>0</v>
      </c>
      <c r="AF8" s="165">
        <f t="shared" si="17"/>
        <v>0.42</v>
      </c>
    </row>
    <row r="9" spans="1:32" ht="18" customHeight="1" x14ac:dyDescent="0.2">
      <c r="A9" s="123">
        <v>34</v>
      </c>
      <c r="B9" s="110">
        <v>600080331</v>
      </c>
      <c r="C9" s="91">
        <v>2475</v>
      </c>
      <c r="D9" s="6" t="s">
        <v>65</v>
      </c>
      <c r="E9" s="41">
        <v>3143</v>
      </c>
      <c r="F9" s="39" t="s">
        <v>66</v>
      </c>
      <c r="G9" s="64">
        <v>180</v>
      </c>
      <c r="H9" s="34">
        <v>7</v>
      </c>
      <c r="I9" s="200">
        <v>180</v>
      </c>
      <c r="J9" s="231">
        <v>0</v>
      </c>
      <c r="K9" s="207">
        <v>0</v>
      </c>
      <c r="L9" s="210">
        <f t="shared" si="0"/>
        <v>180</v>
      </c>
      <c r="M9" s="237">
        <f t="shared" si="1"/>
        <v>0</v>
      </c>
      <c r="N9" s="350">
        <f t="shared" si="2"/>
        <v>0</v>
      </c>
      <c r="O9" s="213">
        <f>IF(M9&gt;=0,VLOOKUP(M9,ŠD_ŠK_normativy!$A$4:$D$304,2,0))</f>
        <v>0</v>
      </c>
      <c r="P9" s="220">
        <f>IF(N9&gt;=0,VLOOKUP(N9,ŠD_ŠK_normativy!$A$4:$D$304,3,0))</f>
        <v>0</v>
      </c>
      <c r="Q9" s="220">
        <f>IF(L9&gt;=0,VLOOKUP(L9,ŠD_ŠK_normativy!$A$4:$D$304,4,0))</f>
        <v>480</v>
      </c>
      <c r="R9" s="220">
        <f>IF((M9+N9)&gt;=0,VLOOKUP((M9+N9),ŠD_ŠK_normativy!$A$4:$D$304,4,0))</f>
        <v>0</v>
      </c>
      <c r="S9" s="203">
        <f>ŠD_ŠK_normativy!$H$5</f>
        <v>27</v>
      </c>
      <c r="T9" s="203">
        <f>ŠD_ŠK_normativy!$H$6</f>
        <v>18</v>
      </c>
      <c r="U9" s="59">
        <f>ŠD_ŠK_normativy!$H$3</f>
        <v>39953</v>
      </c>
      <c r="V9" s="229">
        <f>ŠD_ŠK_normativy!$H$4</f>
        <v>20956</v>
      </c>
      <c r="W9" s="246" t="str">
        <f t="shared" si="8"/>
        <v>0</v>
      </c>
      <c r="X9" s="249" t="str">
        <f t="shared" si="9"/>
        <v>0</v>
      </c>
      <c r="Y9" s="250">
        <f t="shared" si="10"/>
        <v>733</v>
      </c>
      <c r="Z9" s="248">
        <f t="shared" si="11"/>
        <v>131940</v>
      </c>
      <c r="AA9" s="129">
        <f t="shared" si="12"/>
        <v>94273</v>
      </c>
      <c r="AB9" s="129">
        <f t="shared" si="13"/>
        <v>31864</v>
      </c>
      <c r="AC9" s="129">
        <f t="shared" si="14"/>
        <v>943</v>
      </c>
      <c r="AD9" s="129">
        <f t="shared" si="15"/>
        <v>4860</v>
      </c>
      <c r="AE9" s="130">
        <f t="shared" si="16"/>
        <v>0</v>
      </c>
      <c r="AF9" s="165">
        <f t="shared" si="17"/>
        <v>0.38</v>
      </c>
    </row>
    <row r="10" spans="1:32" ht="18" customHeight="1" x14ac:dyDescent="0.2">
      <c r="A10" s="123">
        <v>35</v>
      </c>
      <c r="B10" s="110">
        <v>600080170</v>
      </c>
      <c r="C10" s="91">
        <v>2476</v>
      </c>
      <c r="D10" s="6" t="s">
        <v>9</v>
      </c>
      <c r="E10" s="18">
        <v>3143</v>
      </c>
      <c r="F10" s="39" t="s">
        <v>67</v>
      </c>
      <c r="G10" s="64">
        <v>210</v>
      </c>
      <c r="H10" s="34">
        <v>7</v>
      </c>
      <c r="I10" s="200">
        <v>206</v>
      </c>
      <c r="J10" s="231">
        <v>0</v>
      </c>
      <c r="K10" s="207">
        <v>0</v>
      </c>
      <c r="L10" s="210">
        <f t="shared" si="0"/>
        <v>206</v>
      </c>
      <c r="M10" s="237">
        <f t="shared" si="1"/>
        <v>0</v>
      </c>
      <c r="N10" s="350">
        <f t="shared" si="2"/>
        <v>0</v>
      </c>
      <c r="O10" s="213">
        <f>IF(M10&gt;=0,VLOOKUP(M10,ŠD_ŠK_normativy!$A$4:$D$304,2,0))</f>
        <v>0</v>
      </c>
      <c r="P10" s="220">
        <f>IF(N10&gt;=0,VLOOKUP(N10,ŠD_ŠK_normativy!$A$4:$D$304,3,0))</f>
        <v>0</v>
      </c>
      <c r="Q10" s="220">
        <f>IF(L10&gt;=0,VLOOKUP(L10,ŠD_ŠK_normativy!$A$4:$D$304,4,0))</f>
        <v>480</v>
      </c>
      <c r="R10" s="220">
        <f>IF((M10+N10)&gt;=0,VLOOKUP((M10+N10),ŠD_ŠK_normativy!$A$4:$D$304,4,0))</f>
        <v>0</v>
      </c>
      <c r="S10" s="203">
        <f>ŠD_ŠK_normativy!$H$5</f>
        <v>27</v>
      </c>
      <c r="T10" s="203">
        <f>ŠD_ŠK_normativy!$H$6</f>
        <v>18</v>
      </c>
      <c r="U10" s="59">
        <f>ŠD_ŠK_normativy!$H$3</f>
        <v>39953</v>
      </c>
      <c r="V10" s="229">
        <f>ŠD_ŠK_normativy!$H$4</f>
        <v>20956</v>
      </c>
      <c r="W10" s="246" t="str">
        <f t="shared" si="8"/>
        <v>0</v>
      </c>
      <c r="X10" s="249" t="str">
        <f t="shared" si="9"/>
        <v>0</v>
      </c>
      <c r="Y10" s="250">
        <f t="shared" si="10"/>
        <v>733</v>
      </c>
      <c r="Z10" s="248">
        <f t="shared" si="11"/>
        <v>150998</v>
      </c>
      <c r="AA10" s="129">
        <f t="shared" si="12"/>
        <v>107890</v>
      </c>
      <c r="AB10" s="129">
        <f t="shared" si="13"/>
        <v>36467</v>
      </c>
      <c r="AC10" s="129">
        <f t="shared" si="14"/>
        <v>1079</v>
      </c>
      <c r="AD10" s="129">
        <f t="shared" si="15"/>
        <v>5562</v>
      </c>
      <c r="AE10" s="130">
        <f t="shared" si="16"/>
        <v>0</v>
      </c>
      <c r="AF10" s="165">
        <f t="shared" si="17"/>
        <v>0.43</v>
      </c>
    </row>
    <row r="11" spans="1:32" ht="18" customHeight="1" x14ac:dyDescent="0.2">
      <c r="A11" s="123">
        <v>36</v>
      </c>
      <c r="B11" s="110">
        <v>600079872</v>
      </c>
      <c r="C11" s="91">
        <v>2477</v>
      </c>
      <c r="D11" s="6" t="s">
        <v>68</v>
      </c>
      <c r="E11" s="18">
        <v>3143</v>
      </c>
      <c r="F11" s="39" t="s">
        <v>69</v>
      </c>
      <c r="G11" s="64">
        <v>250</v>
      </c>
      <c r="H11" s="34">
        <v>7</v>
      </c>
      <c r="I11" s="200">
        <v>204</v>
      </c>
      <c r="J11" s="231">
        <v>0</v>
      </c>
      <c r="K11" s="207">
        <v>0</v>
      </c>
      <c r="L11" s="210">
        <f t="shared" si="0"/>
        <v>204</v>
      </c>
      <c r="M11" s="237">
        <f t="shared" si="1"/>
        <v>0</v>
      </c>
      <c r="N11" s="350">
        <f t="shared" si="2"/>
        <v>0</v>
      </c>
      <c r="O11" s="213">
        <f>IF(M11&gt;=0,VLOOKUP(M11,ŠD_ŠK_normativy!$A$4:$D$304,2,0))</f>
        <v>0</v>
      </c>
      <c r="P11" s="220">
        <f>IF(N11&gt;=0,VLOOKUP(N11,ŠD_ŠK_normativy!$A$4:$D$304,3,0))</f>
        <v>0</v>
      </c>
      <c r="Q11" s="220">
        <f>IF(L11&gt;=0,VLOOKUP(L11,ŠD_ŠK_normativy!$A$4:$D$304,4,0))</f>
        <v>480</v>
      </c>
      <c r="R11" s="220">
        <f>IF((M11+N11)&gt;=0,VLOOKUP((M11+N11),ŠD_ŠK_normativy!$A$4:$D$304,4,0))</f>
        <v>0</v>
      </c>
      <c r="S11" s="203">
        <f>ŠD_ŠK_normativy!$H$5</f>
        <v>27</v>
      </c>
      <c r="T11" s="203">
        <f>ŠD_ŠK_normativy!$H$6</f>
        <v>18</v>
      </c>
      <c r="U11" s="59">
        <f>ŠD_ŠK_normativy!$H$3</f>
        <v>39953</v>
      </c>
      <c r="V11" s="229">
        <f>ŠD_ŠK_normativy!$H$4</f>
        <v>20956</v>
      </c>
      <c r="W11" s="246" t="str">
        <f t="shared" si="8"/>
        <v>0</v>
      </c>
      <c r="X11" s="249" t="str">
        <f t="shared" si="9"/>
        <v>0</v>
      </c>
      <c r="Y11" s="250">
        <f t="shared" si="10"/>
        <v>733</v>
      </c>
      <c r="Z11" s="248">
        <f t="shared" si="11"/>
        <v>149532</v>
      </c>
      <c r="AA11" s="129">
        <f t="shared" si="12"/>
        <v>106843</v>
      </c>
      <c r="AB11" s="129">
        <f t="shared" si="13"/>
        <v>36113</v>
      </c>
      <c r="AC11" s="129">
        <f t="shared" si="14"/>
        <v>1068</v>
      </c>
      <c r="AD11" s="129">
        <f t="shared" si="15"/>
        <v>5508</v>
      </c>
      <c r="AE11" s="130">
        <f t="shared" si="16"/>
        <v>0</v>
      </c>
      <c r="AF11" s="165">
        <f t="shared" si="17"/>
        <v>0.43</v>
      </c>
    </row>
    <row r="12" spans="1:32" ht="18" customHeight="1" x14ac:dyDescent="0.2">
      <c r="A12" s="123">
        <v>37</v>
      </c>
      <c r="B12" s="110">
        <v>600080013</v>
      </c>
      <c r="C12" s="91">
        <v>2470</v>
      </c>
      <c r="D12" s="6" t="s">
        <v>70</v>
      </c>
      <c r="E12" s="18">
        <v>3143</v>
      </c>
      <c r="F12" s="39" t="s">
        <v>71</v>
      </c>
      <c r="G12" s="64">
        <v>165</v>
      </c>
      <c r="H12" s="34">
        <v>7</v>
      </c>
      <c r="I12" s="200">
        <v>165</v>
      </c>
      <c r="J12" s="231">
        <v>0</v>
      </c>
      <c r="K12" s="207">
        <v>0</v>
      </c>
      <c r="L12" s="210">
        <f t="shared" si="0"/>
        <v>165</v>
      </c>
      <c r="M12" s="237">
        <f t="shared" si="1"/>
        <v>0</v>
      </c>
      <c r="N12" s="350">
        <f t="shared" si="2"/>
        <v>0</v>
      </c>
      <c r="O12" s="213">
        <f>IF(M12&gt;=0,VLOOKUP(M12,ŠD_ŠK_normativy!$A$4:$D$304,2,0))</f>
        <v>0</v>
      </c>
      <c r="P12" s="220">
        <f>IF(N12&gt;=0,VLOOKUP(N12,ŠD_ŠK_normativy!$A$4:$D$304,3,0))</f>
        <v>0</v>
      </c>
      <c r="Q12" s="220">
        <f>IF(L12&gt;=0,VLOOKUP(L12,ŠD_ŠK_normativy!$A$4:$D$304,4,0))</f>
        <v>480</v>
      </c>
      <c r="R12" s="220">
        <f>IF((M12+N12)&gt;=0,VLOOKUP((M12+N12),ŠD_ŠK_normativy!$A$4:$D$304,4,0))</f>
        <v>0</v>
      </c>
      <c r="S12" s="203">
        <f>ŠD_ŠK_normativy!$H$5</f>
        <v>27</v>
      </c>
      <c r="T12" s="203">
        <f>ŠD_ŠK_normativy!$H$6</f>
        <v>18</v>
      </c>
      <c r="U12" s="59">
        <f>ŠD_ŠK_normativy!$H$3</f>
        <v>39953</v>
      </c>
      <c r="V12" s="229">
        <f>ŠD_ŠK_normativy!$H$4</f>
        <v>20956</v>
      </c>
      <c r="W12" s="246" t="str">
        <f t="shared" si="8"/>
        <v>0</v>
      </c>
      <c r="X12" s="249" t="str">
        <f t="shared" si="9"/>
        <v>0</v>
      </c>
      <c r="Y12" s="250">
        <f t="shared" si="10"/>
        <v>733</v>
      </c>
      <c r="Z12" s="248">
        <f t="shared" si="11"/>
        <v>120945</v>
      </c>
      <c r="AA12" s="129">
        <f t="shared" si="12"/>
        <v>86417</v>
      </c>
      <c r="AB12" s="129">
        <f t="shared" si="13"/>
        <v>29209</v>
      </c>
      <c r="AC12" s="129">
        <f t="shared" si="14"/>
        <v>864</v>
      </c>
      <c r="AD12" s="129">
        <f t="shared" si="15"/>
        <v>4455</v>
      </c>
      <c r="AE12" s="130">
        <f t="shared" si="16"/>
        <v>0</v>
      </c>
      <c r="AF12" s="165">
        <f t="shared" si="17"/>
        <v>0.34</v>
      </c>
    </row>
    <row r="13" spans="1:32" ht="18" customHeight="1" x14ac:dyDescent="0.2">
      <c r="A13" s="123">
        <v>38</v>
      </c>
      <c r="B13" s="110">
        <v>600079911</v>
      </c>
      <c r="C13" s="91">
        <v>2307</v>
      </c>
      <c r="D13" s="6" t="s">
        <v>72</v>
      </c>
      <c r="E13" s="18">
        <v>3143</v>
      </c>
      <c r="F13" s="39" t="s">
        <v>73</v>
      </c>
      <c r="G13" s="64">
        <v>180</v>
      </c>
      <c r="H13" s="34">
        <v>6</v>
      </c>
      <c r="I13" s="200">
        <v>179</v>
      </c>
      <c r="J13" s="231">
        <v>0</v>
      </c>
      <c r="K13" s="207">
        <v>0</v>
      </c>
      <c r="L13" s="210">
        <f t="shared" si="0"/>
        <v>179</v>
      </c>
      <c r="M13" s="237">
        <f t="shared" si="1"/>
        <v>0</v>
      </c>
      <c r="N13" s="350">
        <f t="shared" si="2"/>
        <v>0</v>
      </c>
      <c r="O13" s="213">
        <f>IF(M13&gt;=0,VLOOKUP(M13,ŠD_ŠK_normativy!$A$4:$D$304,2,0))</f>
        <v>0</v>
      </c>
      <c r="P13" s="220">
        <f>IF(N13&gt;=0,VLOOKUP(N13,ŠD_ŠK_normativy!$A$4:$D$304,3,0))</f>
        <v>0</v>
      </c>
      <c r="Q13" s="220">
        <f>IF(L13&gt;=0,VLOOKUP(L13,ŠD_ŠK_normativy!$A$4:$D$304,4,0))</f>
        <v>480</v>
      </c>
      <c r="R13" s="220">
        <f>IF((M13+N13)&gt;=0,VLOOKUP((M13+N13),ŠD_ŠK_normativy!$A$4:$D$304,4,0))</f>
        <v>0</v>
      </c>
      <c r="S13" s="203">
        <f>ŠD_ŠK_normativy!$H$5</f>
        <v>27</v>
      </c>
      <c r="T13" s="203">
        <f>ŠD_ŠK_normativy!$H$6</f>
        <v>18</v>
      </c>
      <c r="U13" s="59">
        <f>ŠD_ŠK_normativy!$H$3</f>
        <v>39953</v>
      </c>
      <c r="V13" s="229">
        <f>ŠD_ŠK_normativy!$H$4</f>
        <v>20956</v>
      </c>
      <c r="W13" s="246" t="str">
        <f t="shared" si="8"/>
        <v>0</v>
      </c>
      <c r="X13" s="249" t="str">
        <f t="shared" si="9"/>
        <v>0</v>
      </c>
      <c r="Y13" s="250">
        <f t="shared" si="10"/>
        <v>733</v>
      </c>
      <c r="Z13" s="248">
        <f t="shared" si="11"/>
        <v>131207</v>
      </c>
      <c r="AA13" s="129">
        <f t="shared" si="12"/>
        <v>93749</v>
      </c>
      <c r="AB13" s="129">
        <f t="shared" si="13"/>
        <v>31688</v>
      </c>
      <c r="AC13" s="129">
        <f t="shared" si="14"/>
        <v>937</v>
      </c>
      <c r="AD13" s="129">
        <f t="shared" si="15"/>
        <v>4833</v>
      </c>
      <c r="AE13" s="130">
        <f t="shared" si="16"/>
        <v>0</v>
      </c>
      <c r="AF13" s="165">
        <f t="shared" si="17"/>
        <v>0.37</v>
      </c>
    </row>
    <row r="14" spans="1:32" ht="18" customHeight="1" x14ac:dyDescent="0.2">
      <c r="A14" s="123">
        <v>38</v>
      </c>
      <c r="B14" s="110">
        <v>600079911</v>
      </c>
      <c r="C14" s="91">
        <v>2307</v>
      </c>
      <c r="D14" s="6" t="s">
        <v>72</v>
      </c>
      <c r="E14" s="18">
        <v>3143</v>
      </c>
      <c r="F14" s="39" t="s">
        <v>114</v>
      </c>
      <c r="G14" s="93">
        <v>33</v>
      </c>
      <c r="H14" s="171">
        <v>0</v>
      </c>
      <c r="I14" s="200">
        <v>0</v>
      </c>
      <c r="J14" s="232">
        <v>33</v>
      </c>
      <c r="K14" s="207">
        <v>0</v>
      </c>
      <c r="L14" s="210">
        <f t="shared" si="0"/>
        <v>0</v>
      </c>
      <c r="M14" s="237">
        <f t="shared" si="1"/>
        <v>33</v>
      </c>
      <c r="N14" s="350">
        <f t="shared" si="2"/>
        <v>0</v>
      </c>
      <c r="O14" s="213">
        <f>IF(M14&gt;=0,VLOOKUP(M14,ŠD_ŠK_normativy!$A$4:$D$304,2,0))</f>
        <v>56.690708386646925</v>
      </c>
      <c r="P14" s="220">
        <f>IF(N14&gt;=0,VLOOKUP(N14,ŠD_ŠK_normativy!$A$4:$D$304,3,0))</f>
        <v>0</v>
      </c>
      <c r="Q14" s="220">
        <f>IF(L14&gt;=0,VLOOKUP(L14,ŠD_ŠK_normativy!$A$4:$D$304,4,0))</f>
        <v>0</v>
      </c>
      <c r="R14" s="220">
        <f>IF((M14+N14)&gt;=0,VLOOKUP((M14+N14),ŠD_ŠK_normativy!$A$4:$D$304,4,0))</f>
        <v>480</v>
      </c>
      <c r="S14" s="203">
        <f>ŠD_ŠK_normativy!$H$5</f>
        <v>27</v>
      </c>
      <c r="T14" s="203">
        <f>ŠD_ŠK_normativy!$H$6</f>
        <v>18</v>
      </c>
      <c r="U14" s="59">
        <f>ŠD_ŠK_normativy!$H$3</f>
        <v>39953</v>
      </c>
      <c r="V14" s="229">
        <f>ŠD_ŠK_normativy!$H$4</f>
        <v>20956</v>
      </c>
      <c r="W14" s="246">
        <f t="shared" si="8"/>
        <v>12124</v>
      </c>
      <c r="X14" s="249" t="str">
        <f t="shared" si="9"/>
        <v>0</v>
      </c>
      <c r="Y14" s="250" t="str">
        <f t="shared" si="10"/>
        <v>0</v>
      </c>
      <c r="Z14" s="248">
        <f t="shared" si="11"/>
        <v>400092</v>
      </c>
      <c r="AA14" s="129">
        <f t="shared" si="12"/>
        <v>296364</v>
      </c>
      <c r="AB14" s="129">
        <f t="shared" si="13"/>
        <v>100170</v>
      </c>
      <c r="AC14" s="129">
        <f t="shared" si="14"/>
        <v>2964</v>
      </c>
      <c r="AD14" s="129">
        <f t="shared" si="15"/>
        <v>594</v>
      </c>
      <c r="AE14" s="130">
        <f t="shared" si="16"/>
        <v>0.57999999999999996</v>
      </c>
      <c r="AF14" s="165">
        <f t="shared" si="17"/>
        <v>7.0000000000000007E-2</v>
      </c>
    </row>
    <row r="15" spans="1:32" ht="18" customHeight="1" x14ac:dyDescent="0.2">
      <c r="A15" s="123">
        <v>39</v>
      </c>
      <c r="B15" s="110">
        <v>600079929</v>
      </c>
      <c r="C15" s="91">
        <v>2478</v>
      </c>
      <c r="D15" s="6" t="s">
        <v>10</v>
      </c>
      <c r="E15" s="18">
        <v>3143</v>
      </c>
      <c r="F15" s="39" t="s">
        <v>74</v>
      </c>
      <c r="G15" s="65">
        <v>143</v>
      </c>
      <c r="H15" s="34">
        <v>4</v>
      </c>
      <c r="I15" s="200">
        <v>94</v>
      </c>
      <c r="J15" s="232">
        <v>0</v>
      </c>
      <c r="K15" s="207">
        <v>0</v>
      </c>
      <c r="L15" s="210">
        <f t="shared" si="0"/>
        <v>94</v>
      </c>
      <c r="M15" s="237">
        <f t="shared" si="1"/>
        <v>0</v>
      </c>
      <c r="N15" s="350">
        <f t="shared" si="2"/>
        <v>0</v>
      </c>
      <c r="O15" s="213">
        <f>IF(M15&gt;=0,VLOOKUP(M15,ŠD_ŠK_normativy!$A$4:$D$304,2,0))</f>
        <v>0</v>
      </c>
      <c r="P15" s="220">
        <f>IF(N15&gt;=0,VLOOKUP(N15,ŠD_ŠK_normativy!$A$4:$D$304,3,0))</f>
        <v>0</v>
      </c>
      <c r="Q15" s="220">
        <f>IF(L15&gt;=0,VLOOKUP(L15,ŠD_ŠK_normativy!$A$4:$D$304,4,0))</f>
        <v>480</v>
      </c>
      <c r="R15" s="220">
        <f>IF((M15+N15)&gt;=0,VLOOKUP((M15+N15),ŠD_ŠK_normativy!$A$4:$D$304,4,0))</f>
        <v>0</v>
      </c>
      <c r="S15" s="203">
        <f>ŠD_ŠK_normativy!$H$5</f>
        <v>27</v>
      </c>
      <c r="T15" s="203">
        <f>ŠD_ŠK_normativy!$H$6</f>
        <v>18</v>
      </c>
      <c r="U15" s="59">
        <f>ŠD_ŠK_normativy!$H$3</f>
        <v>39953</v>
      </c>
      <c r="V15" s="229">
        <f>ŠD_ŠK_normativy!$H$4</f>
        <v>20956</v>
      </c>
      <c r="W15" s="246" t="str">
        <f t="shared" si="8"/>
        <v>0</v>
      </c>
      <c r="X15" s="249" t="str">
        <f t="shared" si="9"/>
        <v>0</v>
      </c>
      <c r="Y15" s="250">
        <f t="shared" si="10"/>
        <v>733</v>
      </c>
      <c r="Z15" s="248">
        <f t="shared" si="11"/>
        <v>68902</v>
      </c>
      <c r="AA15" s="129">
        <f t="shared" si="12"/>
        <v>49231</v>
      </c>
      <c r="AB15" s="129">
        <f t="shared" si="13"/>
        <v>16641</v>
      </c>
      <c r="AC15" s="129">
        <f t="shared" si="14"/>
        <v>492</v>
      </c>
      <c r="AD15" s="129">
        <f t="shared" si="15"/>
        <v>2538</v>
      </c>
      <c r="AE15" s="130">
        <f t="shared" si="16"/>
        <v>0</v>
      </c>
      <c r="AF15" s="165">
        <f t="shared" si="17"/>
        <v>0.2</v>
      </c>
    </row>
    <row r="16" spans="1:32" ht="18" customHeight="1" x14ac:dyDescent="0.2">
      <c r="A16" s="123">
        <v>39</v>
      </c>
      <c r="B16" s="110">
        <v>600079929</v>
      </c>
      <c r="C16" s="91">
        <v>2478</v>
      </c>
      <c r="D16" s="6" t="s">
        <v>10</v>
      </c>
      <c r="E16" s="18">
        <v>3143</v>
      </c>
      <c r="F16" s="40" t="s">
        <v>440</v>
      </c>
      <c r="G16" s="65">
        <v>143</v>
      </c>
      <c r="H16" s="34">
        <v>2</v>
      </c>
      <c r="I16" s="200">
        <v>49</v>
      </c>
      <c r="J16" s="232">
        <v>0</v>
      </c>
      <c r="K16" s="207">
        <v>0</v>
      </c>
      <c r="L16" s="210">
        <f t="shared" si="0"/>
        <v>49</v>
      </c>
      <c r="M16" s="237">
        <f t="shared" si="1"/>
        <v>0</v>
      </c>
      <c r="N16" s="350">
        <f t="shared" si="2"/>
        <v>0</v>
      </c>
      <c r="O16" s="213">
        <f>IF(M16&gt;=0,VLOOKUP(M16,ŠD_ŠK_normativy!$A$4:$D$304,2,0))</f>
        <v>0</v>
      </c>
      <c r="P16" s="220">
        <f>IF(N16&gt;=0,VLOOKUP(N16,ŠD_ŠK_normativy!$A$4:$D$304,3,0))</f>
        <v>0</v>
      </c>
      <c r="Q16" s="220">
        <f>IF(L16&gt;=0,VLOOKUP(L16,ŠD_ŠK_normativy!$A$4:$D$304,4,0))</f>
        <v>480</v>
      </c>
      <c r="R16" s="220">
        <f>IF((M16+N16)&gt;=0,VLOOKUP((M16+N16),ŠD_ŠK_normativy!$A$4:$D$304,4,0))</f>
        <v>0</v>
      </c>
      <c r="S16" s="203">
        <f>ŠD_ŠK_normativy!$H$5</f>
        <v>27</v>
      </c>
      <c r="T16" s="203">
        <f>ŠD_ŠK_normativy!$H$6</f>
        <v>18</v>
      </c>
      <c r="U16" s="59">
        <f>ŠD_ŠK_normativy!$H$3</f>
        <v>39953</v>
      </c>
      <c r="V16" s="229">
        <f>ŠD_ŠK_normativy!$H$4</f>
        <v>20956</v>
      </c>
      <c r="W16" s="246" t="str">
        <f t="shared" si="8"/>
        <v>0</v>
      </c>
      <c r="X16" s="249" t="str">
        <f t="shared" si="9"/>
        <v>0</v>
      </c>
      <c r="Y16" s="250">
        <f t="shared" si="10"/>
        <v>733</v>
      </c>
      <c r="Z16" s="248">
        <f t="shared" si="11"/>
        <v>35917</v>
      </c>
      <c r="AA16" s="129">
        <f t="shared" si="12"/>
        <v>25663</v>
      </c>
      <c r="AB16" s="129">
        <f t="shared" si="13"/>
        <v>8674</v>
      </c>
      <c r="AC16" s="129">
        <f t="shared" si="14"/>
        <v>257</v>
      </c>
      <c r="AD16" s="129">
        <f t="shared" si="15"/>
        <v>1323</v>
      </c>
      <c r="AE16" s="130">
        <f t="shared" si="16"/>
        <v>0</v>
      </c>
      <c r="AF16" s="165">
        <f t="shared" si="17"/>
        <v>0.1</v>
      </c>
    </row>
    <row r="17" spans="1:32" ht="18" customHeight="1" x14ac:dyDescent="0.2">
      <c r="A17" s="123">
        <v>40</v>
      </c>
      <c r="B17" s="110">
        <v>650018273</v>
      </c>
      <c r="C17" s="91">
        <v>2465</v>
      </c>
      <c r="D17" s="6" t="s">
        <v>3</v>
      </c>
      <c r="E17" s="18">
        <v>3143</v>
      </c>
      <c r="F17" s="40" t="s">
        <v>75</v>
      </c>
      <c r="G17" s="65">
        <v>90</v>
      </c>
      <c r="H17" s="34">
        <v>3</v>
      </c>
      <c r="I17" s="201">
        <v>65</v>
      </c>
      <c r="J17" s="232">
        <v>0</v>
      </c>
      <c r="K17" s="207">
        <v>0</v>
      </c>
      <c r="L17" s="210">
        <f t="shared" si="0"/>
        <v>65</v>
      </c>
      <c r="M17" s="237">
        <f t="shared" si="1"/>
        <v>0</v>
      </c>
      <c r="N17" s="350">
        <f t="shared" si="2"/>
        <v>0</v>
      </c>
      <c r="O17" s="213">
        <f>IF(M17&gt;=0,VLOOKUP(M17,ŠD_ŠK_normativy!$A$4:$D$304,2,0))</f>
        <v>0</v>
      </c>
      <c r="P17" s="220">
        <f>IF(N17&gt;=0,VLOOKUP(N17,ŠD_ŠK_normativy!$A$4:$D$304,3,0))</f>
        <v>0</v>
      </c>
      <c r="Q17" s="220">
        <f>IF(L17&gt;=0,VLOOKUP(L17,ŠD_ŠK_normativy!$A$4:$D$304,4,0))</f>
        <v>480</v>
      </c>
      <c r="R17" s="220">
        <f>IF((M17+N17)&gt;=0,VLOOKUP((M17+N17),ŠD_ŠK_normativy!$A$4:$D$304,4,0))</f>
        <v>0</v>
      </c>
      <c r="S17" s="203">
        <f>ŠD_ŠK_normativy!$H$5</f>
        <v>27</v>
      </c>
      <c r="T17" s="203">
        <f>ŠD_ŠK_normativy!$H$6</f>
        <v>18</v>
      </c>
      <c r="U17" s="59">
        <f>ŠD_ŠK_normativy!$H$3</f>
        <v>39953</v>
      </c>
      <c r="V17" s="229">
        <f>ŠD_ŠK_normativy!$H$4</f>
        <v>20956</v>
      </c>
      <c r="W17" s="246" t="str">
        <f t="shared" si="8"/>
        <v>0</v>
      </c>
      <c r="X17" s="249" t="str">
        <f t="shared" si="9"/>
        <v>0</v>
      </c>
      <c r="Y17" s="250">
        <f t="shared" si="10"/>
        <v>733</v>
      </c>
      <c r="Z17" s="248">
        <f t="shared" si="11"/>
        <v>47645</v>
      </c>
      <c r="AA17" s="129">
        <f t="shared" si="12"/>
        <v>34043</v>
      </c>
      <c r="AB17" s="129">
        <f t="shared" si="13"/>
        <v>11507</v>
      </c>
      <c r="AC17" s="129">
        <f t="shared" si="14"/>
        <v>340</v>
      </c>
      <c r="AD17" s="129">
        <f t="shared" si="15"/>
        <v>1755</v>
      </c>
      <c r="AE17" s="130">
        <f t="shared" si="16"/>
        <v>0</v>
      </c>
      <c r="AF17" s="165">
        <f t="shared" si="17"/>
        <v>0.14000000000000001</v>
      </c>
    </row>
    <row r="18" spans="1:32" ht="18" customHeight="1" x14ac:dyDescent="0.2">
      <c r="A18" s="123">
        <v>40</v>
      </c>
      <c r="B18" s="110">
        <v>650018273</v>
      </c>
      <c r="C18" s="91">
        <v>2465</v>
      </c>
      <c r="D18" s="6" t="s">
        <v>3</v>
      </c>
      <c r="E18" s="18">
        <v>3143</v>
      </c>
      <c r="F18" s="40" t="s">
        <v>76</v>
      </c>
      <c r="G18" s="65">
        <v>90</v>
      </c>
      <c r="H18" s="34">
        <v>1</v>
      </c>
      <c r="I18" s="201">
        <v>25</v>
      </c>
      <c r="J18" s="232">
        <v>0</v>
      </c>
      <c r="K18" s="207">
        <v>0</v>
      </c>
      <c r="L18" s="210">
        <f t="shared" si="0"/>
        <v>25</v>
      </c>
      <c r="M18" s="237">
        <f t="shared" si="1"/>
        <v>0</v>
      </c>
      <c r="N18" s="350">
        <f t="shared" si="2"/>
        <v>0</v>
      </c>
      <c r="O18" s="213">
        <f>IF(M18&gt;=0,VLOOKUP(M18,ŠD_ŠK_normativy!$A$4:$D$304,2,0))</f>
        <v>0</v>
      </c>
      <c r="P18" s="220">
        <f>IF(N18&gt;=0,VLOOKUP(N18,ŠD_ŠK_normativy!$A$4:$D$304,3,0))</f>
        <v>0</v>
      </c>
      <c r="Q18" s="220">
        <f>IF(L18&gt;=0,VLOOKUP(L18,ŠD_ŠK_normativy!$A$4:$D$304,4,0))</f>
        <v>480</v>
      </c>
      <c r="R18" s="220">
        <f>IF((M18+N18)&gt;=0,VLOOKUP((M18+N18),ŠD_ŠK_normativy!$A$4:$D$304,4,0))</f>
        <v>0</v>
      </c>
      <c r="S18" s="203">
        <f>ŠD_ŠK_normativy!$H$5</f>
        <v>27</v>
      </c>
      <c r="T18" s="203">
        <f>ŠD_ŠK_normativy!$H$6</f>
        <v>18</v>
      </c>
      <c r="U18" s="59">
        <f>ŠD_ŠK_normativy!$H$3</f>
        <v>39953</v>
      </c>
      <c r="V18" s="229">
        <f>ŠD_ŠK_normativy!$H$4</f>
        <v>20956</v>
      </c>
      <c r="W18" s="246" t="str">
        <f t="shared" si="8"/>
        <v>0</v>
      </c>
      <c r="X18" s="249" t="str">
        <f t="shared" si="9"/>
        <v>0</v>
      </c>
      <c r="Y18" s="250">
        <f t="shared" si="10"/>
        <v>733</v>
      </c>
      <c r="Z18" s="248">
        <f t="shared" si="11"/>
        <v>18325</v>
      </c>
      <c r="AA18" s="129">
        <f t="shared" si="12"/>
        <v>13093</v>
      </c>
      <c r="AB18" s="129">
        <f t="shared" si="13"/>
        <v>4426</v>
      </c>
      <c r="AC18" s="129">
        <f t="shared" si="14"/>
        <v>131</v>
      </c>
      <c r="AD18" s="129">
        <f t="shared" si="15"/>
        <v>675</v>
      </c>
      <c r="AE18" s="130">
        <f t="shared" si="16"/>
        <v>0</v>
      </c>
      <c r="AF18" s="165">
        <f t="shared" si="17"/>
        <v>0.05</v>
      </c>
    </row>
    <row r="19" spans="1:32" ht="18" customHeight="1" x14ac:dyDescent="0.2">
      <c r="A19" s="123">
        <v>41</v>
      </c>
      <c r="B19" s="110">
        <v>600080293</v>
      </c>
      <c r="C19" s="91">
        <v>2480</v>
      </c>
      <c r="D19" s="6" t="s">
        <v>11</v>
      </c>
      <c r="E19" s="18">
        <v>3143</v>
      </c>
      <c r="F19" s="39" t="s">
        <v>77</v>
      </c>
      <c r="G19" s="64">
        <v>162</v>
      </c>
      <c r="H19" s="34">
        <v>6</v>
      </c>
      <c r="I19" s="200">
        <v>162</v>
      </c>
      <c r="J19" s="232">
        <v>0</v>
      </c>
      <c r="K19" s="207">
        <v>0</v>
      </c>
      <c r="L19" s="210">
        <f t="shared" si="0"/>
        <v>162</v>
      </c>
      <c r="M19" s="237">
        <f t="shared" si="1"/>
        <v>0</v>
      </c>
      <c r="N19" s="350">
        <f t="shared" si="2"/>
        <v>0</v>
      </c>
      <c r="O19" s="213">
        <f>IF(M19&gt;=0,VLOOKUP(M19,ŠD_ŠK_normativy!$A$4:$D$304,2,0))</f>
        <v>0</v>
      </c>
      <c r="P19" s="220">
        <f>IF(N19&gt;=0,VLOOKUP(N19,ŠD_ŠK_normativy!$A$4:$D$304,3,0))</f>
        <v>0</v>
      </c>
      <c r="Q19" s="220">
        <f>IF(L19&gt;=0,VLOOKUP(L19,ŠD_ŠK_normativy!$A$4:$D$304,4,0))</f>
        <v>480</v>
      </c>
      <c r="R19" s="220">
        <f>IF((M19+N19)&gt;=0,VLOOKUP((M19+N19),ŠD_ŠK_normativy!$A$4:$D$304,4,0))</f>
        <v>0</v>
      </c>
      <c r="S19" s="203">
        <f>ŠD_ŠK_normativy!$H$5</f>
        <v>27</v>
      </c>
      <c r="T19" s="203">
        <f>ŠD_ŠK_normativy!$H$6</f>
        <v>18</v>
      </c>
      <c r="U19" s="59">
        <f>ŠD_ŠK_normativy!$H$3</f>
        <v>39953</v>
      </c>
      <c r="V19" s="229">
        <f>ŠD_ŠK_normativy!$H$4</f>
        <v>20956</v>
      </c>
      <c r="W19" s="246" t="str">
        <f t="shared" si="8"/>
        <v>0</v>
      </c>
      <c r="X19" s="249" t="str">
        <f t="shared" si="9"/>
        <v>0</v>
      </c>
      <c r="Y19" s="250">
        <f t="shared" si="10"/>
        <v>733</v>
      </c>
      <c r="Z19" s="248">
        <f t="shared" si="11"/>
        <v>118746</v>
      </c>
      <c r="AA19" s="129">
        <f t="shared" si="12"/>
        <v>84846</v>
      </c>
      <c r="AB19" s="129">
        <f t="shared" si="13"/>
        <v>28678</v>
      </c>
      <c r="AC19" s="129">
        <f t="shared" si="14"/>
        <v>848</v>
      </c>
      <c r="AD19" s="129">
        <f t="shared" si="15"/>
        <v>4374</v>
      </c>
      <c r="AE19" s="130">
        <f t="shared" si="16"/>
        <v>0</v>
      </c>
      <c r="AF19" s="165">
        <f t="shared" si="17"/>
        <v>0.34</v>
      </c>
    </row>
    <row r="20" spans="1:32" ht="18" customHeight="1" x14ac:dyDescent="0.2">
      <c r="A20" s="123">
        <v>41</v>
      </c>
      <c r="B20" s="110">
        <v>600080293</v>
      </c>
      <c r="C20" s="91">
        <v>2480</v>
      </c>
      <c r="D20" s="6" t="s">
        <v>11</v>
      </c>
      <c r="E20" s="18">
        <v>3143</v>
      </c>
      <c r="F20" s="39" t="s">
        <v>115</v>
      </c>
      <c r="G20" s="93">
        <v>296</v>
      </c>
      <c r="H20" s="171">
        <v>0</v>
      </c>
      <c r="I20" s="200">
        <v>0</v>
      </c>
      <c r="J20" s="232">
        <v>19</v>
      </c>
      <c r="K20" s="207">
        <v>277</v>
      </c>
      <c r="L20" s="210">
        <f t="shared" si="0"/>
        <v>0</v>
      </c>
      <c r="M20" s="237">
        <f t="shared" si="1"/>
        <v>19</v>
      </c>
      <c r="N20" s="350">
        <f t="shared" si="2"/>
        <v>277</v>
      </c>
      <c r="O20" s="213">
        <f>IF(M20&gt;=0,VLOOKUP(M20,ŠD_ŠK_normativy!$A$4:$D$304,2,0))</f>
        <v>53.457539828704249</v>
      </c>
      <c r="P20" s="220">
        <f>IF(N20&gt;=0,VLOOKUP(N20,ŠD_ŠK_normativy!$A$4:$D$304,3,0))</f>
        <v>327.03108883824399</v>
      </c>
      <c r="Q20" s="220">
        <f>IF(L20&gt;=0,VLOOKUP(L20,ŠD_ŠK_normativy!$A$4:$D$304,4,0))</f>
        <v>0</v>
      </c>
      <c r="R20" s="220">
        <f>IF((M20+N20)&gt;=0,VLOOKUP((M20+N20),ŠD_ŠK_normativy!$A$4:$D$304,4,0))</f>
        <v>480</v>
      </c>
      <c r="S20" s="203">
        <f>ŠD_ŠK_normativy!$H$5</f>
        <v>27</v>
      </c>
      <c r="T20" s="203">
        <f>ŠD_ŠK_normativy!$H$6</f>
        <v>18</v>
      </c>
      <c r="U20" s="59">
        <f>ŠD_ŠK_normativy!$H$3</f>
        <v>39953</v>
      </c>
      <c r="V20" s="229">
        <f>ŠD_ŠK_normativy!$H$4</f>
        <v>20956</v>
      </c>
      <c r="W20" s="246">
        <f t="shared" si="8"/>
        <v>12814</v>
      </c>
      <c r="X20" s="249">
        <f t="shared" si="9"/>
        <v>2700</v>
      </c>
      <c r="Y20" s="250" t="str">
        <f t="shared" si="10"/>
        <v>0</v>
      </c>
      <c r="Z20" s="248">
        <f t="shared" si="11"/>
        <v>991366</v>
      </c>
      <c r="AA20" s="129">
        <f t="shared" si="12"/>
        <v>731482</v>
      </c>
      <c r="AB20" s="129">
        <f t="shared" si="13"/>
        <v>247241</v>
      </c>
      <c r="AC20" s="129">
        <f t="shared" si="14"/>
        <v>7315</v>
      </c>
      <c r="AD20" s="129">
        <f t="shared" si="15"/>
        <v>5328</v>
      </c>
      <c r="AE20" s="130">
        <f t="shared" si="16"/>
        <v>1.2</v>
      </c>
      <c r="AF20" s="165">
        <f t="shared" si="17"/>
        <v>0.62</v>
      </c>
    </row>
    <row r="21" spans="1:32" ht="18" customHeight="1" x14ac:dyDescent="0.2">
      <c r="A21" s="123">
        <v>42</v>
      </c>
      <c r="B21" s="110">
        <v>600079945</v>
      </c>
      <c r="C21" s="91">
        <v>2482</v>
      </c>
      <c r="D21" s="6" t="s">
        <v>12</v>
      </c>
      <c r="E21" s="42">
        <v>3143</v>
      </c>
      <c r="F21" s="39" t="s">
        <v>78</v>
      </c>
      <c r="G21" s="64">
        <v>60</v>
      </c>
      <c r="H21" s="34">
        <v>3</v>
      </c>
      <c r="I21" s="200">
        <v>60</v>
      </c>
      <c r="J21" s="232">
        <v>0</v>
      </c>
      <c r="K21" s="207">
        <v>0</v>
      </c>
      <c r="L21" s="210">
        <f t="shared" si="0"/>
        <v>60</v>
      </c>
      <c r="M21" s="237">
        <f t="shared" si="1"/>
        <v>0</v>
      </c>
      <c r="N21" s="350">
        <f t="shared" si="2"/>
        <v>0</v>
      </c>
      <c r="O21" s="213">
        <f>IF(M21&gt;=0,VLOOKUP(M21,ŠD_ŠK_normativy!$A$4:$D$304,2,0))</f>
        <v>0</v>
      </c>
      <c r="P21" s="220">
        <f>IF(N21&gt;=0,VLOOKUP(N21,ŠD_ŠK_normativy!$A$4:$D$304,3,0))</f>
        <v>0</v>
      </c>
      <c r="Q21" s="220">
        <f>IF(L21&gt;=0,VLOOKUP(L21,ŠD_ŠK_normativy!$A$4:$D$304,4,0))</f>
        <v>480</v>
      </c>
      <c r="R21" s="220">
        <f>IF((M21+N21)&gt;=0,VLOOKUP((M21+N21),ŠD_ŠK_normativy!$A$4:$D$304,4,0))</f>
        <v>0</v>
      </c>
      <c r="S21" s="203">
        <f>ŠD_ŠK_normativy!$H$5</f>
        <v>27</v>
      </c>
      <c r="T21" s="203">
        <f>ŠD_ŠK_normativy!$H$6</f>
        <v>18</v>
      </c>
      <c r="U21" s="59">
        <f>ŠD_ŠK_normativy!$H$3</f>
        <v>39953</v>
      </c>
      <c r="V21" s="229">
        <f>ŠD_ŠK_normativy!$H$4</f>
        <v>20956</v>
      </c>
      <c r="W21" s="246" t="str">
        <f t="shared" si="8"/>
        <v>0</v>
      </c>
      <c r="X21" s="249" t="str">
        <f t="shared" si="9"/>
        <v>0</v>
      </c>
      <c r="Y21" s="250">
        <f t="shared" si="10"/>
        <v>733</v>
      </c>
      <c r="Z21" s="248">
        <f t="shared" si="11"/>
        <v>43980</v>
      </c>
      <c r="AA21" s="129">
        <f t="shared" si="12"/>
        <v>31424</v>
      </c>
      <c r="AB21" s="129">
        <f t="shared" si="13"/>
        <v>10622</v>
      </c>
      <c r="AC21" s="129">
        <f t="shared" si="14"/>
        <v>314</v>
      </c>
      <c r="AD21" s="129">
        <f t="shared" si="15"/>
        <v>1620</v>
      </c>
      <c r="AE21" s="130">
        <f t="shared" si="16"/>
        <v>0</v>
      </c>
      <c r="AF21" s="165">
        <f t="shared" si="17"/>
        <v>0.13</v>
      </c>
    </row>
    <row r="22" spans="1:32" ht="18" customHeight="1" x14ac:dyDescent="0.2">
      <c r="A22" s="123">
        <v>43</v>
      </c>
      <c r="B22" s="110">
        <v>691006041</v>
      </c>
      <c r="C22" s="91">
        <v>2328</v>
      </c>
      <c r="D22" s="6" t="s">
        <v>57</v>
      </c>
      <c r="E22" s="18">
        <v>3143</v>
      </c>
      <c r="F22" s="39" t="s">
        <v>81</v>
      </c>
      <c r="G22" s="64">
        <v>135</v>
      </c>
      <c r="H22" s="34">
        <v>6</v>
      </c>
      <c r="I22" s="200">
        <v>135</v>
      </c>
      <c r="J22" s="232">
        <v>0</v>
      </c>
      <c r="K22" s="207">
        <v>0</v>
      </c>
      <c r="L22" s="210">
        <f t="shared" si="0"/>
        <v>135</v>
      </c>
      <c r="M22" s="237">
        <f t="shared" si="1"/>
        <v>0</v>
      </c>
      <c r="N22" s="350">
        <f t="shared" si="2"/>
        <v>0</v>
      </c>
      <c r="O22" s="213">
        <f>IF(M22&gt;=0,VLOOKUP(M22,ŠD_ŠK_normativy!$A$4:$D$304,2,0))</f>
        <v>0</v>
      </c>
      <c r="P22" s="220">
        <f>IF(N22&gt;=0,VLOOKUP(N22,ŠD_ŠK_normativy!$A$4:$D$304,3,0))</f>
        <v>0</v>
      </c>
      <c r="Q22" s="220">
        <f>IF(L22&gt;=0,VLOOKUP(L22,ŠD_ŠK_normativy!$A$4:$D$304,4,0))</f>
        <v>480</v>
      </c>
      <c r="R22" s="220">
        <f>IF((M22+N22)&gt;=0,VLOOKUP((M22+N22),ŠD_ŠK_normativy!$A$4:$D$304,4,0))</f>
        <v>0</v>
      </c>
      <c r="S22" s="203">
        <f>ŠD_ŠK_normativy!$H$5</f>
        <v>27</v>
      </c>
      <c r="T22" s="203">
        <f>ŠD_ŠK_normativy!$H$6</f>
        <v>18</v>
      </c>
      <c r="U22" s="59">
        <f>ŠD_ŠK_normativy!$H$3</f>
        <v>39953</v>
      </c>
      <c r="V22" s="229">
        <f>ŠD_ŠK_normativy!$H$4</f>
        <v>20956</v>
      </c>
      <c r="W22" s="246" t="str">
        <f t="shared" si="8"/>
        <v>0</v>
      </c>
      <c r="X22" s="249" t="str">
        <f t="shared" si="9"/>
        <v>0</v>
      </c>
      <c r="Y22" s="250">
        <f t="shared" si="10"/>
        <v>733</v>
      </c>
      <c r="Z22" s="248">
        <f t="shared" si="11"/>
        <v>98955</v>
      </c>
      <c r="AA22" s="129">
        <f t="shared" si="12"/>
        <v>70705</v>
      </c>
      <c r="AB22" s="129">
        <f t="shared" si="13"/>
        <v>23898</v>
      </c>
      <c r="AC22" s="129">
        <f t="shared" si="14"/>
        <v>707</v>
      </c>
      <c r="AD22" s="129">
        <f t="shared" si="15"/>
        <v>3645</v>
      </c>
      <c r="AE22" s="130">
        <f t="shared" si="16"/>
        <v>0</v>
      </c>
      <c r="AF22" s="165">
        <f t="shared" si="17"/>
        <v>0.28000000000000003</v>
      </c>
    </row>
    <row r="23" spans="1:32" ht="18" customHeight="1" x14ac:dyDescent="0.2">
      <c r="A23" s="123">
        <v>44</v>
      </c>
      <c r="B23" s="110">
        <v>600079970</v>
      </c>
      <c r="C23" s="91">
        <v>2486</v>
      </c>
      <c r="D23" s="6" t="s">
        <v>13</v>
      </c>
      <c r="E23" s="18">
        <v>3143</v>
      </c>
      <c r="F23" s="39" t="s">
        <v>79</v>
      </c>
      <c r="G23" s="64">
        <v>72</v>
      </c>
      <c r="H23" s="34">
        <v>3</v>
      </c>
      <c r="I23" s="200">
        <v>72</v>
      </c>
      <c r="J23" s="232">
        <v>0</v>
      </c>
      <c r="K23" s="207">
        <v>0</v>
      </c>
      <c r="L23" s="210">
        <f t="shared" si="0"/>
        <v>72</v>
      </c>
      <c r="M23" s="237">
        <f t="shared" si="1"/>
        <v>0</v>
      </c>
      <c r="N23" s="350">
        <f t="shared" si="2"/>
        <v>0</v>
      </c>
      <c r="O23" s="213">
        <f>IF(M23&gt;=0,VLOOKUP(M23,ŠD_ŠK_normativy!$A$4:$D$304,2,0))</f>
        <v>0</v>
      </c>
      <c r="P23" s="220">
        <f>IF(N23&gt;=0,VLOOKUP(N23,ŠD_ŠK_normativy!$A$4:$D$304,3,0))</f>
        <v>0</v>
      </c>
      <c r="Q23" s="220">
        <f>IF(L23&gt;=0,VLOOKUP(L23,ŠD_ŠK_normativy!$A$4:$D$304,4,0))</f>
        <v>480</v>
      </c>
      <c r="R23" s="220">
        <f>IF((M23+N23)&gt;=0,VLOOKUP((M23+N23),ŠD_ŠK_normativy!$A$4:$D$304,4,0))</f>
        <v>0</v>
      </c>
      <c r="S23" s="203">
        <f>ŠD_ŠK_normativy!$H$5</f>
        <v>27</v>
      </c>
      <c r="T23" s="203">
        <f>ŠD_ŠK_normativy!$H$6</f>
        <v>18</v>
      </c>
      <c r="U23" s="59">
        <f>ŠD_ŠK_normativy!$H$3</f>
        <v>39953</v>
      </c>
      <c r="V23" s="229">
        <f>ŠD_ŠK_normativy!$H$4</f>
        <v>20956</v>
      </c>
      <c r="W23" s="246" t="str">
        <f t="shared" si="8"/>
        <v>0</v>
      </c>
      <c r="X23" s="249" t="str">
        <f t="shared" si="9"/>
        <v>0</v>
      </c>
      <c r="Y23" s="250">
        <f t="shared" si="10"/>
        <v>733</v>
      </c>
      <c r="Z23" s="248">
        <f t="shared" si="11"/>
        <v>52776</v>
      </c>
      <c r="AA23" s="129">
        <f t="shared" si="12"/>
        <v>37709</v>
      </c>
      <c r="AB23" s="129">
        <f t="shared" si="13"/>
        <v>12746</v>
      </c>
      <c r="AC23" s="129">
        <f t="shared" si="14"/>
        <v>377</v>
      </c>
      <c r="AD23" s="129">
        <f t="shared" si="15"/>
        <v>1944</v>
      </c>
      <c r="AE23" s="130">
        <f t="shared" si="16"/>
        <v>0</v>
      </c>
      <c r="AF23" s="165">
        <f t="shared" si="17"/>
        <v>0.15</v>
      </c>
    </row>
    <row r="24" spans="1:32" ht="18" customHeight="1" x14ac:dyDescent="0.2">
      <c r="A24" s="123">
        <v>45</v>
      </c>
      <c r="B24" s="110">
        <v>600079996</v>
      </c>
      <c r="C24" s="91">
        <v>2487</v>
      </c>
      <c r="D24" s="39" t="s">
        <v>14</v>
      </c>
      <c r="E24" s="18">
        <v>3143</v>
      </c>
      <c r="F24" s="39" t="s">
        <v>80</v>
      </c>
      <c r="G24" s="64">
        <v>110</v>
      </c>
      <c r="H24" s="34">
        <v>4</v>
      </c>
      <c r="I24" s="200">
        <v>110</v>
      </c>
      <c r="J24" s="232">
        <v>0</v>
      </c>
      <c r="K24" s="207">
        <v>0</v>
      </c>
      <c r="L24" s="210">
        <f t="shared" si="0"/>
        <v>110</v>
      </c>
      <c r="M24" s="237">
        <f t="shared" si="1"/>
        <v>0</v>
      </c>
      <c r="N24" s="350">
        <f t="shared" si="2"/>
        <v>0</v>
      </c>
      <c r="O24" s="213">
        <f>IF(M24&gt;=0,VLOOKUP(M24,ŠD_ŠK_normativy!$A$4:$D$304,2,0))</f>
        <v>0</v>
      </c>
      <c r="P24" s="220">
        <f>IF(N24&gt;=0,VLOOKUP(N24,ŠD_ŠK_normativy!$A$4:$D$304,3,0))</f>
        <v>0</v>
      </c>
      <c r="Q24" s="220">
        <f>IF(L24&gt;=0,VLOOKUP(L24,ŠD_ŠK_normativy!$A$4:$D$304,4,0))</f>
        <v>480</v>
      </c>
      <c r="R24" s="220">
        <f>IF((M24+N24)&gt;=0,VLOOKUP((M24+N24),ŠD_ŠK_normativy!$A$4:$D$304,4,0))</f>
        <v>0</v>
      </c>
      <c r="S24" s="203">
        <f>ŠD_ŠK_normativy!$H$5</f>
        <v>27</v>
      </c>
      <c r="T24" s="203">
        <f>ŠD_ŠK_normativy!$H$6</f>
        <v>18</v>
      </c>
      <c r="U24" s="59">
        <f>ŠD_ŠK_normativy!$H$3</f>
        <v>39953</v>
      </c>
      <c r="V24" s="229">
        <f>ŠD_ŠK_normativy!$H$4</f>
        <v>20956</v>
      </c>
      <c r="W24" s="246" t="str">
        <f t="shared" si="8"/>
        <v>0</v>
      </c>
      <c r="X24" s="249" t="str">
        <f t="shared" si="9"/>
        <v>0</v>
      </c>
      <c r="Y24" s="250">
        <f t="shared" si="10"/>
        <v>733</v>
      </c>
      <c r="Z24" s="248">
        <f t="shared" si="11"/>
        <v>80630</v>
      </c>
      <c r="AA24" s="129">
        <f t="shared" si="12"/>
        <v>57611</v>
      </c>
      <c r="AB24" s="129">
        <f t="shared" si="13"/>
        <v>19473</v>
      </c>
      <c r="AC24" s="129">
        <f t="shared" si="14"/>
        <v>576</v>
      </c>
      <c r="AD24" s="129">
        <f t="shared" si="15"/>
        <v>2970</v>
      </c>
      <c r="AE24" s="130">
        <f t="shared" si="16"/>
        <v>0</v>
      </c>
      <c r="AF24" s="165">
        <f t="shared" si="17"/>
        <v>0.23</v>
      </c>
    </row>
    <row r="25" spans="1:32" ht="18" customHeight="1" x14ac:dyDescent="0.2">
      <c r="A25" s="123">
        <v>46</v>
      </c>
      <c r="B25" s="110">
        <v>600079902</v>
      </c>
      <c r="C25" s="91">
        <v>2488</v>
      </c>
      <c r="D25" s="6" t="s">
        <v>54</v>
      </c>
      <c r="E25" s="18">
        <v>3143</v>
      </c>
      <c r="F25" s="39" t="s">
        <v>82</v>
      </c>
      <c r="G25" s="64">
        <v>150</v>
      </c>
      <c r="H25" s="34">
        <v>4</v>
      </c>
      <c r="I25" s="200">
        <v>86</v>
      </c>
      <c r="J25" s="232">
        <v>0</v>
      </c>
      <c r="K25" s="207">
        <v>0</v>
      </c>
      <c r="L25" s="210">
        <f t="shared" si="0"/>
        <v>86</v>
      </c>
      <c r="M25" s="237">
        <f t="shared" si="1"/>
        <v>0</v>
      </c>
      <c r="N25" s="350">
        <f t="shared" si="2"/>
        <v>0</v>
      </c>
      <c r="O25" s="213">
        <f>IF(M25&gt;=0,VLOOKUP(M25,ŠD_ŠK_normativy!$A$4:$D$304,2,0))</f>
        <v>0</v>
      </c>
      <c r="P25" s="220">
        <f>IF(N25&gt;=0,VLOOKUP(N25,ŠD_ŠK_normativy!$A$4:$D$304,3,0))</f>
        <v>0</v>
      </c>
      <c r="Q25" s="220">
        <f>IF(L25&gt;=0,VLOOKUP(L25,ŠD_ŠK_normativy!$A$4:$D$304,4,0))</f>
        <v>480</v>
      </c>
      <c r="R25" s="220">
        <f>IF((M25+N25)&gt;=0,VLOOKUP((M25+N25),ŠD_ŠK_normativy!$A$4:$D$304,4,0))</f>
        <v>0</v>
      </c>
      <c r="S25" s="203">
        <f>ŠD_ŠK_normativy!$H$5</f>
        <v>27</v>
      </c>
      <c r="T25" s="203">
        <f>ŠD_ŠK_normativy!$H$6</f>
        <v>18</v>
      </c>
      <c r="U25" s="59">
        <f>ŠD_ŠK_normativy!$H$3</f>
        <v>39953</v>
      </c>
      <c r="V25" s="229">
        <f>ŠD_ŠK_normativy!$H$4</f>
        <v>20956</v>
      </c>
      <c r="W25" s="246" t="str">
        <f t="shared" si="8"/>
        <v>0</v>
      </c>
      <c r="X25" s="249" t="str">
        <f t="shared" si="9"/>
        <v>0</v>
      </c>
      <c r="Y25" s="250">
        <f t="shared" si="10"/>
        <v>733</v>
      </c>
      <c r="Z25" s="248">
        <f t="shared" si="11"/>
        <v>63038</v>
      </c>
      <c r="AA25" s="129">
        <f t="shared" si="12"/>
        <v>45042</v>
      </c>
      <c r="AB25" s="129">
        <f t="shared" si="13"/>
        <v>15224</v>
      </c>
      <c r="AC25" s="129">
        <f t="shared" si="14"/>
        <v>450</v>
      </c>
      <c r="AD25" s="129">
        <f t="shared" si="15"/>
        <v>2322</v>
      </c>
      <c r="AE25" s="130">
        <f t="shared" si="16"/>
        <v>0</v>
      </c>
      <c r="AF25" s="165">
        <f t="shared" si="17"/>
        <v>0.18</v>
      </c>
    </row>
    <row r="26" spans="1:32" ht="18" customHeight="1" x14ac:dyDescent="0.2">
      <c r="A26" s="123">
        <v>47</v>
      </c>
      <c r="B26" s="110">
        <v>600080277</v>
      </c>
      <c r="C26" s="91">
        <v>2472</v>
      </c>
      <c r="D26" s="6" t="s">
        <v>15</v>
      </c>
      <c r="E26" s="18">
        <v>3143</v>
      </c>
      <c r="F26" s="23" t="s">
        <v>430</v>
      </c>
      <c r="G26" s="65">
        <v>150</v>
      </c>
      <c r="H26" s="34">
        <v>3</v>
      </c>
      <c r="I26" s="200">
        <v>81</v>
      </c>
      <c r="J26" s="232">
        <v>0</v>
      </c>
      <c r="K26" s="207">
        <v>0</v>
      </c>
      <c r="L26" s="210">
        <f t="shared" si="0"/>
        <v>81</v>
      </c>
      <c r="M26" s="237">
        <f t="shared" si="1"/>
        <v>0</v>
      </c>
      <c r="N26" s="350">
        <f t="shared" si="2"/>
        <v>0</v>
      </c>
      <c r="O26" s="213">
        <f>IF(M26&gt;=0,VLOOKUP(M26,ŠD_ŠK_normativy!$A$4:$D$304,2,0))</f>
        <v>0</v>
      </c>
      <c r="P26" s="220">
        <f>IF(N26&gt;=0,VLOOKUP(N26,ŠD_ŠK_normativy!$A$4:$D$304,3,0))</f>
        <v>0</v>
      </c>
      <c r="Q26" s="220">
        <f>IF(L26&gt;=0,VLOOKUP(L26,ŠD_ŠK_normativy!$A$4:$D$304,4,0))</f>
        <v>480</v>
      </c>
      <c r="R26" s="220">
        <f>IF((M26+N26)&gt;=0,VLOOKUP((M26+N26),ŠD_ŠK_normativy!$A$4:$D$304,4,0))</f>
        <v>0</v>
      </c>
      <c r="S26" s="203">
        <f>ŠD_ŠK_normativy!$H$5</f>
        <v>27</v>
      </c>
      <c r="T26" s="203">
        <f>ŠD_ŠK_normativy!$H$6</f>
        <v>18</v>
      </c>
      <c r="U26" s="59">
        <f>ŠD_ŠK_normativy!$H$3</f>
        <v>39953</v>
      </c>
      <c r="V26" s="229">
        <f>ŠD_ŠK_normativy!$H$4</f>
        <v>20956</v>
      </c>
      <c r="W26" s="246" t="str">
        <f t="shared" si="8"/>
        <v>0</v>
      </c>
      <c r="X26" s="249" t="str">
        <f t="shared" si="9"/>
        <v>0</v>
      </c>
      <c r="Y26" s="250">
        <f t="shared" si="10"/>
        <v>733</v>
      </c>
      <c r="Z26" s="248">
        <f t="shared" si="11"/>
        <v>59373</v>
      </c>
      <c r="AA26" s="129">
        <f t="shared" si="12"/>
        <v>42423</v>
      </c>
      <c r="AB26" s="129">
        <f t="shared" si="13"/>
        <v>14339</v>
      </c>
      <c r="AC26" s="129">
        <f t="shared" si="14"/>
        <v>424</v>
      </c>
      <c r="AD26" s="129">
        <f t="shared" si="15"/>
        <v>2187</v>
      </c>
      <c r="AE26" s="130">
        <f t="shared" si="16"/>
        <v>0</v>
      </c>
      <c r="AF26" s="165">
        <f t="shared" si="17"/>
        <v>0.17</v>
      </c>
    </row>
    <row r="27" spans="1:32" ht="18" customHeight="1" x14ac:dyDescent="0.2">
      <c r="A27" s="123">
        <v>47</v>
      </c>
      <c r="B27" s="110">
        <v>600080277</v>
      </c>
      <c r="C27" s="91">
        <v>2472</v>
      </c>
      <c r="D27" s="6" t="s">
        <v>15</v>
      </c>
      <c r="E27" s="18">
        <v>3143</v>
      </c>
      <c r="F27" s="43" t="s">
        <v>83</v>
      </c>
      <c r="G27" s="65">
        <v>150</v>
      </c>
      <c r="H27" s="34">
        <v>2</v>
      </c>
      <c r="I27" s="200">
        <v>28</v>
      </c>
      <c r="J27" s="232">
        <v>0</v>
      </c>
      <c r="K27" s="207">
        <v>0</v>
      </c>
      <c r="L27" s="210">
        <f t="shared" si="0"/>
        <v>28</v>
      </c>
      <c r="M27" s="237">
        <f t="shared" si="1"/>
        <v>0</v>
      </c>
      <c r="N27" s="350">
        <f t="shared" si="2"/>
        <v>0</v>
      </c>
      <c r="O27" s="213">
        <f>IF(M27&gt;=0,VLOOKUP(M27,ŠD_ŠK_normativy!$A$4:$D$304,2,0))</f>
        <v>0</v>
      </c>
      <c r="P27" s="220">
        <f>IF(N27&gt;=0,VLOOKUP(N27,ŠD_ŠK_normativy!$A$4:$D$304,3,0))</f>
        <v>0</v>
      </c>
      <c r="Q27" s="220">
        <f>IF(L27&gt;=0,VLOOKUP(L27,ŠD_ŠK_normativy!$A$4:$D$304,4,0))</f>
        <v>480</v>
      </c>
      <c r="R27" s="220">
        <f>IF((M27+N27)&gt;=0,VLOOKUP((M27+N27),ŠD_ŠK_normativy!$A$4:$D$304,4,0))</f>
        <v>0</v>
      </c>
      <c r="S27" s="203">
        <f>ŠD_ŠK_normativy!$H$5</f>
        <v>27</v>
      </c>
      <c r="T27" s="203">
        <f>ŠD_ŠK_normativy!$H$6</f>
        <v>18</v>
      </c>
      <c r="U27" s="59">
        <f>ŠD_ŠK_normativy!$H$3</f>
        <v>39953</v>
      </c>
      <c r="V27" s="229">
        <f>ŠD_ŠK_normativy!$H$4</f>
        <v>20956</v>
      </c>
      <c r="W27" s="246" t="str">
        <f t="shared" si="8"/>
        <v>0</v>
      </c>
      <c r="X27" s="249" t="str">
        <f t="shared" si="9"/>
        <v>0</v>
      </c>
      <c r="Y27" s="250">
        <f t="shared" si="10"/>
        <v>733</v>
      </c>
      <c r="Z27" s="248">
        <f t="shared" si="11"/>
        <v>20524</v>
      </c>
      <c r="AA27" s="129">
        <f t="shared" si="12"/>
        <v>14665</v>
      </c>
      <c r="AB27" s="129">
        <f t="shared" si="13"/>
        <v>4956</v>
      </c>
      <c r="AC27" s="129">
        <f t="shared" si="14"/>
        <v>147</v>
      </c>
      <c r="AD27" s="129">
        <f t="shared" si="15"/>
        <v>756</v>
      </c>
      <c r="AE27" s="130">
        <f t="shared" si="16"/>
        <v>0</v>
      </c>
      <c r="AF27" s="165">
        <f t="shared" si="17"/>
        <v>0.06</v>
      </c>
    </row>
    <row r="28" spans="1:32" ht="18" customHeight="1" x14ac:dyDescent="0.2">
      <c r="A28" s="123">
        <v>48</v>
      </c>
      <c r="B28" s="110">
        <v>600080188</v>
      </c>
      <c r="C28" s="91">
        <v>2489</v>
      </c>
      <c r="D28" s="6" t="s">
        <v>16</v>
      </c>
      <c r="E28" s="18">
        <v>3143</v>
      </c>
      <c r="F28" s="43" t="s">
        <v>84</v>
      </c>
      <c r="G28" s="65">
        <v>140</v>
      </c>
      <c r="H28" s="34">
        <v>3</v>
      </c>
      <c r="I28" s="200">
        <v>94</v>
      </c>
      <c r="J28" s="232">
        <v>0</v>
      </c>
      <c r="K28" s="207">
        <v>0</v>
      </c>
      <c r="L28" s="210">
        <f t="shared" si="0"/>
        <v>94</v>
      </c>
      <c r="M28" s="237">
        <f t="shared" si="1"/>
        <v>0</v>
      </c>
      <c r="N28" s="350">
        <f t="shared" si="2"/>
        <v>0</v>
      </c>
      <c r="O28" s="213">
        <f>IF(M28&gt;=0,VLOOKUP(M28,ŠD_ŠK_normativy!$A$4:$D$304,2,0))</f>
        <v>0</v>
      </c>
      <c r="P28" s="220">
        <f>IF(N28&gt;=0,VLOOKUP(N28,ŠD_ŠK_normativy!$A$4:$D$304,3,0))</f>
        <v>0</v>
      </c>
      <c r="Q28" s="220">
        <f>IF(L28&gt;=0,VLOOKUP(L28,ŠD_ŠK_normativy!$A$4:$D$304,4,0))</f>
        <v>480</v>
      </c>
      <c r="R28" s="220">
        <f>IF((M28+N28)&gt;=0,VLOOKUP((M28+N28),ŠD_ŠK_normativy!$A$4:$D$304,4,0))</f>
        <v>0</v>
      </c>
      <c r="S28" s="203">
        <f>ŠD_ŠK_normativy!$H$5</f>
        <v>27</v>
      </c>
      <c r="T28" s="203">
        <f>ŠD_ŠK_normativy!$H$6</f>
        <v>18</v>
      </c>
      <c r="U28" s="59">
        <f>ŠD_ŠK_normativy!$H$3</f>
        <v>39953</v>
      </c>
      <c r="V28" s="229">
        <f>ŠD_ŠK_normativy!$H$4</f>
        <v>20956</v>
      </c>
      <c r="W28" s="246" t="str">
        <f t="shared" si="8"/>
        <v>0</v>
      </c>
      <c r="X28" s="249" t="str">
        <f t="shared" si="9"/>
        <v>0</v>
      </c>
      <c r="Y28" s="250">
        <f t="shared" si="10"/>
        <v>733</v>
      </c>
      <c r="Z28" s="248">
        <f t="shared" si="11"/>
        <v>68902</v>
      </c>
      <c r="AA28" s="129">
        <f t="shared" si="12"/>
        <v>49231</v>
      </c>
      <c r="AB28" s="129">
        <f t="shared" si="13"/>
        <v>16641</v>
      </c>
      <c r="AC28" s="129">
        <f t="shared" si="14"/>
        <v>492</v>
      </c>
      <c r="AD28" s="129">
        <f t="shared" si="15"/>
        <v>2538</v>
      </c>
      <c r="AE28" s="130">
        <f t="shared" si="16"/>
        <v>0</v>
      </c>
      <c r="AF28" s="165">
        <f t="shared" si="17"/>
        <v>0.2</v>
      </c>
    </row>
    <row r="29" spans="1:32" ht="18" customHeight="1" x14ac:dyDescent="0.2">
      <c r="A29" s="123">
        <v>48</v>
      </c>
      <c r="B29" s="110">
        <v>600080188</v>
      </c>
      <c r="C29" s="91">
        <v>2489</v>
      </c>
      <c r="D29" s="6" t="s">
        <v>16</v>
      </c>
      <c r="E29" s="18">
        <v>3143</v>
      </c>
      <c r="F29" s="37" t="s">
        <v>421</v>
      </c>
      <c r="G29" s="65">
        <v>140</v>
      </c>
      <c r="H29" s="34">
        <v>2</v>
      </c>
      <c r="I29" s="200">
        <v>44</v>
      </c>
      <c r="J29" s="232">
        <v>0</v>
      </c>
      <c r="K29" s="207">
        <v>0</v>
      </c>
      <c r="L29" s="210">
        <f t="shared" si="0"/>
        <v>44</v>
      </c>
      <c r="M29" s="237">
        <f t="shared" si="1"/>
        <v>0</v>
      </c>
      <c r="N29" s="350">
        <f t="shared" si="2"/>
        <v>0</v>
      </c>
      <c r="O29" s="213">
        <f>IF(M29&gt;=0,VLOOKUP(M29,ŠD_ŠK_normativy!$A$4:$D$304,2,0))</f>
        <v>0</v>
      </c>
      <c r="P29" s="220">
        <f>IF(N29&gt;=0,VLOOKUP(N29,ŠD_ŠK_normativy!$A$4:$D$304,3,0))</f>
        <v>0</v>
      </c>
      <c r="Q29" s="220">
        <f>IF(L29&gt;=0,VLOOKUP(L29,ŠD_ŠK_normativy!$A$4:$D$304,4,0))</f>
        <v>480</v>
      </c>
      <c r="R29" s="220">
        <f>IF((M29+N29)&gt;=0,VLOOKUP((M29+N29),ŠD_ŠK_normativy!$A$4:$D$304,4,0))</f>
        <v>0</v>
      </c>
      <c r="S29" s="203">
        <f>ŠD_ŠK_normativy!$H$5</f>
        <v>27</v>
      </c>
      <c r="T29" s="203">
        <f>ŠD_ŠK_normativy!$H$6</f>
        <v>18</v>
      </c>
      <c r="U29" s="59">
        <f>ŠD_ŠK_normativy!$H$3</f>
        <v>39953</v>
      </c>
      <c r="V29" s="229">
        <f>ŠD_ŠK_normativy!$H$4</f>
        <v>20956</v>
      </c>
      <c r="W29" s="246" t="str">
        <f t="shared" si="8"/>
        <v>0</v>
      </c>
      <c r="X29" s="249" t="str">
        <f t="shared" si="9"/>
        <v>0</v>
      </c>
      <c r="Y29" s="250">
        <f t="shared" si="10"/>
        <v>733</v>
      </c>
      <c r="Z29" s="248">
        <f t="shared" si="11"/>
        <v>32252</v>
      </c>
      <c r="AA29" s="129">
        <f t="shared" si="12"/>
        <v>23045</v>
      </c>
      <c r="AB29" s="129">
        <f t="shared" si="13"/>
        <v>7789</v>
      </c>
      <c r="AC29" s="129">
        <f t="shared" si="14"/>
        <v>230</v>
      </c>
      <c r="AD29" s="129">
        <f t="shared" si="15"/>
        <v>1188</v>
      </c>
      <c r="AE29" s="130">
        <f t="shared" si="16"/>
        <v>0</v>
      </c>
      <c r="AF29" s="165">
        <f t="shared" si="17"/>
        <v>0.09</v>
      </c>
    </row>
    <row r="30" spans="1:32" ht="18" customHeight="1" x14ac:dyDescent="0.2">
      <c r="A30" s="123">
        <v>49</v>
      </c>
      <c r="B30" s="110">
        <v>600080285</v>
      </c>
      <c r="C30" s="91">
        <v>2473</v>
      </c>
      <c r="D30" s="6" t="s">
        <v>17</v>
      </c>
      <c r="E30" s="18">
        <v>3143</v>
      </c>
      <c r="F30" s="39" t="s">
        <v>85</v>
      </c>
      <c r="G30" s="64">
        <v>250</v>
      </c>
      <c r="H30" s="34">
        <v>10</v>
      </c>
      <c r="I30" s="200">
        <v>250</v>
      </c>
      <c r="J30" s="232">
        <v>0</v>
      </c>
      <c r="K30" s="207">
        <v>0</v>
      </c>
      <c r="L30" s="210">
        <f t="shared" si="0"/>
        <v>250</v>
      </c>
      <c r="M30" s="237">
        <f t="shared" si="1"/>
        <v>0</v>
      </c>
      <c r="N30" s="350">
        <f t="shared" si="2"/>
        <v>0</v>
      </c>
      <c r="O30" s="213">
        <f>IF(M30&gt;=0,VLOOKUP(M30,ŠD_ŠK_normativy!$A$4:$D$304,2,0))</f>
        <v>0</v>
      </c>
      <c r="P30" s="220">
        <f>IF(N30&gt;=0,VLOOKUP(N30,ŠD_ŠK_normativy!$A$4:$D$304,3,0))</f>
        <v>0</v>
      </c>
      <c r="Q30" s="220">
        <f>IF(L30&gt;=0,VLOOKUP(L30,ŠD_ŠK_normativy!$A$4:$D$304,4,0))</f>
        <v>480</v>
      </c>
      <c r="R30" s="220">
        <f>IF((M30+N30)&gt;=0,VLOOKUP((M30+N30),ŠD_ŠK_normativy!$A$4:$D$304,4,0))</f>
        <v>0</v>
      </c>
      <c r="S30" s="203">
        <f>ŠD_ŠK_normativy!$H$5</f>
        <v>27</v>
      </c>
      <c r="T30" s="203">
        <f>ŠD_ŠK_normativy!$H$6</f>
        <v>18</v>
      </c>
      <c r="U30" s="59">
        <f>ŠD_ŠK_normativy!$H$3</f>
        <v>39953</v>
      </c>
      <c r="V30" s="229">
        <f>ŠD_ŠK_normativy!$H$4</f>
        <v>20956</v>
      </c>
      <c r="W30" s="246" t="str">
        <f t="shared" si="8"/>
        <v>0</v>
      </c>
      <c r="X30" s="249" t="str">
        <f t="shared" si="9"/>
        <v>0</v>
      </c>
      <c r="Y30" s="250">
        <f t="shared" si="10"/>
        <v>733</v>
      </c>
      <c r="Z30" s="248">
        <f t="shared" si="11"/>
        <v>183250</v>
      </c>
      <c r="AA30" s="129">
        <f t="shared" si="12"/>
        <v>130935</v>
      </c>
      <c r="AB30" s="129">
        <f t="shared" si="13"/>
        <v>44256</v>
      </c>
      <c r="AC30" s="129">
        <f t="shared" si="14"/>
        <v>1309</v>
      </c>
      <c r="AD30" s="129">
        <f t="shared" si="15"/>
        <v>6750</v>
      </c>
      <c r="AE30" s="130">
        <f t="shared" si="16"/>
        <v>0</v>
      </c>
      <c r="AF30" s="165">
        <f t="shared" si="17"/>
        <v>0.52</v>
      </c>
    </row>
    <row r="31" spans="1:32" ht="18" customHeight="1" x14ac:dyDescent="0.2">
      <c r="A31" s="123">
        <v>50</v>
      </c>
      <c r="B31" s="110">
        <v>600080005</v>
      </c>
      <c r="C31" s="91">
        <v>2490</v>
      </c>
      <c r="D31" s="6" t="s">
        <v>18</v>
      </c>
      <c r="E31" s="18">
        <v>3143</v>
      </c>
      <c r="F31" s="39" t="s">
        <v>86</v>
      </c>
      <c r="G31" s="64">
        <v>120</v>
      </c>
      <c r="H31" s="34">
        <v>4</v>
      </c>
      <c r="I31" s="200">
        <v>95</v>
      </c>
      <c r="J31" s="232">
        <v>0</v>
      </c>
      <c r="K31" s="207">
        <v>0</v>
      </c>
      <c r="L31" s="210">
        <f t="shared" si="0"/>
        <v>95</v>
      </c>
      <c r="M31" s="237">
        <f t="shared" si="1"/>
        <v>0</v>
      </c>
      <c r="N31" s="350">
        <f t="shared" si="2"/>
        <v>0</v>
      </c>
      <c r="O31" s="213">
        <f>IF(M31&gt;=0,VLOOKUP(M31,ŠD_ŠK_normativy!$A$4:$D$304,2,0))</f>
        <v>0</v>
      </c>
      <c r="P31" s="220">
        <f>IF(N31&gt;=0,VLOOKUP(N31,ŠD_ŠK_normativy!$A$4:$D$304,3,0))</f>
        <v>0</v>
      </c>
      <c r="Q31" s="220">
        <f>IF(L31&gt;=0,VLOOKUP(L31,ŠD_ŠK_normativy!$A$4:$D$304,4,0))</f>
        <v>480</v>
      </c>
      <c r="R31" s="220">
        <f>IF((M31+N31)&gt;=0,VLOOKUP((M31+N31),ŠD_ŠK_normativy!$A$4:$D$304,4,0))</f>
        <v>0</v>
      </c>
      <c r="S31" s="203">
        <f>ŠD_ŠK_normativy!$H$5</f>
        <v>27</v>
      </c>
      <c r="T31" s="203">
        <f>ŠD_ŠK_normativy!$H$6</f>
        <v>18</v>
      </c>
      <c r="U31" s="59">
        <f>ŠD_ŠK_normativy!$H$3</f>
        <v>39953</v>
      </c>
      <c r="V31" s="229">
        <f>ŠD_ŠK_normativy!$H$4</f>
        <v>20956</v>
      </c>
      <c r="W31" s="246" t="str">
        <f t="shared" si="8"/>
        <v>0</v>
      </c>
      <c r="X31" s="249" t="str">
        <f t="shared" si="9"/>
        <v>0</v>
      </c>
      <c r="Y31" s="250">
        <f t="shared" si="10"/>
        <v>733</v>
      </c>
      <c r="Z31" s="248">
        <f t="shared" si="11"/>
        <v>69635</v>
      </c>
      <c r="AA31" s="129">
        <f t="shared" si="12"/>
        <v>49755</v>
      </c>
      <c r="AB31" s="129">
        <f t="shared" si="13"/>
        <v>16817</v>
      </c>
      <c r="AC31" s="129">
        <f t="shared" si="14"/>
        <v>498</v>
      </c>
      <c r="AD31" s="129">
        <f t="shared" si="15"/>
        <v>2565</v>
      </c>
      <c r="AE31" s="130">
        <f t="shared" si="16"/>
        <v>0</v>
      </c>
      <c r="AF31" s="165">
        <f t="shared" si="17"/>
        <v>0.2</v>
      </c>
    </row>
    <row r="32" spans="1:32" ht="18" customHeight="1" x14ac:dyDescent="0.2">
      <c r="A32" s="123">
        <v>51</v>
      </c>
      <c r="B32" s="110">
        <v>600080412</v>
      </c>
      <c r="C32" s="121">
        <v>2310</v>
      </c>
      <c r="D32" s="6" t="s">
        <v>58</v>
      </c>
      <c r="E32" s="42">
        <v>3143</v>
      </c>
      <c r="F32" s="44" t="s">
        <v>87</v>
      </c>
      <c r="G32" s="65">
        <v>65</v>
      </c>
      <c r="H32" s="34">
        <v>4</v>
      </c>
      <c r="I32" s="200">
        <v>50</v>
      </c>
      <c r="J32" s="232">
        <v>0</v>
      </c>
      <c r="K32" s="207">
        <v>0</v>
      </c>
      <c r="L32" s="210">
        <f t="shared" si="0"/>
        <v>50</v>
      </c>
      <c r="M32" s="237">
        <f t="shared" si="1"/>
        <v>0</v>
      </c>
      <c r="N32" s="350">
        <f t="shared" si="2"/>
        <v>0</v>
      </c>
      <c r="O32" s="213">
        <f>IF(M32&gt;=0,VLOOKUP(M32,ŠD_ŠK_normativy!$A$4:$D$304,2,0))</f>
        <v>0</v>
      </c>
      <c r="P32" s="220">
        <f>IF(N32&gt;=0,VLOOKUP(N32,ŠD_ŠK_normativy!$A$4:$D$304,3,0))</f>
        <v>0</v>
      </c>
      <c r="Q32" s="220">
        <f>IF(L32&gt;=0,VLOOKUP(L32,ŠD_ŠK_normativy!$A$4:$D$304,4,0))</f>
        <v>480</v>
      </c>
      <c r="R32" s="220">
        <f>IF((M32+N32)&gt;=0,VLOOKUP((M32+N32),ŠD_ŠK_normativy!$A$4:$D$304,4,0))</f>
        <v>0</v>
      </c>
      <c r="S32" s="203">
        <f>ŠD_ŠK_normativy!$H$5</f>
        <v>27</v>
      </c>
      <c r="T32" s="203">
        <f>ŠD_ŠK_normativy!$H$6</f>
        <v>18</v>
      </c>
      <c r="U32" s="59">
        <f>ŠD_ŠK_normativy!$H$3</f>
        <v>39953</v>
      </c>
      <c r="V32" s="229">
        <f>ŠD_ŠK_normativy!$H$4</f>
        <v>20956</v>
      </c>
      <c r="W32" s="246" t="str">
        <f t="shared" si="8"/>
        <v>0</v>
      </c>
      <c r="X32" s="249" t="str">
        <f t="shared" si="9"/>
        <v>0</v>
      </c>
      <c r="Y32" s="250">
        <f t="shared" si="10"/>
        <v>733</v>
      </c>
      <c r="Z32" s="248">
        <f t="shared" si="11"/>
        <v>36650</v>
      </c>
      <c r="AA32" s="129">
        <f t="shared" si="12"/>
        <v>26187</v>
      </c>
      <c r="AB32" s="129">
        <f t="shared" si="13"/>
        <v>8851</v>
      </c>
      <c r="AC32" s="129">
        <f t="shared" si="14"/>
        <v>262</v>
      </c>
      <c r="AD32" s="129">
        <f t="shared" si="15"/>
        <v>1350</v>
      </c>
      <c r="AE32" s="130">
        <f t="shared" si="16"/>
        <v>0</v>
      </c>
      <c r="AF32" s="165">
        <f t="shared" si="17"/>
        <v>0.1</v>
      </c>
    </row>
    <row r="33" spans="1:33" ht="18" customHeight="1" x14ac:dyDescent="0.2">
      <c r="A33" s="123">
        <v>55</v>
      </c>
      <c r="B33" s="110">
        <v>600079864</v>
      </c>
      <c r="C33" s="91">
        <v>2484</v>
      </c>
      <c r="D33" s="6" t="s">
        <v>53</v>
      </c>
      <c r="E33" s="18">
        <v>3143</v>
      </c>
      <c r="F33" s="39" t="s">
        <v>88</v>
      </c>
      <c r="G33" s="65">
        <v>200</v>
      </c>
      <c r="H33" s="34">
        <v>4</v>
      </c>
      <c r="I33" s="200">
        <v>108</v>
      </c>
      <c r="J33" s="232">
        <v>0</v>
      </c>
      <c r="K33" s="207">
        <v>0</v>
      </c>
      <c r="L33" s="210">
        <f t="shared" si="0"/>
        <v>108</v>
      </c>
      <c r="M33" s="237">
        <f t="shared" si="1"/>
        <v>0</v>
      </c>
      <c r="N33" s="350">
        <f t="shared" si="2"/>
        <v>0</v>
      </c>
      <c r="O33" s="213">
        <f>IF(M33&gt;=0,VLOOKUP(M33,ŠD_ŠK_normativy!$A$4:$D$304,2,0))</f>
        <v>0</v>
      </c>
      <c r="P33" s="220">
        <f>IF(N33&gt;=0,VLOOKUP(N33,ŠD_ŠK_normativy!$A$4:$D$304,3,0))</f>
        <v>0</v>
      </c>
      <c r="Q33" s="220">
        <f>IF(L33&gt;=0,VLOOKUP(L33,ŠD_ŠK_normativy!$A$4:$D$304,4,0))</f>
        <v>480</v>
      </c>
      <c r="R33" s="220">
        <f>IF((M33+N33)&gt;=0,VLOOKUP((M33+N33),ŠD_ŠK_normativy!$A$4:$D$304,4,0))</f>
        <v>0</v>
      </c>
      <c r="S33" s="203">
        <f>ŠD_ŠK_normativy!$H$5</f>
        <v>27</v>
      </c>
      <c r="T33" s="203">
        <f>ŠD_ŠK_normativy!$H$6</f>
        <v>18</v>
      </c>
      <c r="U33" s="59">
        <f>ŠD_ŠK_normativy!$H$3</f>
        <v>39953</v>
      </c>
      <c r="V33" s="229">
        <f>ŠD_ŠK_normativy!$H$4</f>
        <v>20956</v>
      </c>
      <c r="W33" s="246" t="str">
        <f t="shared" si="8"/>
        <v>0</v>
      </c>
      <c r="X33" s="249" t="str">
        <f t="shared" si="9"/>
        <v>0</v>
      </c>
      <c r="Y33" s="250">
        <f t="shared" si="10"/>
        <v>733</v>
      </c>
      <c r="Z33" s="248">
        <f t="shared" si="11"/>
        <v>79164</v>
      </c>
      <c r="AA33" s="129">
        <f t="shared" si="12"/>
        <v>56564</v>
      </c>
      <c r="AB33" s="129">
        <f t="shared" si="13"/>
        <v>19118</v>
      </c>
      <c r="AC33" s="129">
        <f t="shared" si="14"/>
        <v>566</v>
      </c>
      <c r="AD33" s="129">
        <f t="shared" si="15"/>
        <v>2916</v>
      </c>
      <c r="AE33" s="130">
        <f t="shared" si="16"/>
        <v>0</v>
      </c>
      <c r="AF33" s="165">
        <f t="shared" si="17"/>
        <v>0.23</v>
      </c>
    </row>
    <row r="34" spans="1:33" ht="18" customHeight="1" x14ac:dyDescent="0.2">
      <c r="A34" s="123">
        <v>55</v>
      </c>
      <c r="B34" s="110">
        <v>600079864</v>
      </c>
      <c r="C34" s="91">
        <v>2484</v>
      </c>
      <c r="D34" s="6" t="s">
        <v>53</v>
      </c>
      <c r="E34" s="18">
        <v>3143</v>
      </c>
      <c r="F34" s="43" t="s">
        <v>89</v>
      </c>
      <c r="G34" s="65">
        <v>200</v>
      </c>
      <c r="H34" s="34">
        <v>3</v>
      </c>
      <c r="I34" s="200">
        <v>79</v>
      </c>
      <c r="J34" s="232">
        <v>0</v>
      </c>
      <c r="K34" s="207">
        <v>0</v>
      </c>
      <c r="L34" s="210">
        <f t="shared" si="0"/>
        <v>79</v>
      </c>
      <c r="M34" s="237">
        <f t="shared" si="1"/>
        <v>0</v>
      </c>
      <c r="N34" s="350">
        <f t="shared" si="2"/>
        <v>0</v>
      </c>
      <c r="O34" s="213">
        <f>IF(M34&gt;=0,VLOOKUP(M34,ŠD_ŠK_normativy!$A$4:$D$304,2,0))</f>
        <v>0</v>
      </c>
      <c r="P34" s="220">
        <f>IF(N34&gt;=0,VLOOKUP(N34,ŠD_ŠK_normativy!$A$4:$D$304,3,0))</f>
        <v>0</v>
      </c>
      <c r="Q34" s="220">
        <f>IF(L34&gt;=0,VLOOKUP(L34,ŠD_ŠK_normativy!$A$4:$D$304,4,0))</f>
        <v>480</v>
      </c>
      <c r="R34" s="220">
        <f>IF((M34+N34)&gt;=0,VLOOKUP((M34+N34),ŠD_ŠK_normativy!$A$4:$D$304,4,0))</f>
        <v>0</v>
      </c>
      <c r="S34" s="203">
        <f>ŠD_ŠK_normativy!$H$5</f>
        <v>27</v>
      </c>
      <c r="T34" s="203">
        <f>ŠD_ŠK_normativy!$H$6</f>
        <v>18</v>
      </c>
      <c r="U34" s="59">
        <f>ŠD_ŠK_normativy!$H$3</f>
        <v>39953</v>
      </c>
      <c r="V34" s="229">
        <f>ŠD_ŠK_normativy!$H$4</f>
        <v>20956</v>
      </c>
      <c r="W34" s="246" t="str">
        <f t="shared" si="8"/>
        <v>0</v>
      </c>
      <c r="X34" s="249" t="str">
        <f t="shared" si="9"/>
        <v>0</v>
      </c>
      <c r="Y34" s="250">
        <f t="shared" si="10"/>
        <v>733</v>
      </c>
      <c r="Z34" s="248">
        <f t="shared" si="11"/>
        <v>57907</v>
      </c>
      <c r="AA34" s="129">
        <f t="shared" si="12"/>
        <v>41375</v>
      </c>
      <c r="AB34" s="129">
        <f t="shared" si="13"/>
        <v>13985</v>
      </c>
      <c r="AC34" s="129">
        <f t="shared" si="14"/>
        <v>414</v>
      </c>
      <c r="AD34" s="129">
        <f t="shared" si="15"/>
        <v>2133</v>
      </c>
      <c r="AE34" s="130">
        <f t="shared" si="16"/>
        <v>0</v>
      </c>
      <c r="AF34" s="165">
        <f t="shared" si="17"/>
        <v>0.16</v>
      </c>
    </row>
    <row r="35" spans="1:33" ht="18" customHeight="1" x14ac:dyDescent="0.2">
      <c r="A35" s="123">
        <v>57</v>
      </c>
      <c r="B35" s="110">
        <v>650029348</v>
      </c>
      <c r="C35" s="91">
        <v>2449</v>
      </c>
      <c r="D35" s="35" t="s">
        <v>38</v>
      </c>
      <c r="E35" s="19">
        <v>3143</v>
      </c>
      <c r="F35" s="44" t="s">
        <v>90</v>
      </c>
      <c r="G35" s="64">
        <v>30</v>
      </c>
      <c r="H35" s="34">
        <v>1</v>
      </c>
      <c r="I35" s="200">
        <v>29</v>
      </c>
      <c r="J35" s="232">
        <v>0</v>
      </c>
      <c r="K35" s="207">
        <v>0</v>
      </c>
      <c r="L35" s="210">
        <f t="shared" si="0"/>
        <v>29</v>
      </c>
      <c r="M35" s="237">
        <f t="shared" si="1"/>
        <v>0</v>
      </c>
      <c r="N35" s="350">
        <f t="shared" si="2"/>
        <v>0</v>
      </c>
      <c r="O35" s="213">
        <f>IF(M35&gt;=0,VLOOKUP(M35,ŠD_ŠK_normativy!$A$4:$D$304,2,0))</f>
        <v>0</v>
      </c>
      <c r="P35" s="220">
        <f>IF(N35&gt;=0,VLOOKUP(N35,ŠD_ŠK_normativy!$A$4:$D$304,3,0))</f>
        <v>0</v>
      </c>
      <c r="Q35" s="220">
        <f>IF(L35&gt;=0,VLOOKUP(L35,ŠD_ŠK_normativy!$A$4:$D$304,4,0))</f>
        <v>480</v>
      </c>
      <c r="R35" s="220">
        <f>IF((M35+N35)&gt;=0,VLOOKUP((M35+N35),ŠD_ŠK_normativy!$A$4:$D$304,4,0))</f>
        <v>0</v>
      </c>
      <c r="S35" s="203">
        <f>ŠD_ŠK_normativy!$H$5</f>
        <v>27</v>
      </c>
      <c r="T35" s="203">
        <f>ŠD_ŠK_normativy!$H$6</f>
        <v>18</v>
      </c>
      <c r="U35" s="59">
        <f>ŠD_ŠK_normativy!$H$3</f>
        <v>39953</v>
      </c>
      <c r="V35" s="229">
        <f>ŠD_ŠK_normativy!$H$4</f>
        <v>20956</v>
      </c>
      <c r="W35" s="246" t="str">
        <f t="shared" si="8"/>
        <v>0</v>
      </c>
      <c r="X35" s="249" t="str">
        <f t="shared" si="9"/>
        <v>0</v>
      </c>
      <c r="Y35" s="250">
        <f t="shared" si="10"/>
        <v>733</v>
      </c>
      <c r="Z35" s="248">
        <f t="shared" si="11"/>
        <v>21257</v>
      </c>
      <c r="AA35" s="129">
        <f t="shared" si="12"/>
        <v>15188</v>
      </c>
      <c r="AB35" s="129">
        <f t="shared" si="13"/>
        <v>5134</v>
      </c>
      <c r="AC35" s="129">
        <f t="shared" si="14"/>
        <v>152</v>
      </c>
      <c r="AD35" s="129">
        <f t="shared" si="15"/>
        <v>783</v>
      </c>
      <c r="AE35" s="130">
        <f t="shared" si="16"/>
        <v>0</v>
      </c>
      <c r="AF35" s="165">
        <f t="shared" si="17"/>
        <v>0.06</v>
      </c>
    </row>
    <row r="36" spans="1:33" ht="18" customHeight="1" x14ac:dyDescent="0.2">
      <c r="A36" s="123">
        <v>59</v>
      </c>
      <c r="B36" s="110">
        <v>600079660</v>
      </c>
      <c r="C36" s="91">
        <v>2452</v>
      </c>
      <c r="D36" s="6" t="s">
        <v>19</v>
      </c>
      <c r="E36" s="18">
        <v>3143</v>
      </c>
      <c r="F36" s="40" t="s">
        <v>91</v>
      </c>
      <c r="G36" s="64">
        <v>130</v>
      </c>
      <c r="H36" s="34">
        <v>5</v>
      </c>
      <c r="I36" s="200">
        <v>130</v>
      </c>
      <c r="J36" s="232">
        <v>0</v>
      </c>
      <c r="K36" s="207">
        <v>0</v>
      </c>
      <c r="L36" s="210">
        <f t="shared" si="0"/>
        <v>130</v>
      </c>
      <c r="M36" s="237">
        <f t="shared" si="1"/>
        <v>0</v>
      </c>
      <c r="N36" s="350">
        <f t="shared" si="2"/>
        <v>0</v>
      </c>
      <c r="O36" s="213">
        <f>IF(M36&gt;=0,VLOOKUP(M36,ŠD_ŠK_normativy!$A$4:$D$304,2,0))</f>
        <v>0</v>
      </c>
      <c r="P36" s="220">
        <f>IF(N36&gt;=0,VLOOKUP(N36,ŠD_ŠK_normativy!$A$4:$D$304,3,0))</f>
        <v>0</v>
      </c>
      <c r="Q36" s="220">
        <f>IF(L36&gt;=0,VLOOKUP(L36,ŠD_ŠK_normativy!$A$4:$D$304,4,0))</f>
        <v>480</v>
      </c>
      <c r="R36" s="220">
        <f>IF((M36+N36)&gt;=0,VLOOKUP((M36+N36),ŠD_ŠK_normativy!$A$4:$D$304,4,0))</f>
        <v>0</v>
      </c>
      <c r="S36" s="203">
        <f>ŠD_ŠK_normativy!$H$5</f>
        <v>27</v>
      </c>
      <c r="T36" s="203">
        <f>ŠD_ŠK_normativy!$H$6</f>
        <v>18</v>
      </c>
      <c r="U36" s="59">
        <f>ŠD_ŠK_normativy!$H$3</f>
        <v>39953</v>
      </c>
      <c r="V36" s="229">
        <f>ŠD_ŠK_normativy!$H$4</f>
        <v>20956</v>
      </c>
      <c r="W36" s="246" t="str">
        <f t="shared" si="8"/>
        <v>0</v>
      </c>
      <c r="X36" s="249" t="str">
        <f t="shared" si="9"/>
        <v>0</v>
      </c>
      <c r="Y36" s="250">
        <f t="shared" si="10"/>
        <v>733</v>
      </c>
      <c r="Z36" s="248">
        <f t="shared" si="11"/>
        <v>95290</v>
      </c>
      <c r="AA36" s="129">
        <f t="shared" si="12"/>
        <v>68086</v>
      </c>
      <c r="AB36" s="129">
        <f t="shared" si="13"/>
        <v>23013</v>
      </c>
      <c r="AC36" s="129">
        <f t="shared" si="14"/>
        <v>681</v>
      </c>
      <c r="AD36" s="129">
        <f t="shared" si="15"/>
        <v>3510</v>
      </c>
      <c r="AE36" s="130">
        <f t="shared" si="16"/>
        <v>0</v>
      </c>
      <c r="AF36" s="165">
        <f t="shared" si="17"/>
        <v>0.27</v>
      </c>
    </row>
    <row r="37" spans="1:33" ht="18" customHeight="1" x14ac:dyDescent="0.2">
      <c r="A37" s="123">
        <v>59</v>
      </c>
      <c r="B37" s="110">
        <v>600079660</v>
      </c>
      <c r="C37" s="91">
        <v>2452</v>
      </c>
      <c r="D37" s="6" t="s">
        <v>19</v>
      </c>
      <c r="E37" s="18">
        <v>3143</v>
      </c>
      <c r="F37" s="39" t="s">
        <v>116</v>
      </c>
      <c r="G37" s="93">
        <v>70</v>
      </c>
      <c r="H37" s="171">
        <v>0</v>
      </c>
      <c r="I37" s="200">
        <v>0</v>
      </c>
      <c r="J37" s="232">
        <v>70</v>
      </c>
      <c r="K37" s="207">
        <v>0</v>
      </c>
      <c r="L37" s="210">
        <f t="shared" si="0"/>
        <v>0</v>
      </c>
      <c r="M37" s="237">
        <f t="shared" si="1"/>
        <v>70</v>
      </c>
      <c r="N37" s="350">
        <f t="shared" si="2"/>
        <v>0</v>
      </c>
      <c r="O37" s="213">
        <f>IF(M37&gt;=0,VLOOKUP(M37,ŠD_ŠK_normativy!$A$4:$D$304,2,0))</f>
        <v>95.578888848359398</v>
      </c>
      <c r="P37" s="220">
        <f>IF(N37&gt;=0,VLOOKUP(N37,ŠD_ŠK_normativy!$A$4:$D$304,3,0))</f>
        <v>0</v>
      </c>
      <c r="Q37" s="220">
        <f>IF(L37&gt;=0,VLOOKUP(L37,ŠD_ŠK_normativy!$A$4:$D$304,4,0))</f>
        <v>0</v>
      </c>
      <c r="R37" s="220">
        <f>IF((M37+N37)&gt;=0,VLOOKUP((M37+N37),ŠD_ŠK_normativy!$A$4:$D$304,4,0))</f>
        <v>480</v>
      </c>
      <c r="S37" s="203">
        <f>ŠD_ŠK_normativy!$H$5</f>
        <v>27</v>
      </c>
      <c r="T37" s="203">
        <f>ŠD_ŠK_normativy!$H$6</f>
        <v>18</v>
      </c>
      <c r="U37" s="59">
        <f>ŠD_ŠK_normativy!$H$3</f>
        <v>39953</v>
      </c>
      <c r="V37" s="229">
        <f>ŠD_ŠK_normativy!$H$4</f>
        <v>20956</v>
      </c>
      <c r="W37" s="246">
        <f t="shared" si="8"/>
        <v>7486</v>
      </c>
      <c r="X37" s="249" t="str">
        <f t="shared" si="9"/>
        <v>0</v>
      </c>
      <c r="Y37" s="250" t="str">
        <f t="shared" si="10"/>
        <v>0</v>
      </c>
      <c r="Z37" s="248">
        <f t="shared" si="11"/>
        <v>524020</v>
      </c>
      <c r="AA37" s="129">
        <f t="shared" si="12"/>
        <v>387804</v>
      </c>
      <c r="AB37" s="129">
        <f t="shared" si="13"/>
        <v>131078</v>
      </c>
      <c r="AC37" s="129">
        <f t="shared" si="14"/>
        <v>3878</v>
      </c>
      <c r="AD37" s="129">
        <f t="shared" si="15"/>
        <v>1260</v>
      </c>
      <c r="AE37" s="130">
        <f t="shared" si="16"/>
        <v>0.73</v>
      </c>
      <c r="AF37" s="165">
        <f t="shared" si="17"/>
        <v>0.15</v>
      </c>
    </row>
    <row r="38" spans="1:33" ht="18" customHeight="1" x14ac:dyDescent="0.2">
      <c r="A38" s="123">
        <v>61</v>
      </c>
      <c r="B38" s="110">
        <v>600079848</v>
      </c>
      <c r="C38" s="91">
        <v>2444</v>
      </c>
      <c r="D38" s="6" t="s">
        <v>4</v>
      </c>
      <c r="E38" s="18">
        <v>3143</v>
      </c>
      <c r="F38" s="39" t="s">
        <v>92</v>
      </c>
      <c r="G38" s="64">
        <v>30</v>
      </c>
      <c r="H38" s="34">
        <v>1</v>
      </c>
      <c r="I38" s="200">
        <v>30</v>
      </c>
      <c r="J38" s="232">
        <v>0</v>
      </c>
      <c r="K38" s="207">
        <v>0</v>
      </c>
      <c r="L38" s="210">
        <f t="shared" ref="L38:L56" si="18">IF(I38&lt;=G38,I38,G38)</f>
        <v>30</v>
      </c>
      <c r="M38" s="237">
        <f t="shared" ref="M38:M56" si="19">IF(J38&lt;=G38,J38,G38)</f>
        <v>0</v>
      </c>
      <c r="N38" s="350">
        <f t="shared" ref="N38:N56" si="20">IF(J38&lt;=G38,IF((J38+K38)&gt;=G38,G38-J38,K38),0)</f>
        <v>0</v>
      </c>
      <c r="O38" s="213">
        <f>IF(M38&gt;=0,VLOOKUP(M38,ŠD_ŠK_normativy!$A$4:$D$304,2,0))</f>
        <v>0</v>
      </c>
      <c r="P38" s="220">
        <f>IF(N38&gt;=0,VLOOKUP(N38,ŠD_ŠK_normativy!$A$4:$D$304,3,0))</f>
        <v>0</v>
      </c>
      <c r="Q38" s="220">
        <f>IF(L38&gt;=0,VLOOKUP(L38,ŠD_ŠK_normativy!$A$4:$D$304,4,0))</f>
        <v>480</v>
      </c>
      <c r="R38" s="220">
        <f>IF((M38+N38)&gt;=0,VLOOKUP((M38+N38),ŠD_ŠK_normativy!$A$4:$D$304,4,0))</f>
        <v>0</v>
      </c>
      <c r="S38" s="203">
        <f>ŠD_ŠK_normativy!$H$5</f>
        <v>27</v>
      </c>
      <c r="T38" s="203">
        <f>ŠD_ŠK_normativy!$H$6</f>
        <v>18</v>
      </c>
      <c r="U38" s="59">
        <f>ŠD_ŠK_normativy!$H$3</f>
        <v>39953</v>
      </c>
      <c r="V38" s="229">
        <f>ŠD_ŠK_normativy!$H$4</f>
        <v>20956</v>
      </c>
      <c r="W38" s="246" t="str">
        <f t="shared" si="8"/>
        <v>0</v>
      </c>
      <c r="X38" s="249" t="str">
        <f t="shared" si="9"/>
        <v>0</v>
      </c>
      <c r="Y38" s="250">
        <f t="shared" si="10"/>
        <v>733</v>
      </c>
      <c r="Z38" s="248">
        <f t="shared" si="11"/>
        <v>21990</v>
      </c>
      <c r="AA38" s="129">
        <f t="shared" si="12"/>
        <v>15712</v>
      </c>
      <c r="AB38" s="129">
        <f t="shared" si="13"/>
        <v>5311</v>
      </c>
      <c r="AC38" s="129">
        <f t="shared" si="14"/>
        <v>157</v>
      </c>
      <c r="AD38" s="129">
        <f t="shared" si="15"/>
        <v>810</v>
      </c>
      <c r="AE38" s="130">
        <f t="shared" si="16"/>
        <v>0</v>
      </c>
      <c r="AF38" s="165">
        <f t="shared" si="17"/>
        <v>0.06</v>
      </c>
    </row>
    <row r="39" spans="1:33" ht="18" customHeight="1" x14ac:dyDescent="0.2">
      <c r="A39" s="123">
        <v>62</v>
      </c>
      <c r="B39" s="110">
        <v>650021479</v>
      </c>
      <c r="C39" s="91">
        <v>2457</v>
      </c>
      <c r="D39" s="35" t="s">
        <v>39</v>
      </c>
      <c r="E39" s="19">
        <v>3143</v>
      </c>
      <c r="F39" s="40" t="s">
        <v>93</v>
      </c>
      <c r="G39" s="64">
        <v>15</v>
      </c>
      <c r="H39" s="34">
        <v>1</v>
      </c>
      <c r="I39" s="200">
        <v>13</v>
      </c>
      <c r="J39" s="232">
        <v>0</v>
      </c>
      <c r="K39" s="207">
        <v>0</v>
      </c>
      <c r="L39" s="210">
        <f t="shared" si="18"/>
        <v>13</v>
      </c>
      <c r="M39" s="237">
        <f t="shared" si="19"/>
        <v>0</v>
      </c>
      <c r="N39" s="350">
        <f t="shared" si="20"/>
        <v>0</v>
      </c>
      <c r="O39" s="213">
        <f>IF(M39&gt;=0,VLOOKUP(M39,ŠD_ŠK_normativy!$A$4:$D$304,2,0))</f>
        <v>0</v>
      </c>
      <c r="P39" s="220">
        <f>IF(N39&gt;=0,VLOOKUP(N39,ŠD_ŠK_normativy!$A$4:$D$304,3,0))</f>
        <v>0</v>
      </c>
      <c r="Q39" s="220">
        <f>IF(L39&gt;=0,VLOOKUP(L39,ŠD_ŠK_normativy!$A$4:$D$304,4,0))</f>
        <v>480</v>
      </c>
      <c r="R39" s="220">
        <f>IF((M39+N39)&gt;=0,VLOOKUP((M39+N39),ŠD_ŠK_normativy!$A$4:$D$304,4,0))</f>
        <v>0</v>
      </c>
      <c r="S39" s="203">
        <f>ŠD_ŠK_normativy!$H$5</f>
        <v>27</v>
      </c>
      <c r="T39" s="203">
        <f>ŠD_ŠK_normativy!$H$6</f>
        <v>18</v>
      </c>
      <c r="U39" s="59">
        <f>ŠD_ŠK_normativy!$H$3</f>
        <v>39953</v>
      </c>
      <c r="V39" s="229">
        <f>ŠD_ŠK_normativy!$H$4</f>
        <v>20956</v>
      </c>
      <c r="W39" s="246" t="str">
        <f t="shared" si="8"/>
        <v>0</v>
      </c>
      <c r="X39" s="249" t="str">
        <f t="shared" si="9"/>
        <v>0</v>
      </c>
      <c r="Y39" s="250">
        <f t="shared" si="10"/>
        <v>733</v>
      </c>
      <c r="Z39" s="248">
        <f t="shared" si="11"/>
        <v>9529</v>
      </c>
      <c r="AA39" s="129">
        <f t="shared" si="12"/>
        <v>6809</v>
      </c>
      <c r="AB39" s="129">
        <f t="shared" si="13"/>
        <v>2301</v>
      </c>
      <c r="AC39" s="129">
        <f t="shared" si="14"/>
        <v>68</v>
      </c>
      <c r="AD39" s="129">
        <f t="shared" si="15"/>
        <v>351</v>
      </c>
      <c r="AE39" s="130">
        <f t="shared" si="16"/>
        <v>0</v>
      </c>
      <c r="AF39" s="165">
        <f t="shared" si="17"/>
        <v>0.03</v>
      </c>
    </row>
    <row r="40" spans="1:33" ht="18" customHeight="1" x14ac:dyDescent="0.2">
      <c r="A40" s="123">
        <v>64</v>
      </c>
      <c r="B40" s="110">
        <v>600079741</v>
      </c>
      <c r="C40" s="91">
        <v>2458</v>
      </c>
      <c r="D40" s="6" t="s">
        <v>20</v>
      </c>
      <c r="E40" s="18">
        <v>3143</v>
      </c>
      <c r="F40" s="39" t="s">
        <v>94</v>
      </c>
      <c r="G40" s="64">
        <v>85</v>
      </c>
      <c r="H40" s="34">
        <v>4</v>
      </c>
      <c r="I40" s="200">
        <v>85</v>
      </c>
      <c r="J40" s="232">
        <v>0</v>
      </c>
      <c r="K40" s="207">
        <v>0</v>
      </c>
      <c r="L40" s="210">
        <f t="shared" si="18"/>
        <v>85</v>
      </c>
      <c r="M40" s="237">
        <f t="shared" si="19"/>
        <v>0</v>
      </c>
      <c r="N40" s="350">
        <f t="shared" si="20"/>
        <v>0</v>
      </c>
      <c r="O40" s="213">
        <f>IF(M40&gt;=0,VLOOKUP(M40,ŠD_ŠK_normativy!$A$4:$D$304,2,0))</f>
        <v>0</v>
      </c>
      <c r="P40" s="220">
        <f>IF(N40&gt;=0,VLOOKUP(N40,ŠD_ŠK_normativy!$A$4:$D$304,3,0))</f>
        <v>0</v>
      </c>
      <c r="Q40" s="220">
        <f>IF(L40&gt;=0,VLOOKUP(L40,ŠD_ŠK_normativy!$A$4:$D$304,4,0))</f>
        <v>480</v>
      </c>
      <c r="R40" s="220">
        <f>IF((M40+N40)&gt;=0,VLOOKUP((M40+N40),ŠD_ŠK_normativy!$A$4:$D$304,4,0))</f>
        <v>0</v>
      </c>
      <c r="S40" s="203">
        <f>ŠD_ŠK_normativy!$H$5</f>
        <v>27</v>
      </c>
      <c r="T40" s="203">
        <f>ŠD_ŠK_normativy!$H$6</f>
        <v>18</v>
      </c>
      <c r="U40" s="59">
        <f>ŠD_ŠK_normativy!$H$3</f>
        <v>39953</v>
      </c>
      <c r="V40" s="229">
        <f>ŠD_ŠK_normativy!$H$4</f>
        <v>20956</v>
      </c>
      <c r="W40" s="246" t="str">
        <f t="shared" si="8"/>
        <v>0</v>
      </c>
      <c r="X40" s="249" t="str">
        <f t="shared" si="9"/>
        <v>0</v>
      </c>
      <c r="Y40" s="250">
        <f t="shared" si="10"/>
        <v>733</v>
      </c>
      <c r="Z40" s="248">
        <f t="shared" si="11"/>
        <v>62305</v>
      </c>
      <c r="AA40" s="129">
        <f t="shared" si="12"/>
        <v>44518</v>
      </c>
      <c r="AB40" s="129">
        <f t="shared" si="13"/>
        <v>15047</v>
      </c>
      <c r="AC40" s="129">
        <f t="shared" si="14"/>
        <v>445</v>
      </c>
      <c r="AD40" s="129">
        <f t="shared" si="15"/>
        <v>2295</v>
      </c>
      <c r="AE40" s="130">
        <f t="shared" si="16"/>
        <v>0</v>
      </c>
      <c r="AF40" s="165">
        <f t="shared" si="17"/>
        <v>0.18</v>
      </c>
    </row>
    <row r="41" spans="1:33" s="15" customFormat="1" ht="18" customHeight="1" x14ac:dyDescent="0.2">
      <c r="A41" s="123">
        <v>69</v>
      </c>
      <c r="B41" s="110">
        <v>600080366</v>
      </c>
      <c r="C41" s="91">
        <v>2302</v>
      </c>
      <c r="D41" s="6" t="s">
        <v>60</v>
      </c>
      <c r="E41" s="42">
        <v>3143</v>
      </c>
      <c r="F41" s="39" t="s">
        <v>99</v>
      </c>
      <c r="G41" s="64">
        <v>15</v>
      </c>
      <c r="H41" s="34">
        <v>1</v>
      </c>
      <c r="I41" s="201">
        <v>15</v>
      </c>
      <c r="J41" s="232">
        <v>0</v>
      </c>
      <c r="K41" s="207">
        <v>0</v>
      </c>
      <c r="L41" s="210">
        <f t="shared" si="18"/>
        <v>15</v>
      </c>
      <c r="M41" s="237">
        <f t="shared" si="19"/>
        <v>0</v>
      </c>
      <c r="N41" s="350">
        <f t="shared" si="20"/>
        <v>0</v>
      </c>
      <c r="O41" s="213">
        <f>IF(M41&gt;=0,VLOOKUP(M41,ŠD_ŠK_normativy!$A$4:$D$304,2,0))</f>
        <v>0</v>
      </c>
      <c r="P41" s="220">
        <f>IF(N41&gt;=0,VLOOKUP(N41,ŠD_ŠK_normativy!$A$4:$D$304,3,0))</f>
        <v>0</v>
      </c>
      <c r="Q41" s="220">
        <f>IF(L41&gt;=0,VLOOKUP(L41,ŠD_ŠK_normativy!$A$4:$D$304,4,0))</f>
        <v>480</v>
      </c>
      <c r="R41" s="220">
        <f>IF((M41+N41)&gt;=0,VLOOKUP((M41+N41),ŠD_ŠK_normativy!$A$4:$D$304,4,0))</f>
        <v>0</v>
      </c>
      <c r="S41" s="203">
        <f>ŠD_ŠK_normativy!$H$5</f>
        <v>27</v>
      </c>
      <c r="T41" s="203">
        <f>ŠD_ŠK_normativy!$H$6</f>
        <v>18</v>
      </c>
      <c r="U41" s="59">
        <f>ŠD_ŠK_normativy!$H$3</f>
        <v>39953</v>
      </c>
      <c r="V41" s="229">
        <f>ŠD_ŠK_normativy!$H$4</f>
        <v>20956</v>
      </c>
      <c r="W41" s="246" t="str">
        <f t="shared" si="8"/>
        <v>0</v>
      </c>
      <c r="X41" s="249" t="str">
        <f t="shared" si="9"/>
        <v>0</v>
      </c>
      <c r="Y41" s="250">
        <f t="shared" si="10"/>
        <v>733</v>
      </c>
      <c r="Z41" s="248">
        <f t="shared" si="11"/>
        <v>10995</v>
      </c>
      <c r="AA41" s="129">
        <f t="shared" si="12"/>
        <v>7856</v>
      </c>
      <c r="AB41" s="129">
        <f t="shared" si="13"/>
        <v>2655</v>
      </c>
      <c r="AC41" s="129">
        <f t="shared" si="14"/>
        <v>79</v>
      </c>
      <c r="AD41" s="129">
        <f t="shared" si="15"/>
        <v>405</v>
      </c>
      <c r="AE41" s="130">
        <f t="shared" si="16"/>
        <v>0</v>
      </c>
      <c r="AF41" s="165">
        <f t="shared" si="17"/>
        <v>0.03</v>
      </c>
      <c r="AG41" s="1"/>
    </row>
    <row r="42" spans="1:33" ht="18" customHeight="1" x14ac:dyDescent="0.2">
      <c r="A42" s="123">
        <v>70</v>
      </c>
      <c r="B42" s="110">
        <v>600079759</v>
      </c>
      <c r="C42" s="91">
        <v>2454</v>
      </c>
      <c r="D42" s="6" t="s">
        <v>95</v>
      </c>
      <c r="E42" s="18">
        <v>3143</v>
      </c>
      <c r="F42" s="45" t="s">
        <v>96</v>
      </c>
      <c r="G42" s="64">
        <v>50</v>
      </c>
      <c r="H42" s="34">
        <v>2</v>
      </c>
      <c r="I42" s="200">
        <v>49</v>
      </c>
      <c r="J42" s="232">
        <v>0</v>
      </c>
      <c r="K42" s="207">
        <v>0</v>
      </c>
      <c r="L42" s="210">
        <f t="shared" si="18"/>
        <v>49</v>
      </c>
      <c r="M42" s="237">
        <f t="shared" si="19"/>
        <v>0</v>
      </c>
      <c r="N42" s="350">
        <f t="shared" si="20"/>
        <v>0</v>
      </c>
      <c r="O42" s="213">
        <f>IF(M42&gt;=0,VLOOKUP(M42,ŠD_ŠK_normativy!$A$4:$D$304,2,0))</f>
        <v>0</v>
      </c>
      <c r="P42" s="220">
        <f>IF(N42&gt;=0,VLOOKUP(N42,ŠD_ŠK_normativy!$A$4:$D$304,3,0))</f>
        <v>0</v>
      </c>
      <c r="Q42" s="220">
        <f>IF(L42&gt;=0,VLOOKUP(L42,ŠD_ŠK_normativy!$A$4:$D$304,4,0))</f>
        <v>480</v>
      </c>
      <c r="R42" s="220">
        <f>IF((M42+N42)&gt;=0,VLOOKUP((M42+N42),ŠD_ŠK_normativy!$A$4:$D$304,4,0))</f>
        <v>0</v>
      </c>
      <c r="S42" s="203">
        <f>ŠD_ŠK_normativy!$H$5</f>
        <v>27</v>
      </c>
      <c r="T42" s="203">
        <f>ŠD_ŠK_normativy!$H$6</f>
        <v>18</v>
      </c>
      <c r="U42" s="59">
        <f>ŠD_ŠK_normativy!$H$3</f>
        <v>39953</v>
      </c>
      <c r="V42" s="229">
        <f>ŠD_ŠK_normativy!$H$4</f>
        <v>20956</v>
      </c>
      <c r="W42" s="246" t="str">
        <f t="shared" si="8"/>
        <v>0</v>
      </c>
      <c r="X42" s="249" t="str">
        <f t="shared" si="9"/>
        <v>0</v>
      </c>
      <c r="Y42" s="250">
        <f t="shared" si="10"/>
        <v>733</v>
      </c>
      <c r="Z42" s="248">
        <f t="shared" si="11"/>
        <v>35917</v>
      </c>
      <c r="AA42" s="129">
        <f t="shared" si="12"/>
        <v>25663</v>
      </c>
      <c r="AB42" s="129">
        <f t="shared" si="13"/>
        <v>8674</v>
      </c>
      <c r="AC42" s="129">
        <f t="shared" si="14"/>
        <v>257</v>
      </c>
      <c r="AD42" s="129">
        <f t="shared" si="15"/>
        <v>1323</v>
      </c>
      <c r="AE42" s="130">
        <f t="shared" si="16"/>
        <v>0</v>
      </c>
      <c r="AF42" s="165">
        <f t="shared" si="17"/>
        <v>0.1</v>
      </c>
    </row>
    <row r="43" spans="1:33" ht="18" customHeight="1" x14ac:dyDescent="0.2">
      <c r="A43" s="123">
        <v>71</v>
      </c>
      <c r="B43" s="110">
        <v>600079767</v>
      </c>
      <c r="C43" s="91">
        <v>2492</v>
      </c>
      <c r="D43" s="6" t="s">
        <v>467</v>
      </c>
      <c r="E43" s="18">
        <v>3143</v>
      </c>
      <c r="F43" s="39" t="s">
        <v>468</v>
      </c>
      <c r="G43" s="64">
        <v>75</v>
      </c>
      <c r="H43" s="34">
        <v>3</v>
      </c>
      <c r="I43" s="200">
        <v>68</v>
      </c>
      <c r="J43" s="232">
        <v>0</v>
      </c>
      <c r="K43" s="207">
        <v>0</v>
      </c>
      <c r="L43" s="210">
        <f t="shared" si="18"/>
        <v>68</v>
      </c>
      <c r="M43" s="237">
        <f t="shared" si="19"/>
        <v>0</v>
      </c>
      <c r="N43" s="350">
        <f t="shared" si="20"/>
        <v>0</v>
      </c>
      <c r="O43" s="213">
        <f>IF(M43&gt;=0,VLOOKUP(M43,ŠD_ŠK_normativy!$A$4:$D$304,2,0))</f>
        <v>0</v>
      </c>
      <c r="P43" s="220">
        <f>IF(N43&gt;=0,VLOOKUP(N43,ŠD_ŠK_normativy!$A$4:$D$304,3,0))</f>
        <v>0</v>
      </c>
      <c r="Q43" s="220">
        <f>IF(L43&gt;=0,VLOOKUP(L43,ŠD_ŠK_normativy!$A$4:$D$304,4,0))</f>
        <v>480</v>
      </c>
      <c r="R43" s="220">
        <f>IF((M43+N43)&gt;=0,VLOOKUP((M43+N43),ŠD_ŠK_normativy!$A$4:$D$304,4,0))</f>
        <v>0</v>
      </c>
      <c r="S43" s="203">
        <f>ŠD_ŠK_normativy!$H$5</f>
        <v>27</v>
      </c>
      <c r="T43" s="203">
        <f>ŠD_ŠK_normativy!$H$6</f>
        <v>18</v>
      </c>
      <c r="U43" s="59">
        <f>ŠD_ŠK_normativy!$H$3</f>
        <v>39953</v>
      </c>
      <c r="V43" s="229">
        <f>ŠD_ŠK_normativy!$H$4</f>
        <v>20956</v>
      </c>
      <c r="W43" s="246" t="str">
        <f t="shared" si="8"/>
        <v>0</v>
      </c>
      <c r="X43" s="249" t="str">
        <f t="shared" si="9"/>
        <v>0</v>
      </c>
      <c r="Y43" s="250">
        <f t="shared" si="10"/>
        <v>733</v>
      </c>
      <c r="Z43" s="248">
        <f t="shared" si="11"/>
        <v>49844</v>
      </c>
      <c r="AA43" s="129">
        <f t="shared" si="12"/>
        <v>35614</v>
      </c>
      <c r="AB43" s="129">
        <f t="shared" si="13"/>
        <v>12038</v>
      </c>
      <c r="AC43" s="129">
        <f t="shared" si="14"/>
        <v>356</v>
      </c>
      <c r="AD43" s="129">
        <f t="shared" si="15"/>
        <v>1836</v>
      </c>
      <c r="AE43" s="130">
        <f t="shared" si="16"/>
        <v>0</v>
      </c>
      <c r="AF43" s="165">
        <f t="shared" si="17"/>
        <v>0.14000000000000001</v>
      </c>
    </row>
    <row r="44" spans="1:33" ht="18" customHeight="1" x14ac:dyDescent="0.2">
      <c r="A44" s="123">
        <v>72</v>
      </c>
      <c r="B44" s="110">
        <v>600079775</v>
      </c>
      <c r="C44" s="91">
        <v>2491</v>
      </c>
      <c r="D44" s="6" t="s">
        <v>97</v>
      </c>
      <c r="E44" s="18">
        <v>3143</v>
      </c>
      <c r="F44" s="23" t="s">
        <v>98</v>
      </c>
      <c r="G44" s="67">
        <v>90</v>
      </c>
      <c r="H44" s="34">
        <v>4</v>
      </c>
      <c r="I44" s="200">
        <v>90</v>
      </c>
      <c r="J44" s="232">
        <v>0</v>
      </c>
      <c r="K44" s="207">
        <v>0</v>
      </c>
      <c r="L44" s="210">
        <f t="shared" si="18"/>
        <v>90</v>
      </c>
      <c r="M44" s="237">
        <f t="shared" si="19"/>
        <v>0</v>
      </c>
      <c r="N44" s="350">
        <f t="shared" si="20"/>
        <v>0</v>
      </c>
      <c r="O44" s="213">
        <f>IF(M44&gt;=0,VLOOKUP(M44,ŠD_ŠK_normativy!$A$4:$D$304,2,0))</f>
        <v>0</v>
      </c>
      <c r="P44" s="220">
        <f>IF(N44&gt;=0,VLOOKUP(N44,ŠD_ŠK_normativy!$A$4:$D$304,3,0))</f>
        <v>0</v>
      </c>
      <c r="Q44" s="220">
        <f>IF(L44&gt;=0,VLOOKUP(L44,ŠD_ŠK_normativy!$A$4:$D$304,4,0))</f>
        <v>480</v>
      </c>
      <c r="R44" s="220">
        <f>IF((M44+N44)&gt;=0,VLOOKUP((M44+N44),ŠD_ŠK_normativy!$A$4:$D$304,4,0))</f>
        <v>0</v>
      </c>
      <c r="S44" s="203">
        <f>ŠD_ŠK_normativy!$H$5</f>
        <v>27</v>
      </c>
      <c r="T44" s="203">
        <f>ŠD_ŠK_normativy!$H$6</f>
        <v>18</v>
      </c>
      <c r="U44" s="59">
        <f>ŠD_ŠK_normativy!$H$3</f>
        <v>39953</v>
      </c>
      <c r="V44" s="229">
        <f>ŠD_ŠK_normativy!$H$4</f>
        <v>20956</v>
      </c>
      <c r="W44" s="246" t="str">
        <f t="shared" si="8"/>
        <v>0</v>
      </c>
      <c r="X44" s="249" t="str">
        <f t="shared" si="9"/>
        <v>0</v>
      </c>
      <c r="Y44" s="250">
        <f t="shared" si="10"/>
        <v>733</v>
      </c>
      <c r="Z44" s="248">
        <f t="shared" si="11"/>
        <v>65970</v>
      </c>
      <c r="AA44" s="129">
        <f t="shared" si="12"/>
        <v>47136</v>
      </c>
      <c r="AB44" s="129">
        <f t="shared" si="13"/>
        <v>15933</v>
      </c>
      <c r="AC44" s="129">
        <f t="shared" si="14"/>
        <v>471</v>
      </c>
      <c r="AD44" s="129">
        <f t="shared" si="15"/>
        <v>2430</v>
      </c>
      <c r="AE44" s="130">
        <f t="shared" si="16"/>
        <v>0</v>
      </c>
      <c r="AF44" s="165">
        <f t="shared" si="17"/>
        <v>0.19</v>
      </c>
    </row>
    <row r="45" spans="1:33" ht="18" customHeight="1" x14ac:dyDescent="0.2">
      <c r="A45" s="123">
        <v>73</v>
      </c>
      <c r="B45" s="110">
        <v>650030583</v>
      </c>
      <c r="C45" s="91">
        <v>2459</v>
      </c>
      <c r="D45" s="35" t="s">
        <v>40</v>
      </c>
      <c r="E45" s="19">
        <v>3143</v>
      </c>
      <c r="F45" s="40" t="s">
        <v>100</v>
      </c>
      <c r="G45" s="64">
        <v>40</v>
      </c>
      <c r="H45" s="34">
        <v>1</v>
      </c>
      <c r="I45" s="200">
        <v>22</v>
      </c>
      <c r="J45" s="232">
        <v>0</v>
      </c>
      <c r="K45" s="207">
        <v>0</v>
      </c>
      <c r="L45" s="210">
        <f t="shared" si="18"/>
        <v>22</v>
      </c>
      <c r="M45" s="237">
        <f t="shared" si="19"/>
        <v>0</v>
      </c>
      <c r="N45" s="350">
        <f t="shared" si="20"/>
        <v>0</v>
      </c>
      <c r="O45" s="213">
        <f>IF(M45&gt;=0,VLOOKUP(M45,ŠD_ŠK_normativy!$A$4:$D$304,2,0))</f>
        <v>0</v>
      </c>
      <c r="P45" s="220">
        <f>IF(N45&gt;=0,VLOOKUP(N45,ŠD_ŠK_normativy!$A$4:$D$304,3,0))</f>
        <v>0</v>
      </c>
      <c r="Q45" s="220">
        <f>IF(L45&gt;=0,VLOOKUP(L45,ŠD_ŠK_normativy!$A$4:$D$304,4,0))</f>
        <v>480</v>
      </c>
      <c r="R45" s="220">
        <f>IF((M45+N45)&gt;=0,VLOOKUP((M45+N45),ŠD_ŠK_normativy!$A$4:$D$304,4,0))</f>
        <v>0</v>
      </c>
      <c r="S45" s="203">
        <f>ŠD_ŠK_normativy!$H$5</f>
        <v>27</v>
      </c>
      <c r="T45" s="203">
        <f>ŠD_ŠK_normativy!$H$6</f>
        <v>18</v>
      </c>
      <c r="U45" s="59">
        <f>ŠD_ŠK_normativy!$H$3</f>
        <v>39953</v>
      </c>
      <c r="V45" s="229">
        <f>ŠD_ŠK_normativy!$H$4</f>
        <v>20956</v>
      </c>
      <c r="W45" s="246" t="str">
        <f t="shared" si="8"/>
        <v>0</v>
      </c>
      <c r="X45" s="249" t="str">
        <f t="shared" si="9"/>
        <v>0</v>
      </c>
      <c r="Y45" s="250">
        <f t="shared" si="10"/>
        <v>733</v>
      </c>
      <c r="Z45" s="248">
        <f t="shared" si="11"/>
        <v>16126</v>
      </c>
      <c r="AA45" s="129">
        <f t="shared" si="12"/>
        <v>11522</v>
      </c>
      <c r="AB45" s="129">
        <f t="shared" si="13"/>
        <v>3895</v>
      </c>
      <c r="AC45" s="129">
        <f t="shared" si="14"/>
        <v>115</v>
      </c>
      <c r="AD45" s="129">
        <f t="shared" si="15"/>
        <v>594</v>
      </c>
      <c r="AE45" s="130">
        <f t="shared" si="16"/>
        <v>0</v>
      </c>
      <c r="AF45" s="165">
        <f t="shared" si="17"/>
        <v>0.05</v>
      </c>
    </row>
    <row r="46" spans="1:33" ht="18" customHeight="1" x14ac:dyDescent="0.2">
      <c r="A46" s="123">
        <v>76</v>
      </c>
      <c r="B46" s="110">
        <v>600079805</v>
      </c>
      <c r="C46" s="91">
        <v>2461</v>
      </c>
      <c r="D46" s="35" t="s">
        <v>41</v>
      </c>
      <c r="E46" s="19">
        <v>3143</v>
      </c>
      <c r="F46" s="44" t="s">
        <v>103</v>
      </c>
      <c r="G46" s="64">
        <v>32</v>
      </c>
      <c r="H46" s="34">
        <v>1</v>
      </c>
      <c r="I46" s="200">
        <v>25</v>
      </c>
      <c r="J46" s="232">
        <v>0</v>
      </c>
      <c r="K46" s="207">
        <v>0</v>
      </c>
      <c r="L46" s="210">
        <f t="shared" si="18"/>
        <v>25</v>
      </c>
      <c r="M46" s="237">
        <f t="shared" si="19"/>
        <v>0</v>
      </c>
      <c r="N46" s="350">
        <f t="shared" si="20"/>
        <v>0</v>
      </c>
      <c r="O46" s="213">
        <f>IF(M46&gt;=0,VLOOKUP(M46,ŠD_ŠK_normativy!$A$4:$D$304,2,0))</f>
        <v>0</v>
      </c>
      <c r="P46" s="220">
        <f>IF(N46&gt;=0,VLOOKUP(N46,ŠD_ŠK_normativy!$A$4:$D$304,3,0))</f>
        <v>0</v>
      </c>
      <c r="Q46" s="220">
        <f>IF(L46&gt;=0,VLOOKUP(L46,ŠD_ŠK_normativy!$A$4:$D$304,4,0))</f>
        <v>480</v>
      </c>
      <c r="R46" s="220">
        <f>IF((M46+N46)&gt;=0,VLOOKUP((M46+N46),ŠD_ŠK_normativy!$A$4:$D$304,4,0))</f>
        <v>0</v>
      </c>
      <c r="S46" s="203">
        <f>ŠD_ŠK_normativy!$H$5</f>
        <v>27</v>
      </c>
      <c r="T46" s="203">
        <f>ŠD_ŠK_normativy!$H$6</f>
        <v>18</v>
      </c>
      <c r="U46" s="59">
        <f>ŠD_ŠK_normativy!$H$3</f>
        <v>39953</v>
      </c>
      <c r="V46" s="229">
        <f>ŠD_ŠK_normativy!$H$4</f>
        <v>20956</v>
      </c>
      <c r="W46" s="246" t="str">
        <f t="shared" si="8"/>
        <v>0</v>
      </c>
      <c r="X46" s="249" t="str">
        <f t="shared" si="9"/>
        <v>0</v>
      </c>
      <c r="Y46" s="250">
        <f t="shared" si="10"/>
        <v>733</v>
      </c>
      <c r="Z46" s="248">
        <f t="shared" si="11"/>
        <v>18325</v>
      </c>
      <c r="AA46" s="129">
        <f t="shared" si="12"/>
        <v>13093</v>
      </c>
      <c r="AB46" s="129">
        <f t="shared" si="13"/>
        <v>4426</v>
      </c>
      <c r="AC46" s="129">
        <f t="shared" si="14"/>
        <v>131</v>
      </c>
      <c r="AD46" s="129">
        <f t="shared" si="15"/>
        <v>675</v>
      </c>
      <c r="AE46" s="130">
        <f t="shared" si="16"/>
        <v>0</v>
      </c>
      <c r="AF46" s="165">
        <f t="shared" si="17"/>
        <v>0.05</v>
      </c>
    </row>
    <row r="47" spans="1:33" ht="18" customHeight="1" x14ac:dyDescent="0.2">
      <c r="A47" s="123">
        <v>77</v>
      </c>
      <c r="B47" s="110">
        <v>600079783</v>
      </c>
      <c r="C47" s="91">
        <v>2460</v>
      </c>
      <c r="D47" s="6" t="s">
        <v>101</v>
      </c>
      <c r="E47" s="18">
        <v>3143</v>
      </c>
      <c r="F47" s="43" t="s">
        <v>102</v>
      </c>
      <c r="G47" s="64">
        <v>143</v>
      </c>
      <c r="H47" s="34">
        <v>5</v>
      </c>
      <c r="I47" s="200">
        <v>138</v>
      </c>
      <c r="J47" s="232">
        <v>0</v>
      </c>
      <c r="K47" s="207">
        <v>0</v>
      </c>
      <c r="L47" s="210">
        <f t="shared" si="18"/>
        <v>138</v>
      </c>
      <c r="M47" s="237">
        <f t="shared" si="19"/>
        <v>0</v>
      </c>
      <c r="N47" s="350">
        <f t="shared" si="20"/>
        <v>0</v>
      </c>
      <c r="O47" s="213">
        <f>IF(M47&gt;=0,VLOOKUP(M47,ŠD_ŠK_normativy!$A$4:$D$304,2,0))</f>
        <v>0</v>
      </c>
      <c r="P47" s="220">
        <f>IF(N47&gt;=0,VLOOKUP(N47,ŠD_ŠK_normativy!$A$4:$D$304,3,0))</f>
        <v>0</v>
      </c>
      <c r="Q47" s="220">
        <f>IF(L47&gt;=0,VLOOKUP(L47,ŠD_ŠK_normativy!$A$4:$D$304,4,0))</f>
        <v>480</v>
      </c>
      <c r="R47" s="220">
        <f>IF((M47+N47)&gt;=0,VLOOKUP((M47+N47),ŠD_ŠK_normativy!$A$4:$D$304,4,0))</f>
        <v>0</v>
      </c>
      <c r="S47" s="203">
        <f>ŠD_ŠK_normativy!$H$5</f>
        <v>27</v>
      </c>
      <c r="T47" s="203">
        <f>ŠD_ŠK_normativy!$H$6</f>
        <v>18</v>
      </c>
      <c r="U47" s="59">
        <f>ŠD_ŠK_normativy!$H$3</f>
        <v>39953</v>
      </c>
      <c r="V47" s="229">
        <f>ŠD_ŠK_normativy!$H$4</f>
        <v>20956</v>
      </c>
      <c r="W47" s="246" t="str">
        <f t="shared" si="8"/>
        <v>0</v>
      </c>
      <c r="X47" s="249" t="str">
        <f t="shared" si="9"/>
        <v>0</v>
      </c>
      <c r="Y47" s="250">
        <f t="shared" si="10"/>
        <v>733</v>
      </c>
      <c r="Z47" s="248">
        <f t="shared" si="11"/>
        <v>101154</v>
      </c>
      <c r="AA47" s="129">
        <f t="shared" si="12"/>
        <v>72276</v>
      </c>
      <c r="AB47" s="129">
        <f t="shared" si="13"/>
        <v>24429</v>
      </c>
      <c r="AC47" s="129">
        <f t="shared" si="14"/>
        <v>723</v>
      </c>
      <c r="AD47" s="129">
        <f t="shared" si="15"/>
        <v>3726</v>
      </c>
      <c r="AE47" s="130">
        <f t="shared" si="16"/>
        <v>0</v>
      </c>
      <c r="AF47" s="165">
        <f t="shared" si="17"/>
        <v>0.28999999999999998</v>
      </c>
    </row>
    <row r="48" spans="1:33" ht="18" customHeight="1" x14ac:dyDescent="0.2">
      <c r="A48" s="123">
        <v>79</v>
      </c>
      <c r="B48" s="110">
        <v>600074561</v>
      </c>
      <c r="C48" s="91">
        <v>2325</v>
      </c>
      <c r="D48" s="23" t="s">
        <v>55</v>
      </c>
      <c r="E48" s="18">
        <v>3143</v>
      </c>
      <c r="F48" s="39" t="s">
        <v>104</v>
      </c>
      <c r="G48" s="64">
        <v>120</v>
      </c>
      <c r="H48" s="34">
        <v>4</v>
      </c>
      <c r="I48" s="201">
        <v>120</v>
      </c>
      <c r="J48" s="232">
        <v>0</v>
      </c>
      <c r="K48" s="207">
        <v>0</v>
      </c>
      <c r="L48" s="210">
        <f t="shared" si="18"/>
        <v>120</v>
      </c>
      <c r="M48" s="237">
        <f t="shared" si="19"/>
        <v>0</v>
      </c>
      <c r="N48" s="350">
        <f t="shared" si="20"/>
        <v>0</v>
      </c>
      <c r="O48" s="213">
        <f>IF(M48&gt;=0,VLOOKUP(M48,ŠD_ŠK_normativy!$A$4:$D$304,2,0))</f>
        <v>0</v>
      </c>
      <c r="P48" s="220">
        <f>IF(N48&gt;=0,VLOOKUP(N48,ŠD_ŠK_normativy!$A$4:$D$304,3,0))</f>
        <v>0</v>
      </c>
      <c r="Q48" s="220">
        <f>IF(L48&gt;=0,VLOOKUP(L48,ŠD_ŠK_normativy!$A$4:$D$304,4,0))</f>
        <v>480</v>
      </c>
      <c r="R48" s="220">
        <f>IF((M48+N48)&gt;=0,VLOOKUP((M48+N48),ŠD_ŠK_normativy!$A$4:$D$304,4,0))</f>
        <v>0</v>
      </c>
      <c r="S48" s="203">
        <f>ŠD_ŠK_normativy!$H$5</f>
        <v>27</v>
      </c>
      <c r="T48" s="203">
        <f>ŠD_ŠK_normativy!$H$6</f>
        <v>18</v>
      </c>
      <c r="U48" s="59">
        <f>ŠD_ŠK_normativy!$H$3</f>
        <v>39953</v>
      </c>
      <c r="V48" s="229">
        <f>ŠD_ŠK_normativy!$H$4</f>
        <v>20956</v>
      </c>
      <c r="W48" s="246" t="str">
        <f t="shared" si="8"/>
        <v>0</v>
      </c>
      <c r="X48" s="249" t="str">
        <f t="shared" si="9"/>
        <v>0</v>
      </c>
      <c r="Y48" s="250">
        <f t="shared" si="10"/>
        <v>733</v>
      </c>
      <c r="Z48" s="248">
        <f t="shared" si="11"/>
        <v>87960</v>
      </c>
      <c r="AA48" s="129">
        <f t="shared" si="12"/>
        <v>62849</v>
      </c>
      <c r="AB48" s="129">
        <f t="shared" si="13"/>
        <v>21243</v>
      </c>
      <c r="AC48" s="129">
        <f t="shared" si="14"/>
        <v>628</v>
      </c>
      <c r="AD48" s="129">
        <f t="shared" si="15"/>
        <v>3240</v>
      </c>
      <c r="AE48" s="130">
        <f t="shared" si="16"/>
        <v>0</v>
      </c>
      <c r="AF48" s="165">
        <f t="shared" si="17"/>
        <v>0.25</v>
      </c>
    </row>
    <row r="49" spans="1:32" ht="18" customHeight="1" x14ac:dyDescent="0.2">
      <c r="A49" s="123">
        <v>80</v>
      </c>
      <c r="B49" s="110">
        <v>691007331</v>
      </c>
      <c r="C49" s="91">
        <v>2329</v>
      </c>
      <c r="D49" s="23" t="s">
        <v>426</v>
      </c>
      <c r="E49" s="18">
        <v>3143</v>
      </c>
      <c r="F49" s="23" t="s">
        <v>105</v>
      </c>
      <c r="G49" s="64">
        <v>14</v>
      </c>
      <c r="H49" s="34">
        <v>1</v>
      </c>
      <c r="I49" s="201">
        <v>14</v>
      </c>
      <c r="J49" s="232">
        <v>0</v>
      </c>
      <c r="K49" s="207">
        <v>0</v>
      </c>
      <c r="L49" s="210">
        <f t="shared" si="18"/>
        <v>14</v>
      </c>
      <c r="M49" s="237">
        <f t="shared" si="19"/>
        <v>0</v>
      </c>
      <c r="N49" s="350">
        <f t="shared" si="20"/>
        <v>0</v>
      </c>
      <c r="O49" s="213">
        <f>IF(M49&gt;=0,VLOOKUP(M49,ŠD_ŠK_normativy!$A$4:$D$304,2,0))</f>
        <v>0</v>
      </c>
      <c r="P49" s="220">
        <f>IF(N49&gt;=0,VLOOKUP(N49,ŠD_ŠK_normativy!$A$4:$D$304,3,0))</f>
        <v>0</v>
      </c>
      <c r="Q49" s="220">
        <f>IF(L49&gt;=0,VLOOKUP(L49,ŠD_ŠK_normativy!$A$4:$D$304,4,0))</f>
        <v>480</v>
      </c>
      <c r="R49" s="220">
        <f>IF((M49+N49)&gt;=0,VLOOKUP((M49+N49),ŠD_ŠK_normativy!$A$4:$D$304,4,0))</f>
        <v>0</v>
      </c>
      <c r="S49" s="203">
        <f>ŠD_ŠK_normativy!$H$5</f>
        <v>27</v>
      </c>
      <c r="T49" s="203">
        <f>ŠD_ŠK_normativy!$H$6</f>
        <v>18</v>
      </c>
      <c r="U49" s="59">
        <f>ŠD_ŠK_normativy!$H$3</f>
        <v>39953</v>
      </c>
      <c r="V49" s="229">
        <f>ŠD_ŠK_normativy!$H$4</f>
        <v>20956</v>
      </c>
      <c r="W49" s="246" t="str">
        <f t="shared" si="8"/>
        <v>0</v>
      </c>
      <c r="X49" s="249" t="str">
        <f t="shared" si="9"/>
        <v>0</v>
      </c>
      <c r="Y49" s="250">
        <f t="shared" si="10"/>
        <v>733</v>
      </c>
      <c r="Z49" s="248">
        <f t="shared" si="11"/>
        <v>10262</v>
      </c>
      <c r="AA49" s="129">
        <f t="shared" si="12"/>
        <v>7332</v>
      </c>
      <c r="AB49" s="129">
        <f t="shared" si="13"/>
        <v>2479</v>
      </c>
      <c r="AC49" s="129">
        <f t="shared" si="14"/>
        <v>73</v>
      </c>
      <c r="AD49" s="129">
        <f t="shared" si="15"/>
        <v>378</v>
      </c>
      <c r="AE49" s="130">
        <f t="shared" si="16"/>
        <v>0</v>
      </c>
      <c r="AF49" s="165">
        <f t="shared" si="17"/>
        <v>0.03</v>
      </c>
    </row>
    <row r="50" spans="1:32" ht="18" customHeight="1" x14ac:dyDescent="0.2">
      <c r="A50" s="123">
        <v>81</v>
      </c>
      <c r="B50" s="110">
        <v>600079821</v>
      </c>
      <c r="C50" s="91">
        <v>2466</v>
      </c>
      <c r="D50" s="6" t="s">
        <v>461</v>
      </c>
      <c r="E50" s="18">
        <v>3143</v>
      </c>
      <c r="F50" s="39" t="s">
        <v>462</v>
      </c>
      <c r="G50" s="64">
        <v>35</v>
      </c>
      <c r="H50" s="34">
        <v>1</v>
      </c>
      <c r="I50" s="200">
        <v>35</v>
      </c>
      <c r="J50" s="232">
        <v>0</v>
      </c>
      <c r="K50" s="207">
        <v>0</v>
      </c>
      <c r="L50" s="210">
        <f t="shared" si="18"/>
        <v>35</v>
      </c>
      <c r="M50" s="237">
        <f t="shared" si="19"/>
        <v>0</v>
      </c>
      <c r="N50" s="350">
        <f t="shared" si="20"/>
        <v>0</v>
      </c>
      <c r="O50" s="213">
        <f>IF(M50&gt;=0,VLOOKUP(M50,ŠD_ŠK_normativy!$A$4:$D$304,2,0))</f>
        <v>0</v>
      </c>
      <c r="P50" s="220">
        <f>IF(N50&gt;=0,VLOOKUP(N50,ŠD_ŠK_normativy!$A$4:$D$304,3,0))</f>
        <v>0</v>
      </c>
      <c r="Q50" s="220">
        <f>IF(L50&gt;=0,VLOOKUP(L50,ŠD_ŠK_normativy!$A$4:$D$304,4,0))</f>
        <v>480</v>
      </c>
      <c r="R50" s="220">
        <f>IF((M50+N50)&gt;=0,VLOOKUP((M50+N50),ŠD_ŠK_normativy!$A$4:$D$304,4,0))</f>
        <v>0</v>
      </c>
      <c r="S50" s="203">
        <f>ŠD_ŠK_normativy!$H$5</f>
        <v>27</v>
      </c>
      <c r="T50" s="203">
        <f>ŠD_ŠK_normativy!$H$6</f>
        <v>18</v>
      </c>
      <c r="U50" s="59">
        <f>ŠD_ŠK_normativy!$H$3</f>
        <v>39953</v>
      </c>
      <c r="V50" s="229">
        <f>ŠD_ŠK_normativy!$H$4</f>
        <v>20956</v>
      </c>
      <c r="W50" s="246" t="str">
        <f t="shared" si="8"/>
        <v>0</v>
      </c>
      <c r="X50" s="249" t="str">
        <f t="shared" si="9"/>
        <v>0</v>
      </c>
      <c r="Y50" s="250">
        <f t="shared" si="10"/>
        <v>733</v>
      </c>
      <c r="Z50" s="248">
        <f t="shared" si="11"/>
        <v>25655</v>
      </c>
      <c r="AA50" s="129">
        <f t="shared" si="12"/>
        <v>18331</v>
      </c>
      <c r="AB50" s="129">
        <f t="shared" si="13"/>
        <v>6196</v>
      </c>
      <c r="AC50" s="129">
        <f t="shared" si="14"/>
        <v>183</v>
      </c>
      <c r="AD50" s="129">
        <f t="shared" si="15"/>
        <v>945</v>
      </c>
      <c r="AE50" s="130">
        <f t="shared" si="16"/>
        <v>0</v>
      </c>
      <c r="AF50" s="165">
        <f t="shared" si="17"/>
        <v>7.0000000000000007E-2</v>
      </c>
    </row>
    <row r="51" spans="1:32" ht="18" customHeight="1" x14ac:dyDescent="0.2">
      <c r="A51" s="123">
        <v>82</v>
      </c>
      <c r="B51" s="110">
        <v>600080021</v>
      </c>
      <c r="C51" s="91">
        <v>2493</v>
      </c>
      <c r="D51" s="35" t="s">
        <v>42</v>
      </c>
      <c r="E51" s="19">
        <v>3143</v>
      </c>
      <c r="F51" s="44" t="s">
        <v>106</v>
      </c>
      <c r="G51" s="64">
        <v>75</v>
      </c>
      <c r="H51" s="34">
        <v>3</v>
      </c>
      <c r="I51" s="200">
        <v>74</v>
      </c>
      <c r="J51" s="232">
        <v>0</v>
      </c>
      <c r="K51" s="207">
        <v>0</v>
      </c>
      <c r="L51" s="210">
        <f t="shared" si="18"/>
        <v>74</v>
      </c>
      <c r="M51" s="237">
        <f t="shared" si="19"/>
        <v>0</v>
      </c>
      <c r="N51" s="350">
        <f t="shared" si="20"/>
        <v>0</v>
      </c>
      <c r="O51" s="213">
        <f>IF(M51&gt;=0,VLOOKUP(M51,ŠD_ŠK_normativy!$A$4:$D$304,2,0))</f>
        <v>0</v>
      </c>
      <c r="P51" s="220">
        <f>IF(N51&gt;=0,VLOOKUP(N51,ŠD_ŠK_normativy!$A$4:$D$304,3,0))</f>
        <v>0</v>
      </c>
      <c r="Q51" s="220">
        <f>IF(L51&gt;=0,VLOOKUP(L51,ŠD_ŠK_normativy!$A$4:$D$304,4,0))</f>
        <v>480</v>
      </c>
      <c r="R51" s="220">
        <f>IF((M51+N51)&gt;=0,VLOOKUP((M51+N51),ŠD_ŠK_normativy!$A$4:$D$304,4,0))</f>
        <v>0</v>
      </c>
      <c r="S51" s="203">
        <f>ŠD_ŠK_normativy!$H$5</f>
        <v>27</v>
      </c>
      <c r="T51" s="203">
        <f>ŠD_ŠK_normativy!$H$6</f>
        <v>18</v>
      </c>
      <c r="U51" s="59">
        <f>ŠD_ŠK_normativy!$H$3</f>
        <v>39953</v>
      </c>
      <c r="V51" s="229">
        <f>ŠD_ŠK_normativy!$H$4</f>
        <v>20956</v>
      </c>
      <c r="W51" s="246" t="str">
        <f t="shared" si="8"/>
        <v>0</v>
      </c>
      <c r="X51" s="249" t="str">
        <f t="shared" si="9"/>
        <v>0</v>
      </c>
      <c r="Y51" s="250">
        <f t="shared" si="10"/>
        <v>733</v>
      </c>
      <c r="Z51" s="248">
        <f t="shared" si="11"/>
        <v>54242</v>
      </c>
      <c r="AA51" s="129">
        <f t="shared" si="12"/>
        <v>38757</v>
      </c>
      <c r="AB51" s="129">
        <f t="shared" si="13"/>
        <v>13099</v>
      </c>
      <c r="AC51" s="129">
        <f t="shared" si="14"/>
        <v>388</v>
      </c>
      <c r="AD51" s="129">
        <f t="shared" si="15"/>
        <v>1998</v>
      </c>
      <c r="AE51" s="130">
        <f t="shared" si="16"/>
        <v>0</v>
      </c>
      <c r="AF51" s="165">
        <f t="shared" si="17"/>
        <v>0.15</v>
      </c>
    </row>
    <row r="52" spans="1:32" ht="18" customHeight="1" x14ac:dyDescent="0.2">
      <c r="A52" s="123">
        <v>83</v>
      </c>
      <c r="B52" s="110">
        <v>600080030</v>
      </c>
      <c r="C52" s="91">
        <v>2445</v>
      </c>
      <c r="D52" s="6" t="s">
        <v>5</v>
      </c>
      <c r="E52" s="42">
        <v>3143</v>
      </c>
      <c r="F52" s="39" t="s">
        <v>107</v>
      </c>
      <c r="G52" s="67">
        <v>50</v>
      </c>
      <c r="H52" s="34">
        <v>2</v>
      </c>
      <c r="I52" s="201">
        <v>47</v>
      </c>
      <c r="J52" s="232">
        <v>0</v>
      </c>
      <c r="K52" s="207">
        <v>0</v>
      </c>
      <c r="L52" s="210">
        <f t="shared" si="18"/>
        <v>47</v>
      </c>
      <c r="M52" s="237">
        <f t="shared" si="19"/>
        <v>0</v>
      </c>
      <c r="N52" s="350">
        <f t="shared" si="20"/>
        <v>0</v>
      </c>
      <c r="O52" s="213">
        <f>IF(M52&gt;=0,VLOOKUP(M52,ŠD_ŠK_normativy!$A$4:$D$304,2,0))</f>
        <v>0</v>
      </c>
      <c r="P52" s="220">
        <f>IF(N52&gt;=0,VLOOKUP(N52,ŠD_ŠK_normativy!$A$4:$D$304,3,0))</f>
        <v>0</v>
      </c>
      <c r="Q52" s="220">
        <f>IF(L52&gt;=0,VLOOKUP(L52,ŠD_ŠK_normativy!$A$4:$D$304,4,0))</f>
        <v>480</v>
      </c>
      <c r="R52" s="220">
        <f>IF((M52+N52)&gt;=0,VLOOKUP((M52+N52),ŠD_ŠK_normativy!$A$4:$D$304,4,0))</f>
        <v>0</v>
      </c>
      <c r="S52" s="203">
        <f>ŠD_ŠK_normativy!$H$5</f>
        <v>27</v>
      </c>
      <c r="T52" s="203">
        <f>ŠD_ŠK_normativy!$H$6</f>
        <v>18</v>
      </c>
      <c r="U52" s="59">
        <f>ŠD_ŠK_normativy!$H$3</f>
        <v>39953</v>
      </c>
      <c r="V52" s="229">
        <f>ŠD_ŠK_normativy!$H$4</f>
        <v>20956</v>
      </c>
      <c r="W52" s="246" t="str">
        <f t="shared" si="8"/>
        <v>0</v>
      </c>
      <c r="X52" s="249" t="str">
        <f t="shared" si="9"/>
        <v>0</v>
      </c>
      <c r="Y52" s="250">
        <f t="shared" si="10"/>
        <v>733</v>
      </c>
      <c r="Z52" s="248">
        <f t="shared" si="11"/>
        <v>34451</v>
      </c>
      <c r="AA52" s="129">
        <f t="shared" si="12"/>
        <v>24616</v>
      </c>
      <c r="AB52" s="129">
        <f t="shared" si="13"/>
        <v>8320</v>
      </c>
      <c r="AC52" s="129">
        <f t="shared" si="14"/>
        <v>246</v>
      </c>
      <c r="AD52" s="129">
        <f t="shared" si="15"/>
        <v>1269</v>
      </c>
      <c r="AE52" s="130">
        <f t="shared" si="16"/>
        <v>0</v>
      </c>
      <c r="AF52" s="165">
        <f t="shared" si="17"/>
        <v>0.1</v>
      </c>
    </row>
    <row r="53" spans="1:32" ht="18" customHeight="1" x14ac:dyDescent="0.2">
      <c r="A53" s="123">
        <v>84</v>
      </c>
      <c r="B53" s="110">
        <v>600080196</v>
      </c>
      <c r="C53" s="91">
        <v>2495</v>
      </c>
      <c r="D53" s="6" t="s">
        <v>43</v>
      </c>
      <c r="E53" s="18">
        <v>3143</v>
      </c>
      <c r="F53" s="39" t="s">
        <v>108</v>
      </c>
      <c r="G53" s="64">
        <v>100</v>
      </c>
      <c r="H53" s="34">
        <v>3</v>
      </c>
      <c r="I53" s="200">
        <v>100</v>
      </c>
      <c r="J53" s="232">
        <v>0</v>
      </c>
      <c r="K53" s="207">
        <v>0</v>
      </c>
      <c r="L53" s="210">
        <f t="shared" si="18"/>
        <v>100</v>
      </c>
      <c r="M53" s="237">
        <f t="shared" si="19"/>
        <v>0</v>
      </c>
      <c r="N53" s="350">
        <f t="shared" si="20"/>
        <v>0</v>
      </c>
      <c r="O53" s="213">
        <f>IF(M53&gt;=0,VLOOKUP(M53,ŠD_ŠK_normativy!$A$4:$D$304,2,0))</f>
        <v>0</v>
      </c>
      <c r="P53" s="220">
        <f>IF(N53&gt;=0,VLOOKUP(N53,ŠD_ŠK_normativy!$A$4:$D$304,3,0))</f>
        <v>0</v>
      </c>
      <c r="Q53" s="220">
        <f>IF(L53&gt;=0,VLOOKUP(L53,ŠD_ŠK_normativy!$A$4:$D$304,4,0))</f>
        <v>480</v>
      </c>
      <c r="R53" s="220">
        <f>IF((M53+N53)&gt;=0,VLOOKUP((M53+N53),ŠD_ŠK_normativy!$A$4:$D$304,4,0))</f>
        <v>0</v>
      </c>
      <c r="S53" s="203">
        <f>ŠD_ŠK_normativy!$H$5</f>
        <v>27</v>
      </c>
      <c r="T53" s="203">
        <f>ŠD_ŠK_normativy!$H$6</f>
        <v>18</v>
      </c>
      <c r="U53" s="59">
        <f>ŠD_ŠK_normativy!$H$3</f>
        <v>39953</v>
      </c>
      <c r="V53" s="229">
        <f>ŠD_ŠK_normativy!$H$4</f>
        <v>20956</v>
      </c>
      <c r="W53" s="246" t="str">
        <f t="shared" si="8"/>
        <v>0</v>
      </c>
      <c r="X53" s="249" t="str">
        <f t="shared" si="9"/>
        <v>0</v>
      </c>
      <c r="Y53" s="250">
        <f t="shared" si="10"/>
        <v>733</v>
      </c>
      <c r="Z53" s="248">
        <f t="shared" si="11"/>
        <v>73300</v>
      </c>
      <c r="AA53" s="129">
        <f t="shared" si="12"/>
        <v>52374</v>
      </c>
      <c r="AB53" s="129">
        <f t="shared" si="13"/>
        <v>17702</v>
      </c>
      <c r="AC53" s="129">
        <f t="shared" si="14"/>
        <v>524</v>
      </c>
      <c r="AD53" s="129">
        <f t="shared" si="15"/>
        <v>2700</v>
      </c>
      <c r="AE53" s="130">
        <f t="shared" si="16"/>
        <v>0</v>
      </c>
      <c r="AF53" s="165">
        <f t="shared" si="17"/>
        <v>0.21</v>
      </c>
    </row>
    <row r="54" spans="1:32" ht="18" customHeight="1" x14ac:dyDescent="0.2">
      <c r="A54" s="123">
        <v>85</v>
      </c>
      <c r="B54" s="110">
        <v>650026080</v>
      </c>
      <c r="C54" s="91">
        <v>2305</v>
      </c>
      <c r="D54" s="6" t="s">
        <v>44</v>
      </c>
      <c r="E54" s="18">
        <v>3143</v>
      </c>
      <c r="F54" s="40" t="s">
        <v>109</v>
      </c>
      <c r="G54" s="64">
        <v>25</v>
      </c>
      <c r="H54" s="34">
        <v>1</v>
      </c>
      <c r="I54" s="200">
        <v>25</v>
      </c>
      <c r="J54" s="232">
        <v>0</v>
      </c>
      <c r="K54" s="207">
        <v>0</v>
      </c>
      <c r="L54" s="210">
        <f t="shared" si="18"/>
        <v>25</v>
      </c>
      <c r="M54" s="237">
        <f t="shared" si="19"/>
        <v>0</v>
      </c>
      <c r="N54" s="350">
        <f t="shared" si="20"/>
        <v>0</v>
      </c>
      <c r="O54" s="213">
        <f>IF(M54&gt;=0,VLOOKUP(M54,ŠD_ŠK_normativy!$A$4:$D$304,2,0))</f>
        <v>0</v>
      </c>
      <c r="P54" s="220">
        <f>IF(N54&gt;=0,VLOOKUP(N54,ŠD_ŠK_normativy!$A$4:$D$304,3,0))</f>
        <v>0</v>
      </c>
      <c r="Q54" s="220">
        <f>IF(L54&gt;=0,VLOOKUP(L54,ŠD_ŠK_normativy!$A$4:$D$304,4,0))</f>
        <v>480</v>
      </c>
      <c r="R54" s="220">
        <f>IF((M54+N54)&gt;=0,VLOOKUP((M54+N54),ŠD_ŠK_normativy!$A$4:$D$304,4,0))</f>
        <v>0</v>
      </c>
      <c r="S54" s="203">
        <f>ŠD_ŠK_normativy!$H$5</f>
        <v>27</v>
      </c>
      <c r="T54" s="203">
        <f>ŠD_ŠK_normativy!$H$6</f>
        <v>18</v>
      </c>
      <c r="U54" s="59">
        <f>ŠD_ŠK_normativy!$H$3</f>
        <v>39953</v>
      </c>
      <c r="V54" s="229">
        <f>ŠD_ŠK_normativy!$H$4</f>
        <v>20956</v>
      </c>
      <c r="W54" s="246" t="str">
        <f t="shared" si="8"/>
        <v>0</v>
      </c>
      <c r="X54" s="249" t="str">
        <f t="shared" si="9"/>
        <v>0</v>
      </c>
      <c r="Y54" s="250">
        <f t="shared" si="10"/>
        <v>733</v>
      </c>
      <c r="Z54" s="248">
        <f t="shared" si="11"/>
        <v>18325</v>
      </c>
      <c r="AA54" s="129">
        <f t="shared" si="12"/>
        <v>13093</v>
      </c>
      <c r="AB54" s="129">
        <f t="shared" si="13"/>
        <v>4426</v>
      </c>
      <c r="AC54" s="129">
        <f t="shared" si="14"/>
        <v>131</v>
      </c>
      <c r="AD54" s="129">
        <f t="shared" si="15"/>
        <v>675</v>
      </c>
      <c r="AE54" s="130">
        <f t="shared" si="16"/>
        <v>0</v>
      </c>
      <c r="AF54" s="165">
        <f t="shared" si="17"/>
        <v>0.05</v>
      </c>
    </row>
    <row r="55" spans="1:32" ht="18" customHeight="1" x14ac:dyDescent="0.2">
      <c r="A55" s="123">
        <v>86</v>
      </c>
      <c r="B55" s="110">
        <v>650021576</v>
      </c>
      <c r="C55" s="91">
        <v>2498</v>
      </c>
      <c r="D55" s="6" t="s">
        <v>45</v>
      </c>
      <c r="E55" s="18">
        <v>3143</v>
      </c>
      <c r="F55" s="40" t="s">
        <v>110</v>
      </c>
      <c r="G55" s="67">
        <v>79</v>
      </c>
      <c r="H55" s="34">
        <v>3</v>
      </c>
      <c r="I55" s="201">
        <v>78</v>
      </c>
      <c r="J55" s="232">
        <v>0</v>
      </c>
      <c r="K55" s="207">
        <v>0</v>
      </c>
      <c r="L55" s="210">
        <f t="shared" si="18"/>
        <v>78</v>
      </c>
      <c r="M55" s="237">
        <f t="shared" si="19"/>
        <v>0</v>
      </c>
      <c r="N55" s="350">
        <f t="shared" si="20"/>
        <v>0</v>
      </c>
      <c r="O55" s="213">
        <f>IF(M55&gt;=0,VLOOKUP(M55,ŠD_ŠK_normativy!$A$4:$D$304,2,0))</f>
        <v>0</v>
      </c>
      <c r="P55" s="220">
        <f>IF(N55&gt;=0,VLOOKUP(N55,ŠD_ŠK_normativy!$A$4:$D$304,3,0))</f>
        <v>0</v>
      </c>
      <c r="Q55" s="220">
        <f>IF(L55&gt;=0,VLOOKUP(L55,ŠD_ŠK_normativy!$A$4:$D$304,4,0))</f>
        <v>480</v>
      </c>
      <c r="R55" s="220">
        <f>IF((M55+N55)&gt;=0,VLOOKUP((M55+N55),ŠD_ŠK_normativy!$A$4:$D$304,4,0))</f>
        <v>0</v>
      </c>
      <c r="S55" s="203">
        <f>ŠD_ŠK_normativy!$H$5</f>
        <v>27</v>
      </c>
      <c r="T55" s="203">
        <f>ŠD_ŠK_normativy!$H$6</f>
        <v>18</v>
      </c>
      <c r="U55" s="59">
        <f>ŠD_ŠK_normativy!$H$3</f>
        <v>39953</v>
      </c>
      <c r="V55" s="229">
        <f>ŠD_ŠK_normativy!$H$4</f>
        <v>20956</v>
      </c>
      <c r="W55" s="246" t="str">
        <f t="shared" si="8"/>
        <v>0</v>
      </c>
      <c r="X55" s="249" t="str">
        <f t="shared" si="9"/>
        <v>0</v>
      </c>
      <c r="Y55" s="250">
        <f t="shared" si="10"/>
        <v>733</v>
      </c>
      <c r="Z55" s="248">
        <f t="shared" si="11"/>
        <v>57174</v>
      </c>
      <c r="AA55" s="129">
        <f t="shared" si="12"/>
        <v>40852</v>
      </c>
      <c r="AB55" s="129">
        <f t="shared" si="13"/>
        <v>13807</v>
      </c>
      <c r="AC55" s="129">
        <f t="shared" si="14"/>
        <v>409</v>
      </c>
      <c r="AD55" s="129">
        <f t="shared" si="15"/>
        <v>2106</v>
      </c>
      <c r="AE55" s="130">
        <f t="shared" si="16"/>
        <v>0</v>
      </c>
      <c r="AF55" s="165">
        <f t="shared" si="17"/>
        <v>0.16</v>
      </c>
    </row>
    <row r="56" spans="1:32" ht="18" customHeight="1" thickBot="1" x14ac:dyDescent="0.25">
      <c r="A56" s="124">
        <v>87</v>
      </c>
      <c r="B56" s="112">
        <v>650025288</v>
      </c>
      <c r="C56" s="102">
        <v>2499</v>
      </c>
      <c r="D56" s="29" t="s">
        <v>46</v>
      </c>
      <c r="E56" s="31">
        <v>3143</v>
      </c>
      <c r="F56" s="39" t="s">
        <v>111</v>
      </c>
      <c r="G56" s="68">
        <v>40</v>
      </c>
      <c r="H56" s="49">
        <v>2</v>
      </c>
      <c r="I56" s="202">
        <v>40</v>
      </c>
      <c r="J56" s="232">
        <v>0</v>
      </c>
      <c r="K56" s="207">
        <v>0</v>
      </c>
      <c r="L56" s="241">
        <f t="shared" si="18"/>
        <v>40</v>
      </c>
      <c r="M56" s="242">
        <f t="shared" si="19"/>
        <v>0</v>
      </c>
      <c r="N56" s="350">
        <f t="shared" si="20"/>
        <v>0</v>
      </c>
      <c r="O56" s="213">
        <f>IF(M56&gt;=0,VLOOKUP(M56,ŠD_ŠK_normativy!$A$4:$D$304,2,0))</f>
        <v>0</v>
      </c>
      <c r="P56" s="220">
        <f>IF(N56&gt;=0,VLOOKUP(N56,ŠD_ŠK_normativy!$A$4:$D$304,3,0))</f>
        <v>0</v>
      </c>
      <c r="Q56" s="220">
        <f>IF(L56&gt;=0,VLOOKUP(L56,ŠD_ŠK_normativy!$A$4:$D$304,4,0))</f>
        <v>480</v>
      </c>
      <c r="R56" s="220">
        <f>IF((M56+N56)&gt;=0,VLOOKUP((M56+N56),ŠD_ŠK_normativy!$A$4:$D$304,4,0))</f>
        <v>0</v>
      </c>
      <c r="S56" s="203">
        <f>ŠD_ŠK_normativy!$H$5</f>
        <v>27</v>
      </c>
      <c r="T56" s="203">
        <f>ŠD_ŠK_normativy!$H$6</f>
        <v>18</v>
      </c>
      <c r="U56" s="59">
        <f>ŠD_ŠK_normativy!$H$3</f>
        <v>39953</v>
      </c>
      <c r="V56" s="229">
        <f>ŠD_ŠK_normativy!$H$4</f>
        <v>20956</v>
      </c>
      <c r="W56" s="246" t="str">
        <f t="shared" si="8"/>
        <v>0</v>
      </c>
      <c r="X56" s="249" t="str">
        <f t="shared" si="9"/>
        <v>0</v>
      </c>
      <c r="Y56" s="250">
        <f t="shared" si="10"/>
        <v>733</v>
      </c>
      <c r="Z56" s="248">
        <f t="shared" si="11"/>
        <v>29320</v>
      </c>
      <c r="AA56" s="129">
        <f t="shared" si="12"/>
        <v>20950</v>
      </c>
      <c r="AB56" s="129">
        <f t="shared" si="13"/>
        <v>7080</v>
      </c>
      <c r="AC56" s="129">
        <f t="shared" si="14"/>
        <v>210</v>
      </c>
      <c r="AD56" s="129">
        <f t="shared" si="15"/>
        <v>1080</v>
      </c>
      <c r="AE56" s="130">
        <f t="shared" si="16"/>
        <v>0</v>
      </c>
      <c r="AF56" s="165">
        <f t="shared" si="17"/>
        <v>0.08</v>
      </c>
    </row>
    <row r="57" spans="1:32" ht="18" customHeight="1" thickBot="1" x14ac:dyDescent="0.25">
      <c r="A57" s="114"/>
      <c r="B57" s="22"/>
      <c r="C57" s="114"/>
      <c r="D57" s="13" t="s">
        <v>6</v>
      </c>
      <c r="E57" s="46"/>
      <c r="F57" s="33"/>
      <c r="G57" s="69"/>
      <c r="H57" s="50">
        <f t="shared" ref="H57:N57" si="21">SUM(H6:H56)</f>
        <v>172</v>
      </c>
      <c r="I57" s="51">
        <f t="shared" si="21"/>
        <v>4311</v>
      </c>
      <c r="J57" s="51">
        <f t="shared" si="21"/>
        <v>122</v>
      </c>
      <c r="K57" s="239">
        <f t="shared" si="21"/>
        <v>277</v>
      </c>
      <c r="L57" s="50">
        <f t="shared" si="21"/>
        <v>4311</v>
      </c>
      <c r="M57" s="51">
        <f t="shared" si="21"/>
        <v>122</v>
      </c>
      <c r="N57" s="234">
        <f t="shared" si="21"/>
        <v>277</v>
      </c>
      <c r="O57" s="240" t="s">
        <v>35</v>
      </c>
      <c r="P57" s="221" t="s">
        <v>35</v>
      </c>
      <c r="Q57" s="221" t="s">
        <v>35</v>
      </c>
      <c r="R57" s="221" t="s">
        <v>35</v>
      </c>
      <c r="S57" s="53" t="s">
        <v>35</v>
      </c>
      <c r="T57" s="204" t="s">
        <v>35</v>
      </c>
      <c r="U57" s="60" t="s">
        <v>35</v>
      </c>
      <c r="V57" s="204" t="s">
        <v>35</v>
      </c>
      <c r="W57" s="243" t="s">
        <v>35</v>
      </c>
      <c r="X57" s="60" t="s">
        <v>35</v>
      </c>
      <c r="Y57" s="21" t="s">
        <v>35</v>
      </c>
      <c r="Z57" s="245">
        <f t="shared" ref="Z57:AD57" si="22">SUM(Z6:Z56)</f>
        <v>5075441</v>
      </c>
      <c r="AA57" s="55">
        <f t="shared" si="22"/>
        <v>3673488</v>
      </c>
      <c r="AB57" s="55">
        <f t="shared" si="22"/>
        <v>1241640</v>
      </c>
      <c r="AC57" s="55">
        <f t="shared" si="22"/>
        <v>36734</v>
      </c>
      <c r="AD57" s="55">
        <f t="shared" si="22"/>
        <v>123579</v>
      </c>
      <c r="AE57" s="157">
        <f>SUM(AE6:AE56)</f>
        <v>2.5099999999999998</v>
      </c>
      <c r="AF57" s="157">
        <f>SUM(AF6:AF56)</f>
        <v>9.8400000000000016</v>
      </c>
    </row>
    <row r="58" spans="1:32" ht="16.5" customHeight="1" x14ac:dyDescent="0.2">
      <c r="Z58" s="24">
        <f>SUM(AA57:AD57)</f>
        <v>5075441</v>
      </c>
    </row>
    <row r="62" spans="1:32" ht="24.75" customHeight="1" x14ac:dyDescent="0.2">
      <c r="AA62" s="38"/>
    </row>
  </sheetData>
  <sortState xmlns:xlrd2="http://schemas.microsoft.com/office/spreadsheetml/2017/richdata2" ref="A6:AG56">
    <sortCondition ref="A6:A56"/>
  </sortState>
  <phoneticPr fontId="10" type="noConversion"/>
  <pageMargins left="0.39370078740157483" right="0.39370078740157483" top="0.98425196850393704" bottom="0.98425196850393704" header="0.51181102362204722" footer="0.51181102362204722"/>
  <pageSetup paperSize="8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H29"/>
  <sheetViews>
    <sheetView workbookViewId="0">
      <pane xSplit="7" ySplit="5" topLeftCell="R6" activePane="bottomRight" state="frozen"/>
      <selection activeCell="A2" sqref="A2:XFD2"/>
      <selection pane="topRight" activeCell="A2" sqref="A2:XFD2"/>
      <selection pane="bottomLeft" activeCell="A2" sqref="A2:XFD2"/>
      <selection pane="bottomRight" activeCell="A2" sqref="A2:XFD2"/>
    </sheetView>
  </sheetViews>
  <sheetFormatPr defaultColWidth="11.28515625" defaultRowHeight="18" customHeight="1" x14ac:dyDescent="0.2"/>
  <cols>
    <col min="1" max="1" width="6.42578125" style="113" customWidth="1"/>
    <col min="2" max="2" width="9.28515625" style="1" customWidth="1"/>
    <col min="3" max="3" width="7.140625" style="113" customWidth="1"/>
    <col min="4" max="4" width="26.28515625" style="1" customWidth="1"/>
    <col min="5" max="5" width="5.140625" style="1" customWidth="1"/>
    <col min="6" max="6" width="33.140625" style="1" bestFit="1" customWidth="1"/>
    <col min="7" max="7" width="7.42578125" style="80" bestFit="1" customWidth="1"/>
    <col min="8" max="14" width="9.7109375" style="80" customWidth="1"/>
    <col min="15" max="15" width="8.7109375" style="80" customWidth="1"/>
    <col min="16" max="16" width="8.7109375" style="25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5" max="38" width="8" style="1" customWidth="1"/>
    <col min="39" max="16384" width="11.28515625" style="1"/>
  </cols>
  <sheetData>
    <row r="1" spans="1:32" ht="24.75" customHeight="1" x14ac:dyDescent="0.3">
      <c r="A1" s="152" t="s">
        <v>459</v>
      </c>
      <c r="B1" s="153"/>
      <c r="C1" s="153"/>
      <c r="D1" s="153"/>
      <c r="E1" s="7"/>
      <c r="Q1" s="25"/>
      <c r="R1" s="25"/>
      <c r="S1" s="25"/>
      <c r="U1" s="25"/>
    </row>
    <row r="2" spans="1:32" ht="12.75" customHeight="1" x14ac:dyDescent="0.2">
      <c r="E2" s="9"/>
      <c r="F2" s="9"/>
      <c r="Q2" s="25"/>
      <c r="R2" s="25"/>
      <c r="S2" s="25"/>
      <c r="U2" s="25"/>
    </row>
    <row r="3" spans="1:32" ht="16.5" customHeight="1" x14ac:dyDescent="0.2">
      <c r="E3" s="5"/>
      <c r="F3" s="3" t="s">
        <v>47</v>
      </c>
      <c r="Q3" s="25"/>
      <c r="R3" s="25"/>
      <c r="S3" s="25"/>
      <c r="U3" s="25"/>
    </row>
    <row r="4" spans="1:32" ht="24" customHeight="1" thickBot="1" x14ac:dyDescent="0.3">
      <c r="A4" s="154" t="s">
        <v>127</v>
      </c>
      <c r="E4" s="2"/>
      <c r="F4" s="26" t="s">
        <v>49</v>
      </c>
      <c r="H4" s="170" t="s">
        <v>460</v>
      </c>
      <c r="R4" s="25"/>
      <c r="S4" s="25"/>
      <c r="U4" s="25"/>
      <c r="Z4" s="1" t="s">
        <v>113</v>
      </c>
      <c r="AA4" s="57"/>
      <c r="AB4" s="57"/>
      <c r="AC4" s="57"/>
      <c r="AD4" s="57"/>
      <c r="AE4" s="57"/>
      <c r="AF4" s="57"/>
    </row>
    <row r="5" spans="1:32" ht="57" thickBot="1" x14ac:dyDescent="0.25">
      <c r="A5" s="20" t="s">
        <v>420</v>
      </c>
      <c r="B5" s="20" t="s">
        <v>419</v>
      </c>
      <c r="C5" s="20" t="s">
        <v>36</v>
      </c>
      <c r="D5" s="27" t="s">
        <v>37</v>
      </c>
      <c r="E5" s="4" t="s">
        <v>0</v>
      </c>
      <c r="F5" s="32" t="s">
        <v>1</v>
      </c>
      <c r="G5" s="52" t="s">
        <v>2</v>
      </c>
      <c r="H5" s="127" t="s">
        <v>62</v>
      </c>
      <c r="I5" s="173" t="s">
        <v>449</v>
      </c>
      <c r="J5" s="173" t="s">
        <v>448</v>
      </c>
      <c r="K5" s="205" t="s">
        <v>436</v>
      </c>
      <c r="L5" s="208" t="s">
        <v>450</v>
      </c>
      <c r="M5" s="236" t="s">
        <v>451</v>
      </c>
      <c r="N5" s="209" t="s">
        <v>442</v>
      </c>
      <c r="O5" s="223" t="s">
        <v>443</v>
      </c>
      <c r="P5" s="224" t="s">
        <v>117</v>
      </c>
      <c r="Q5" s="225" t="s">
        <v>452</v>
      </c>
      <c r="R5" s="225" t="s">
        <v>453</v>
      </c>
      <c r="S5" s="225" t="s">
        <v>63</v>
      </c>
      <c r="T5" s="226" t="s">
        <v>118</v>
      </c>
      <c r="U5" s="61" t="s">
        <v>433</v>
      </c>
      <c r="V5" s="336" t="s">
        <v>424</v>
      </c>
      <c r="W5" s="230" t="s">
        <v>454</v>
      </c>
      <c r="X5" s="227" t="s">
        <v>456</v>
      </c>
      <c r="Y5" s="58" t="s">
        <v>455</v>
      </c>
      <c r="Z5" s="247" t="s">
        <v>34</v>
      </c>
      <c r="AA5" s="62" t="s">
        <v>112</v>
      </c>
      <c r="AB5" s="62" t="s">
        <v>22</v>
      </c>
      <c r="AC5" s="62" t="s">
        <v>33</v>
      </c>
      <c r="AD5" s="63" t="s">
        <v>23</v>
      </c>
      <c r="AE5" s="156" t="s">
        <v>469</v>
      </c>
      <c r="AF5" s="155" t="s">
        <v>470</v>
      </c>
    </row>
    <row r="6" spans="1:32" ht="18" customHeight="1" x14ac:dyDescent="0.2">
      <c r="A6" s="116">
        <v>10</v>
      </c>
      <c r="B6" s="116">
        <v>600099288</v>
      </c>
      <c r="C6" s="116">
        <v>5458</v>
      </c>
      <c r="D6" s="175" t="s">
        <v>380</v>
      </c>
      <c r="E6" s="78">
        <v>3143</v>
      </c>
      <c r="F6" s="96" t="s">
        <v>381</v>
      </c>
      <c r="G6" s="282">
        <v>140</v>
      </c>
      <c r="H6" s="363">
        <v>5</v>
      </c>
      <c r="I6" s="364">
        <v>140</v>
      </c>
      <c r="J6" s="364">
        <v>0</v>
      </c>
      <c r="K6" s="365">
        <v>0</v>
      </c>
      <c r="L6" s="210">
        <f t="shared" ref="L6" si="0">IF(I6&lt;=G6,I6,G6)</f>
        <v>140</v>
      </c>
      <c r="M6" s="351">
        <f>IF(J6&lt;=G6,J6,G6)</f>
        <v>0</v>
      </c>
      <c r="N6" s="352">
        <f t="shared" ref="N6:N25" si="1">IF(J6&lt;=G6,IF((J6+K6)&gt;=G6,G6-J6,K6),0)</f>
        <v>0</v>
      </c>
      <c r="O6" s="311">
        <f>IF(M6&gt;=0,VLOOKUP(M6,ŠD_ŠK_normativy!$A$4:$D$304,2,0))</f>
        <v>0</v>
      </c>
      <c r="P6" s="290">
        <f>IF(N6&gt;=0,VLOOKUP(N6,ŠD_ŠK_normativy!$A$4:$D$304,3,0))</f>
        <v>0</v>
      </c>
      <c r="Q6" s="290">
        <f>IF(L6&gt;=0,VLOOKUP(L6,ŠD_ŠK_normativy!$A$4:$D$304,4,0))</f>
        <v>480</v>
      </c>
      <c r="R6" s="290">
        <f>IF((M6+N6)&gt;=0,VLOOKUP((M6+N6),ŠD_ŠK_normativy!$A$4:$D$304,4,0))</f>
        <v>0</v>
      </c>
      <c r="S6" s="267">
        <f>ŠD_ŠK_normativy!$H$5</f>
        <v>27</v>
      </c>
      <c r="T6" s="267">
        <f>ŠD_ŠK_normativy!$H$6</f>
        <v>18</v>
      </c>
      <c r="U6" s="268">
        <f>ŠD_ŠK_normativy!$H$3</f>
        <v>39953</v>
      </c>
      <c r="V6" s="334">
        <f>ŠD_ŠK_normativy!$H$4</f>
        <v>20956</v>
      </c>
      <c r="W6" s="246" t="str">
        <f>IFERROR(ROUND(12*1.348*(1/O6*U6+1/R6*V6)+T6,0),"0")</f>
        <v>0</v>
      </c>
      <c r="X6" s="249" t="str">
        <f>IFERROR(ROUND(12*1.348*(1/P6*U6+1/R6*V6)+T6,0),"0")</f>
        <v>0</v>
      </c>
      <c r="Y6" s="250">
        <f>IFERROR(ROUND(12*1.348*(1/Q6*V6)+S6,0),"0")</f>
        <v>733</v>
      </c>
      <c r="Z6" s="248">
        <f t="shared" ref="Z6" si="2">L6*Y6+M6*W6+N6*X6</f>
        <v>102620</v>
      </c>
      <c r="AA6" s="129">
        <f>ROUND((Z6-AD6)/1.348,0)</f>
        <v>73323</v>
      </c>
      <c r="AB6" s="129">
        <f t="shared" ref="AB6" si="3">Z6-AA6-AC6-AD6</f>
        <v>24784</v>
      </c>
      <c r="AC6" s="129">
        <f>ROUND(AA6*1%,0)</f>
        <v>733</v>
      </c>
      <c r="AD6" s="129">
        <f t="shared" ref="AD6" si="4">L6*S6+(M6+N6)*T6</f>
        <v>3780</v>
      </c>
      <c r="AE6" s="130">
        <f t="shared" ref="AE6" si="5">ROUND(IFERROR(M6/O6,"0")+IFERROR(N6/P6,"0"),2)</f>
        <v>0</v>
      </c>
      <c r="AF6" s="165">
        <f t="shared" ref="AF6" si="6">ROUND(IFERROR(L6/Q6,"0")+IFERROR((M6+N6)/R6,"0"),2)</f>
        <v>0.28999999999999998</v>
      </c>
    </row>
    <row r="7" spans="1:32" ht="18" customHeight="1" x14ac:dyDescent="0.2">
      <c r="A7" s="116">
        <v>11</v>
      </c>
      <c r="B7" s="116">
        <v>600099369</v>
      </c>
      <c r="C7" s="116">
        <v>5456</v>
      </c>
      <c r="D7" s="175" t="s">
        <v>382</v>
      </c>
      <c r="E7" s="78">
        <v>3143</v>
      </c>
      <c r="F7" s="97" t="s">
        <v>383</v>
      </c>
      <c r="G7" s="107">
        <v>150</v>
      </c>
      <c r="H7" s="366">
        <v>5</v>
      </c>
      <c r="I7" s="367">
        <v>150</v>
      </c>
      <c r="J7" s="367">
        <v>0</v>
      </c>
      <c r="K7" s="368">
        <v>0</v>
      </c>
      <c r="L7" s="211">
        <f t="shared" ref="L7:L25" si="7">IF(I7&lt;=G7,I7,G7)</f>
        <v>150</v>
      </c>
      <c r="M7" s="48">
        <f t="shared" ref="M7:M25" si="8">IF(J7&lt;=G7,J7,G7)</f>
        <v>0</v>
      </c>
      <c r="N7" s="350">
        <f t="shared" si="1"/>
        <v>0</v>
      </c>
      <c r="O7" s="312">
        <f>IF(M7&gt;=0,VLOOKUP(M7,ŠD_ŠK_normativy!$A$4:$D$304,2,0))</f>
        <v>0</v>
      </c>
      <c r="P7" s="289">
        <f>IF(N7&gt;=0,VLOOKUP(N7,ŠD_ŠK_normativy!$A$4:$D$304,3,0))</f>
        <v>0</v>
      </c>
      <c r="Q7" s="289">
        <f>IF(L7&gt;=0,VLOOKUP(L7,ŠD_ŠK_normativy!$A$4:$D$304,4,0))</f>
        <v>480</v>
      </c>
      <c r="R7" s="289">
        <f>IF((M7+N7)&gt;=0,VLOOKUP((M7+N7),ŠD_ŠK_normativy!$A$4:$D$304,4,0))</f>
        <v>0</v>
      </c>
      <c r="S7" s="265">
        <f>ŠD_ŠK_normativy!$H$5</f>
        <v>27</v>
      </c>
      <c r="T7" s="265">
        <f>ŠD_ŠK_normativy!$H$6</f>
        <v>18</v>
      </c>
      <c r="U7" s="59">
        <f>ŠD_ŠK_normativy!$H$3</f>
        <v>39953</v>
      </c>
      <c r="V7" s="75">
        <f>ŠD_ŠK_normativy!$H$4</f>
        <v>20956</v>
      </c>
      <c r="W7" s="246" t="str">
        <f t="shared" ref="W7:W25" si="9">IFERROR(ROUND(12*1.348*(1/O7*U7+1/R7*V7)+T7,0),"0")</f>
        <v>0</v>
      </c>
      <c r="X7" s="249" t="str">
        <f t="shared" ref="X7:X25" si="10">IFERROR(ROUND(12*1.348*(1/P7*U7+1/R7*V7)+T7,0),"0")</f>
        <v>0</v>
      </c>
      <c r="Y7" s="250">
        <f t="shared" ref="Y7:Y25" si="11">IFERROR(ROUND(12*1.348*(1/Q7*V7)+S7,0),"0")</f>
        <v>733</v>
      </c>
      <c r="Z7" s="248">
        <f t="shared" ref="Z7:Z25" si="12">L7*Y7+M7*W7+N7*X7</f>
        <v>109950</v>
      </c>
      <c r="AA7" s="129">
        <f t="shared" ref="AA7:AA25" si="13">ROUND((Z7-AD7)/1.348,0)</f>
        <v>78561</v>
      </c>
      <c r="AB7" s="129">
        <f t="shared" ref="AB7:AB25" si="14">Z7-AA7-AC7-AD7</f>
        <v>26553</v>
      </c>
      <c r="AC7" s="129">
        <f t="shared" ref="AC7:AC25" si="15">ROUND(AA7*1%,0)</f>
        <v>786</v>
      </c>
      <c r="AD7" s="129">
        <f t="shared" ref="AD7:AD25" si="16">L7*S7+(M7+N7)*T7</f>
        <v>4050</v>
      </c>
      <c r="AE7" s="130">
        <f t="shared" ref="AE7:AE25" si="17">ROUND(IFERROR(M7/O7,"0")+IFERROR(N7/P7,"0"),2)</f>
        <v>0</v>
      </c>
      <c r="AF7" s="165">
        <f t="shared" ref="AF7:AF25" si="18">ROUND(IFERROR(L7/Q7,"0")+IFERROR((M7+N7)/R7,"0"),2)</f>
        <v>0.31</v>
      </c>
    </row>
    <row r="8" spans="1:32" ht="18" customHeight="1" x14ac:dyDescent="0.2">
      <c r="A8" s="116">
        <v>12</v>
      </c>
      <c r="B8" s="116">
        <v>600099075</v>
      </c>
      <c r="C8" s="116">
        <v>5481</v>
      </c>
      <c r="D8" s="175" t="s">
        <v>384</v>
      </c>
      <c r="E8" s="78">
        <v>3143</v>
      </c>
      <c r="F8" s="96" t="s">
        <v>385</v>
      </c>
      <c r="G8" s="107">
        <v>60</v>
      </c>
      <c r="H8" s="366">
        <v>2</v>
      </c>
      <c r="I8" s="367">
        <v>60</v>
      </c>
      <c r="J8" s="367">
        <v>0</v>
      </c>
      <c r="K8" s="368">
        <v>0</v>
      </c>
      <c r="L8" s="211">
        <f t="shared" si="7"/>
        <v>60</v>
      </c>
      <c r="M8" s="48">
        <f t="shared" si="8"/>
        <v>0</v>
      </c>
      <c r="N8" s="350">
        <f t="shared" si="1"/>
        <v>0</v>
      </c>
      <c r="O8" s="312">
        <f>IF(M8&gt;=0,VLOOKUP(M8,ŠD_ŠK_normativy!$A$4:$D$304,2,0))</f>
        <v>0</v>
      </c>
      <c r="P8" s="289">
        <f>IF(N8&gt;=0,VLOOKUP(N8,ŠD_ŠK_normativy!$A$4:$D$304,3,0))</f>
        <v>0</v>
      </c>
      <c r="Q8" s="289">
        <f>IF(L8&gt;=0,VLOOKUP(L8,ŠD_ŠK_normativy!$A$4:$D$304,4,0))</f>
        <v>480</v>
      </c>
      <c r="R8" s="289">
        <f>IF((M8+N8)&gt;=0,VLOOKUP((M8+N8),ŠD_ŠK_normativy!$A$4:$D$304,4,0))</f>
        <v>0</v>
      </c>
      <c r="S8" s="265">
        <f>ŠD_ŠK_normativy!$H$5</f>
        <v>27</v>
      </c>
      <c r="T8" s="265">
        <f>ŠD_ŠK_normativy!$H$6</f>
        <v>18</v>
      </c>
      <c r="U8" s="59">
        <f>ŠD_ŠK_normativy!$H$3</f>
        <v>39953</v>
      </c>
      <c r="V8" s="75">
        <f>ŠD_ŠK_normativy!$H$4</f>
        <v>20956</v>
      </c>
      <c r="W8" s="246" t="str">
        <f t="shared" si="9"/>
        <v>0</v>
      </c>
      <c r="X8" s="249" t="str">
        <f t="shared" si="10"/>
        <v>0</v>
      </c>
      <c r="Y8" s="250">
        <f t="shared" si="11"/>
        <v>733</v>
      </c>
      <c r="Z8" s="248">
        <f t="shared" si="12"/>
        <v>43980</v>
      </c>
      <c r="AA8" s="129">
        <f t="shared" si="13"/>
        <v>31424</v>
      </c>
      <c r="AB8" s="129">
        <f t="shared" si="14"/>
        <v>10622</v>
      </c>
      <c r="AC8" s="129">
        <f t="shared" si="15"/>
        <v>314</v>
      </c>
      <c r="AD8" s="129">
        <f t="shared" si="16"/>
        <v>1620</v>
      </c>
      <c r="AE8" s="130">
        <f t="shared" si="17"/>
        <v>0</v>
      </c>
      <c r="AF8" s="165">
        <f t="shared" si="18"/>
        <v>0.13</v>
      </c>
    </row>
    <row r="9" spans="1:32" ht="18" customHeight="1" x14ac:dyDescent="0.2">
      <c r="A9" s="117">
        <v>13</v>
      </c>
      <c r="B9" s="117">
        <v>691007322</v>
      </c>
      <c r="C9" s="117">
        <v>5492</v>
      </c>
      <c r="D9" s="176" t="s">
        <v>386</v>
      </c>
      <c r="E9" s="99">
        <v>3143</v>
      </c>
      <c r="F9" s="100" t="s">
        <v>418</v>
      </c>
      <c r="G9" s="107">
        <v>15</v>
      </c>
      <c r="H9" s="366">
        <v>1</v>
      </c>
      <c r="I9" s="367">
        <v>15</v>
      </c>
      <c r="J9" s="367">
        <v>0</v>
      </c>
      <c r="K9" s="368">
        <v>0</v>
      </c>
      <c r="L9" s="211">
        <f t="shared" si="7"/>
        <v>15</v>
      </c>
      <c r="M9" s="48">
        <f t="shared" si="8"/>
        <v>0</v>
      </c>
      <c r="N9" s="350">
        <f t="shared" si="1"/>
        <v>0</v>
      </c>
      <c r="O9" s="312">
        <f>IF(M9&gt;=0,VLOOKUP(M9,ŠD_ŠK_normativy!$A$4:$D$304,2,0))</f>
        <v>0</v>
      </c>
      <c r="P9" s="289">
        <f>IF(N9&gt;=0,VLOOKUP(N9,ŠD_ŠK_normativy!$A$4:$D$304,3,0))</f>
        <v>0</v>
      </c>
      <c r="Q9" s="289">
        <f>IF(L9&gt;=0,VLOOKUP(L9,ŠD_ŠK_normativy!$A$4:$D$304,4,0))</f>
        <v>480</v>
      </c>
      <c r="R9" s="289">
        <f>IF((M9+N9)&gt;=0,VLOOKUP((M9+N9),ŠD_ŠK_normativy!$A$4:$D$304,4,0))</f>
        <v>0</v>
      </c>
      <c r="S9" s="265">
        <f>ŠD_ŠK_normativy!$H$5</f>
        <v>27</v>
      </c>
      <c r="T9" s="265">
        <f>ŠD_ŠK_normativy!$H$6</f>
        <v>18</v>
      </c>
      <c r="U9" s="59">
        <f>ŠD_ŠK_normativy!$H$3</f>
        <v>39953</v>
      </c>
      <c r="V9" s="75">
        <f>ŠD_ŠK_normativy!$H$4</f>
        <v>20956</v>
      </c>
      <c r="W9" s="246" t="str">
        <f t="shared" si="9"/>
        <v>0</v>
      </c>
      <c r="X9" s="249" t="str">
        <f t="shared" si="10"/>
        <v>0</v>
      </c>
      <c r="Y9" s="250">
        <f t="shared" si="11"/>
        <v>733</v>
      </c>
      <c r="Z9" s="248">
        <f t="shared" si="12"/>
        <v>10995</v>
      </c>
      <c r="AA9" s="129">
        <f t="shared" si="13"/>
        <v>7856</v>
      </c>
      <c r="AB9" s="129">
        <f t="shared" si="14"/>
        <v>2655</v>
      </c>
      <c r="AC9" s="129">
        <f t="shared" si="15"/>
        <v>79</v>
      </c>
      <c r="AD9" s="129">
        <f t="shared" si="16"/>
        <v>405</v>
      </c>
      <c r="AE9" s="130">
        <f t="shared" si="17"/>
        <v>0</v>
      </c>
      <c r="AF9" s="165">
        <f t="shared" si="18"/>
        <v>0.03</v>
      </c>
    </row>
    <row r="10" spans="1:32" ht="18" customHeight="1" x14ac:dyDescent="0.2">
      <c r="A10" s="116">
        <v>14</v>
      </c>
      <c r="B10" s="116">
        <v>600099377</v>
      </c>
      <c r="C10" s="116">
        <v>5457</v>
      </c>
      <c r="D10" s="175" t="s">
        <v>387</v>
      </c>
      <c r="E10" s="78">
        <v>3143</v>
      </c>
      <c r="F10" s="96" t="s">
        <v>388</v>
      </c>
      <c r="G10" s="107">
        <v>175</v>
      </c>
      <c r="H10" s="366">
        <v>6</v>
      </c>
      <c r="I10" s="367">
        <v>168</v>
      </c>
      <c r="J10" s="367">
        <v>0</v>
      </c>
      <c r="K10" s="368">
        <v>0</v>
      </c>
      <c r="L10" s="211">
        <f t="shared" si="7"/>
        <v>168</v>
      </c>
      <c r="M10" s="48">
        <f t="shared" si="8"/>
        <v>0</v>
      </c>
      <c r="N10" s="350">
        <f t="shared" si="1"/>
        <v>0</v>
      </c>
      <c r="O10" s="312">
        <f>IF(M10&gt;=0,VLOOKUP(M10,ŠD_ŠK_normativy!$A$4:$D$304,2,0))</f>
        <v>0</v>
      </c>
      <c r="P10" s="289">
        <f>IF(N10&gt;=0,VLOOKUP(N10,ŠD_ŠK_normativy!$A$4:$D$304,3,0))</f>
        <v>0</v>
      </c>
      <c r="Q10" s="289">
        <f>IF(L10&gt;=0,VLOOKUP(L10,ŠD_ŠK_normativy!$A$4:$D$304,4,0))</f>
        <v>480</v>
      </c>
      <c r="R10" s="289">
        <f>IF((M10+N10)&gt;=0,VLOOKUP((M10+N10),ŠD_ŠK_normativy!$A$4:$D$304,4,0))</f>
        <v>0</v>
      </c>
      <c r="S10" s="265">
        <f>ŠD_ŠK_normativy!$H$5</f>
        <v>27</v>
      </c>
      <c r="T10" s="265">
        <f>ŠD_ŠK_normativy!$H$6</f>
        <v>18</v>
      </c>
      <c r="U10" s="59">
        <f>ŠD_ŠK_normativy!$H$3</f>
        <v>39953</v>
      </c>
      <c r="V10" s="75">
        <f>ŠD_ŠK_normativy!$H$4</f>
        <v>20956</v>
      </c>
      <c r="W10" s="246" t="str">
        <f t="shared" si="9"/>
        <v>0</v>
      </c>
      <c r="X10" s="249" t="str">
        <f t="shared" si="10"/>
        <v>0</v>
      </c>
      <c r="Y10" s="250">
        <f t="shared" si="11"/>
        <v>733</v>
      </c>
      <c r="Z10" s="248">
        <f t="shared" si="12"/>
        <v>123144</v>
      </c>
      <c r="AA10" s="129">
        <f t="shared" si="13"/>
        <v>87988</v>
      </c>
      <c r="AB10" s="129">
        <f t="shared" si="14"/>
        <v>29740</v>
      </c>
      <c r="AC10" s="129">
        <f t="shared" si="15"/>
        <v>880</v>
      </c>
      <c r="AD10" s="129">
        <f t="shared" si="16"/>
        <v>4536</v>
      </c>
      <c r="AE10" s="130">
        <f t="shared" si="17"/>
        <v>0</v>
      </c>
      <c r="AF10" s="165">
        <f t="shared" si="18"/>
        <v>0.35</v>
      </c>
    </row>
    <row r="11" spans="1:32" ht="18" customHeight="1" x14ac:dyDescent="0.2">
      <c r="A11" s="116">
        <v>14</v>
      </c>
      <c r="B11" s="116">
        <v>600099377</v>
      </c>
      <c r="C11" s="116">
        <v>5457</v>
      </c>
      <c r="D11" s="175" t="s">
        <v>387</v>
      </c>
      <c r="E11" s="78">
        <v>3143</v>
      </c>
      <c r="F11" s="96" t="s">
        <v>389</v>
      </c>
      <c r="G11" s="107">
        <v>120</v>
      </c>
      <c r="H11" s="366">
        <v>0</v>
      </c>
      <c r="I11" s="367">
        <v>0</v>
      </c>
      <c r="J11" s="367">
        <v>30</v>
      </c>
      <c r="K11" s="368">
        <v>90</v>
      </c>
      <c r="L11" s="211">
        <f t="shared" si="7"/>
        <v>0</v>
      </c>
      <c r="M11" s="48">
        <f t="shared" si="8"/>
        <v>30</v>
      </c>
      <c r="N11" s="350">
        <f t="shared" si="1"/>
        <v>90</v>
      </c>
      <c r="O11" s="312">
        <f>IF(M11&gt;=0,VLOOKUP(M11,ŠD_ŠK_normativy!$A$4:$D$304,2,0))</f>
        <v>53.457539828704249</v>
      </c>
      <c r="P11" s="289">
        <f>IF(N11&gt;=0,VLOOKUP(N11,ŠD_ŠK_normativy!$A$4:$D$304,3,0))</f>
        <v>196.80037862680859</v>
      </c>
      <c r="Q11" s="289">
        <f>IF(L11&gt;=0,VLOOKUP(L11,ŠD_ŠK_normativy!$A$4:$D$304,4,0))</f>
        <v>0</v>
      </c>
      <c r="R11" s="289">
        <f>IF((M11+N11)&gt;=0,VLOOKUP((M11+N11),ŠD_ŠK_normativy!$A$4:$D$304,4,0))</f>
        <v>480</v>
      </c>
      <c r="S11" s="265">
        <f>ŠD_ŠK_normativy!$H$5</f>
        <v>27</v>
      </c>
      <c r="T11" s="265">
        <f>ŠD_ŠK_normativy!$H$6</f>
        <v>18</v>
      </c>
      <c r="U11" s="59">
        <f>ŠD_ŠK_normativy!$H$3</f>
        <v>39953</v>
      </c>
      <c r="V11" s="75">
        <f>ŠD_ŠK_normativy!$H$4</f>
        <v>20956</v>
      </c>
      <c r="W11" s="246">
        <f t="shared" si="9"/>
        <v>12814</v>
      </c>
      <c r="X11" s="249">
        <f t="shared" si="10"/>
        <v>4008</v>
      </c>
      <c r="Y11" s="250" t="str">
        <f t="shared" si="11"/>
        <v>0</v>
      </c>
      <c r="Z11" s="248">
        <f t="shared" si="12"/>
        <v>745140</v>
      </c>
      <c r="AA11" s="129">
        <f t="shared" si="13"/>
        <v>551172</v>
      </c>
      <c r="AB11" s="129">
        <f t="shared" si="14"/>
        <v>186296</v>
      </c>
      <c r="AC11" s="129">
        <f t="shared" si="15"/>
        <v>5512</v>
      </c>
      <c r="AD11" s="129">
        <f t="shared" si="16"/>
        <v>2160</v>
      </c>
      <c r="AE11" s="130">
        <f t="shared" si="17"/>
        <v>1.02</v>
      </c>
      <c r="AF11" s="165">
        <f t="shared" si="18"/>
        <v>0.25</v>
      </c>
    </row>
    <row r="12" spans="1:32" ht="18" customHeight="1" x14ac:dyDescent="0.2">
      <c r="A12" s="116">
        <v>16</v>
      </c>
      <c r="B12" s="361">
        <v>600098982</v>
      </c>
      <c r="C12" s="116">
        <v>5482</v>
      </c>
      <c r="D12" s="175" t="s">
        <v>390</v>
      </c>
      <c r="E12" s="78">
        <v>3143</v>
      </c>
      <c r="F12" s="96" t="s">
        <v>391</v>
      </c>
      <c r="G12" s="107">
        <v>40</v>
      </c>
      <c r="H12" s="366">
        <v>2</v>
      </c>
      <c r="I12" s="367">
        <v>40</v>
      </c>
      <c r="J12" s="367">
        <v>0</v>
      </c>
      <c r="K12" s="368">
        <v>0</v>
      </c>
      <c r="L12" s="211">
        <f t="shared" si="7"/>
        <v>40</v>
      </c>
      <c r="M12" s="48">
        <f t="shared" si="8"/>
        <v>0</v>
      </c>
      <c r="N12" s="350">
        <f t="shared" si="1"/>
        <v>0</v>
      </c>
      <c r="O12" s="312">
        <f>IF(M12&gt;=0,VLOOKUP(M12,ŠD_ŠK_normativy!$A$4:$D$304,2,0))</f>
        <v>0</v>
      </c>
      <c r="P12" s="289">
        <f>IF(N12&gt;=0,VLOOKUP(N12,ŠD_ŠK_normativy!$A$4:$D$304,3,0))</f>
        <v>0</v>
      </c>
      <c r="Q12" s="289">
        <f>IF(L12&gt;=0,VLOOKUP(L12,ŠD_ŠK_normativy!$A$4:$D$304,4,0))</f>
        <v>480</v>
      </c>
      <c r="R12" s="289">
        <f>IF((M12+N12)&gt;=0,VLOOKUP((M12+N12),ŠD_ŠK_normativy!$A$4:$D$304,4,0))</f>
        <v>0</v>
      </c>
      <c r="S12" s="265">
        <f>ŠD_ŠK_normativy!$H$5</f>
        <v>27</v>
      </c>
      <c r="T12" s="265">
        <f>ŠD_ŠK_normativy!$H$6</f>
        <v>18</v>
      </c>
      <c r="U12" s="59">
        <f>ŠD_ŠK_normativy!$H$3</f>
        <v>39953</v>
      </c>
      <c r="V12" s="75">
        <f>ŠD_ŠK_normativy!$H$4</f>
        <v>20956</v>
      </c>
      <c r="W12" s="246" t="str">
        <f t="shared" si="9"/>
        <v>0</v>
      </c>
      <c r="X12" s="249" t="str">
        <f t="shared" si="10"/>
        <v>0</v>
      </c>
      <c r="Y12" s="250">
        <f t="shared" si="11"/>
        <v>733</v>
      </c>
      <c r="Z12" s="248">
        <f t="shared" si="12"/>
        <v>29320</v>
      </c>
      <c r="AA12" s="129">
        <f t="shared" si="13"/>
        <v>20950</v>
      </c>
      <c r="AB12" s="129">
        <f t="shared" si="14"/>
        <v>7080</v>
      </c>
      <c r="AC12" s="129">
        <f t="shared" si="15"/>
        <v>210</v>
      </c>
      <c r="AD12" s="129">
        <f t="shared" si="16"/>
        <v>1080</v>
      </c>
      <c r="AE12" s="130">
        <f t="shared" si="17"/>
        <v>0</v>
      </c>
      <c r="AF12" s="165">
        <f t="shared" si="18"/>
        <v>0.08</v>
      </c>
    </row>
    <row r="13" spans="1:32" ht="18" customHeight="1" x14ac:dyDescent="0.2">
      <c r="A13" s="116">
        <v>18</v>
      </c>
      <c r="B13" s="361">
        <v>600078442</v>
      </c>
      <c r="C13" s="116">
        <v>3420</v>
      </c>
      <c r="D13" s="175" t="s">
        <v>392</v>
      </c>
      <c r="E13" s="78">
        <v>3143</v>
      </c>
      <c r="F13" s="96" t="s">
        <v>393</v>
      </c>
      <c r="G13" s="107">
        <v>60</v>
      </c>
      <c r="H13" s="366">
        <v>2</v>
      </c>
      <c r="I13" s="367">
        <v>57</v>
      </c>
      <c r="J13" s="367">
        <v>0</v>
      </c>
      <c r="K13" s="368">
        <v>0</v>
      </c>
      <c r="L13" s="211">
        <f t="shared" si="7"/>
        <v>57</v>
      </c>
      <c r="M13" s="48">
        <f t="shared" si="8"/>
        <v>0</v>
      </c>
      <c r="N13" s="350">
        <f t="shared" si="1"/>
        <v>0</v>
      </c>
      <c r="O13" s="312">
        <f>IF(M13&gt;=0,VLOOKUP(M13,ŠD_ŠK_normativy!$A$4:$D$304,2,0))</f>
        <v>0</v>
      </c>
      <c r="P13" s="289">
        <f>IF(N13&gt;=0,VLOOKUP(N13,ŠD_ŠK_normativy!$A$4:$D$304,3,0))</f>
        <v>0</v>
      </c>
      <c r="Q13" s="289">
        <f>IF(L13&gt;=0,VLOOKUP(L13,ŠD_ŠK_normativy!$A$4:$D$304,4,0))</f>
        <v>480</v>
      </c>
      <c r="R13" s="289">
        <f>IF((M13+N13)&gt;=0,VLOOKUP((M13+N13),ŠD_ŠK_normativy!$A$4:$D$304,4,0))</f>
        <v>0</v>
      </c>
      <c r="S13" s="265">
        <f>ŠD_ŠK_normativy!$H$5</f>
        <v>27</v>
      </c>
      <c r="T13" s="265">
        <f>ŠD_ŠK_normativy!$H$6</f>
        <v>18</v>
      </c>
      <c r="U13" s="59">
        <f>ŠD_ŠK_normativy!$H$3</f>
        <v>39953</v>
      </c>
      <c r="V13" s="75">
        <f>ŠD_ŠK_normativy!$H$4</f>
        <v>20956</v>
      </c>
      <c r="W13" s="246" t="str">
        <f t="shared" si="9"/>
        <v>0</v>
      </c>
      <c r="X13" s="249" t="str">
        <f t="shared" si="10"/>
        <v>0</v>
      </c>
      <c r="Y13" s="250">
        <f t="shared" si="11"/>
        <v>733</v>
      </c>
      <c r="Z13" s="248">
        <f t="shared" si="12"/>
        <v>41781</v>
      </c>
      <c r="AA13" s="129">
        <f t="shared" si="13"/>
        <v>29853</v>
      </c>
      <c r="AB13" s="129">
        <f t="shared" si="14"/>
        <v>10090</v>
      </c>
      <c r="AC13" s="129">
        <f t="shared" si="15"/>
        <v>299</v>
      </c>
      <c r="AD13" s="129">
        <f t="shared" si="16"/>
        <v>1539</v>
      </c>
      <c r="AE13" s="130">
        <f t="shared" si="17"/>
        <v>0</v>
      </c>
      <c r="AF13" s="165">
        <f t="shared" si="18"/>
        <v>0.12</v>
      </c>
    </row>
    <row r="14" spans="1:32" ht="18" customHeight="1" x14ac:dyDescent="0.2">
      <c r="A14" s="116">
        <v>20</v>
      </c>
      <c r="B14" s="361">
        <v>600080056</v>
      </c>
      <c r="C14" s="116">
        <v>2463</v>
      </c>
      <c r="D14" s="175" t="s">
        <v>394</v>
      </c>
      <c r="E14" s="78">
        <v>3143</v>
      </c>
      <c r="F14" s="96" t="s">
        <v>395</v>
      </c>
      <c r="G14" s="107">
        <v>42</v>
      </c>
      <c r="H14" s="366">
        <v>2</v>
      </c>
      <c r="I14" s="367">
        <v>39</v>
      </c>
      <c r="J14" s="367">
        <v>0</v>
      </c>
      <c r="K14" s="368">
        <v>0</v>
      </c>
      <c r="L14" s="211">
        <f t="shared" si="7"/>
        <v>39</v>
      </c>
      <c r="M14" s="48">
        <f t="shared" si="8"/>
        <v>0</v>
      </c>
      <c r="N14" s="350">
        <f t="shared" si="1"/>
        <v>0</v>
      </c>
      <c r="O14" s="312">
        <f>IF(M14&gt;=0,VLOOKUP(M14,ŠD_ŠK_normativy!$A$4:$D$304,2,0))</f>
        <v>0</v>
      </c>
      <c r="P14" s="289">
        <f>IF(N14&gt;=0,VLOOKUP(N14,ŠD_ŠK_normativy!$A$4:$D$304,3,0))</f>
        <v>0</v>
      </c>
      <c r="Q14" s="289">
        <f>IF(L14&gt;=0,VLOOKUP(L14,ŠD_ŠK_normativy!$A$4:$D$304,4,0))</f>
        <v>480</v>
      </c>
      <c r="R14" s="289">
        <f>IF((M14+N14)&gt;=0,VLOOKUP((M14+N14),ŠD_ŠK_normativy!$A$4:$D$304,4,0))</f>
        <v>0</v>
      </c>
      <c r="S14" s="265">
        <f>ŠD_ŠK_normativy!$H$5</f>
        <v>27</v>
      </c>
      <c r="T14" s="265">
        <f>ŠD_ŠK_normativy!$H$6</f>
        <v>18</v>
      </c>
      <c r="U14" s="59">
        <f>ŠD_ŠK_normativy!$H$3</f>
        <v>39953</v>
      </c>
      <c r="V14" s="75">
        <f>ŠD_ŠK_normativy!$H$4</f>
        <v>20956</v>
      </c>
      <c r="W14" s="246" t="str">
        <f t="shared" si="9"/>
        <v>0</v>
      </c>
      <c r="X14" s="249" t="str">
        <f t="shared" si="10"/>
        <v>0</v>
      </c>
      <c r="Y14" s="250">
        <f t="shared" si="11"/>
        <v>733</v>
      </c>
      <c r="Z14" s="248">
        <f t="shared" si="12"/>
        <v>28587</v>
      </c>
      <c r="AA14" s="129">
        <f t="shared" si="13"/>
        <v>20426</v>
      </c>
      <c r="AB14" s="129">
        <f t="shared" si="14"/>
        <v>6904</v>
      </c>
      <c r="AC14" s="129">
        <f t="shared" si="15"/>
        <v>204</v>
      </c>
      <c r="AD14" s="129">
        <f t="shared" si="16"/>
        <v>1053</v>
      </c>
      <c r="AE14" s="130">
        <f t="shared" si="17"/>
        <v>0</v>
      </c>
      <c r="AF14" s="165">
        <f t="shared" si="18"/>
        <v>0.08</v>
      </c>
    </row>
    <row r="15" spans="1:32" ht="18" customHeight="1" x14ac:dyDescent="0.2">
      <c r="A15" s="116">
        <v>21</v>
      </c>
      <c r="B15" s="361">
        <v>650023340</v>
      </c>
      <c r="C15" s="116">
        <v>3427</v>
      </c>
      <c r="D15" s="175" t="s">
        <v>396</v>
      </c>
      <c r="E15" s="78">
        <v>3143</v>
      </c>
      <c r="F15" s="96" t="s">
        <v>397</v>
      </c>
      <c r="G15" s="107">
        <v>44</v>
      </c>
      <c r="H15" s="366">
        <v>2</v>
      </c>
      <c r="I15" s="367">
        <v>44</v>
      </c>
      <c r="J15" s="367">
        <v>0</v>
      </c>
      <c r="K15" s="368">
        <v>0</v>
      </c>
      <c r="L15" s="211">
        <f t="shared" si="7"/>
        <v>44</v>
      </c>
      <c r="M15" s="48">
        <f t="shared" si="8"/>
        <v>0</v>
      </c>
      <c r="N15" s="350">
        <f t="shared" si="1"/>
        <v>0</v>
      </c>
      <c r="O15" s="312">
        <f>IF(M15&gt;=0,VLOOKUP(M15,ŠD_ŠK_normativy!$A$4:$D$304,2,0))</f>
        <v>0</v>
      </c>
      <c r="P15" s="289">
        <f>IF(N15&gt;=0,VLOOKUP(N15,ŠD_ŠK_normativy!$A$4:$D$304,3,0))</f>
        <v>0</v>
      </c>
      <c r="Q15" s="289">
        <f>IF(L15&gt;=0,VLOOKUP(L15,ŠD_ŠK_normativy!$A$4:$D$304,4,0))</f>
        <v>480</v>
      </c>
      <c r="R15" s="289">
        <f>IF((M15+N15)&gt;=0,VLOOKUP((M15+N15),ŠD_ŠK_normativy!$A$4:$D$304,4,0))</f>
        <v>0</v>
      </c>
      <c r="S15" s="265">
        <f>ŠD_ŠK_normativy!$H$5</f>
        <v>27</v>
      </c>
      <c r="T15" s="265">
        <f>ŠD_ŠK_normativy!$H$6</f>
        <v>18</v>
      </c>
      <c r="U15" s="59">
        <f>ŠD_ŠK_normativy!$H$3</f>
        <v>39953</v>
      </c>
      <c r="V15" s="75">
        <f>ŠD_ŠK_normativy!$H$4</f>
        <v>20956</v>
      </c>
      <c r="W15" s="246" t="str">
        <f t="shared" si="9"/>
        <v>0</v>
      </c>
      <c r="X15" s="249" t="str">
        <f t="shared" si="10"/>
        <v>0</v>
      </c>
      <c r="Y15" s="250">
        <f t="shared" si="11"/>
        <v>733</v>
      </c>
      <c r="Z15" s="248">
        <f t="shared" si="12"/>
        <v>32252</v>
      </c>
      <c r="AA15" s="129">
        <f t="shared" si="13"/>
        <v>23045</v>
      </c>
      <c r="AB15" s="129">
        <f t="shared" si="14"/>
        <v>7789</v>
      </c>
      <c r="AC15" s="129">
        <f t="shared" si="15"/>
        <v>230</v>
      </c>
      <c r="AD15" s="129">
        <f t="shared" si="16"/>
        <v>1188</v>
      </c>
      <c r="AE15" s="130">
        <f t="shared" si="17"/>
        <v>0</v>
      </c>
      <c r="AF15" s="165">
        <f t="shared" si="18"/>
        <v>0.09</v>
      </c>
    </row>
    <row r="16" spans="1:32" ht="18" customHeight="1" x14ac:dyDescent="0.2">
      <c r="A16" s="116">
        <v>23</v>
      </c>
      <c r="B16" s="361">
        <v>600099300</v>
      </c>
      <c r="C16" s="116">
        <v>5485</v>
      </c>
      <c r="D16" s="187" t="s">
        <v>398</v>
      </c>
      <c r="E16" s="78">
        <v>3143</v>
      </c>
      <c r="F16" s="96" t="s">
        <v>399</v>
      </c>
      <c r="G16" s="107">
        <v>60</v>
      </c>
      <c r="H16" s="366">
        <v>2</v>
      </c>
      <c r="I16" s="367">
        <v>60</v>
      </c>
      <c r="J16" s="367">
        <v>0</v>
      </c>
      <c r="K16" s="368">
        <v>0</v>
      </c>
      <c r="L16" s="211">
        <f t="shared" si="7"/>
        <v>60</v>
      </c>
      <c r="M16" s="48">
        <f t="shared" si="8"/>
        <v>0</v>
      </c>
      <c r="N16" s="350">
        <f t="shared" si="1"/>
        <v>0</v>
      </c>
      <c r="O16" s="312">
        <f>IF(M16&gt;=0,VLOOKUP(M16,ŠD_ŠK_normativy!$A$4:$D$304,2,0))</f>
        <v>0</v>
      </c>
      <c r="P16" s="289">
        <f>IF(N16&gt;=0,VLOOKUP(N16,ŠD_ŠK_normativy!$A$4:$D$304,3,0))</f>
        <v>0</v>
      </c>
      <c r="Q16" s="289">
        <f>IF(L16&gt;=0,VLOOKUP(L16,ŠD_ŠK_normativy!$A$4:$D$304,4,0))</f>
        <v>480</v>
      </c>
      <c r="R16" s="289">
        <f>IF((M16+N16)&gt;=0,VLOOKUP((M16+N16),ŠD_ŠK_normativy!$A$4:$D$304,4,0))</f>
        <v>0</v>
      </c>
      <c r="S16" s="265">
        <f>ŠD_ŠK_normativy!$H$5</f>
        <v>27</v>
      </c>
      <c r="T16" s="265">
        <f>ŠD_ŠK_normativy!$H$6</f>
        <v>18</v>
      </c>
      <c r="U16" s="59">
        <f>ŠD_ŠK_normativy!$H$3</f>
        <v>39953</v>
      </c>
      <c r="V16" s="75">
        <f>ŠD_ŠK_normativy!$H$4</f>
        <v>20956</v>
      </c>
      <c r="W16" s="246" t="str">
        <f t="shared" si="9"/>
        <v>0</v>
      </c>
      <c r="X16" s="249" t="str">
        <f t="shared" si="10"/>
        <v>0</v>
      </c>
      <c r="Y16" s="250">
        <f t="shared" si="11"/>
        <v>733</v>
      </c>
      <c r="Z16" s="248">
        <f t="shared" si="12"/>
        <v>43980</v>
      </c>
      <c r="AA16" s="129">
        <f t="shared" si="13"/>
        <v>31424</v>
      </c>
      <c r="AB16" s="129">
        <f t="shared" si="14"/>
        <v>10622</v>
      </c>
      <c r="AC16" s="129">
        <f t="shared" si="15"/>
        <v>314</v>
      </c>
      <c r="AD16" s="129">
        <f t="shared" si="16"/>
        <v>1620</v>
      </c>
      <c r="AE16" s="130">
        <f t="shared" si="17"/>
        <v>0</v>
      </c>
      <c r="AF16" s="165">
        <f t="shared" si="18"/>
        <v>0.13</v>
      </c>
    </row>
    <row r="17" spans="1:32" ht="18" customHeight="1" x14ac:dyDescent="0.2">
      <c r="A17" s="116">
        <v>25</v>
      </c>
      <c r="B17" s="361">
        <v>600099253</v>
      </c>
      <c r="C17" s="116">
        <v>5433</v>
      </c>
      <c r="D17" s="175" t="s">
        <v>400</v>
      </c>
      <c r="E17" s="78">
        <v>3143</v>
      </c>
      <c r="F17" s="97" t="s">
        <v>401</v>
      </c>
      <c r="G17" s="107">
        <v>30</v>
      </c>
      <c r="H17" s="366">
        <v>1</v>
      </c>
      <c r="I17" s="367">
        <v>26</v>
      </c>
      <c r="J17" s="367">
        <v>0</v>
      </c>
      <c r="K17" s="368">
        <v>0</v>
      </c>
      <c r="L17" s="211">
        <f t="shared" si="7"/>
        <v>26</v>
      </c>
      <c r="M17" s="48">
        <f t="shared" si="8"/>
        <v>0</v>
      </c>
      <c r="N17" s="350">
        <f t="shared" si="1"/>
        <v>0</v>
      </c>
      <c r="O17" s="312">
        <f>IF(M17&gt;=0,VLOOKUP(M17,ŠD_ŠK_normativy!$A$4:$D$304,2,0))</f>
        <v>0</v>
      </c>
      <c r="P17" s="289">
        <f>IF(N17&gt;=0,VLOOKUP(N17,ŠD_ŠK_normativy!$A$4:$D$304,3,0))</f>
        <v>0</v>
      </c>
      <c r="Q17" s="289">
        <f>IF(L17&gt;=0,VLOOKUP(L17,ŠD_ŠK_normativy!$A$4:$D$304,4,0))</f>
        <v>480</v>
      </c>
      <c r="R17" s="289">
        <f>IF((M17+N17)&gt;=0,VLOOKUP((M17+N17),ŠD_ŠK_normativy!$A$4:$D$304,4,0))</f>
        <v>0</v>
      </c>
      <c r="S17" s="265">
        <f>ŠD_ŠK_normativy!$H$5</f>
        <v>27</v>
      </c>
      <c r="T17" s="265">
        <f>ŠD_ŠK_normativy!$H$6</f>
        <v>18</v>
      </c>
      <c r="U17" s="59">
        <f>ŠD_ŠK_normativy!$H$3</f>
        <v>39953</v>
      </c>
      <c r="V17" s="75">
        <f>ŠD_ŠK_normativy!$H$4</f>
        <v>20956</v>
      </c>
      <c r="W17" s="246" t="str">
        <f t="shared" si="9"/>
        <v>0</v>
      </c>
      <c r="X17" s="249" t="str">
        <f t="shared" si="10"/>
        <v>0</v>
      </c>
      <c r="Y17" s="250">
        <f t="shared" si="11"/>
        <v>733</v>
      </c>
      <c r="Z17" s="248">
        <f t="shared" si="12"/>
        <v>19058</v>
      </c>
      <c r="AA17" s="129">
        <f t="shared" si="13"/>
        <v>13617</v>
      </c>
      <c r="AB17" s="129">
        <f t="shared" si="14"/>
        <v>4603</v>
      </c>
      <c r="AC17" s="129">
        <f t="shared" si="15"/>
        <v>136</v>
      </c>
      <c r="AD17" s="129">
        <f t="shared" si="16"/>
        <v>702</v>
      </c>
      <c r="AE17" s="130">
        <f t="shared" si="17"/>
        <v>0</v>
      </c>
      <c r="AF17" s="165">
        <f t="shared" si="18"/>
        <v>0.05</v>
      </c>
    </row>
    <row r="18" spans="1:32" ht="18" customHeight="1" x14ac:dyDescent="0.2">
      <c r="A18" s="116">
        <v>28</v>
      </c>
      <c r="B18" s="361">
        <v>600080048</v>
      </c>
      <c r="C18" s="116">
        <v>2303</v>
      </c>
      <c r="D18" s="175" t="s">
        <v>402</v>
      </c>
      <c r="E18" s="78">
        <v>3143</v>
      </c>
      <c r="F18" s="96" t="s">
        <v>403</v>
      </c>
      <c r="G18" s="107">
        <v>30</v>
      </c>
      <c r="H18" s="366">
        <v>1</v>
      </c>
      <c r="I18" s="367">
        <v>30</v>
      </c>
      <c r="J18" s="367">
        <v>0</v>
      </c>
      <c r="K18" s="368">
        <v>0</v>
      </c>
      <c r="L18" s="211">
        <f t="shared" si="7"/>
        <v>30</v>
      </c>
      <c r="M18" s="48">
        <f t="shared" si="8"/>
        <v>0</v>
      </c>
      <c r="N18" s="350">
        <f t="shared" si="1"/>
        <v>0</v>
      </c>
      <c r="O18" s="312">
        <f>IF(M18&gt;=0,VLOOKUP(M18,ŠD_ŠK_normativy!$A$4:$D$304,2,0))</f>
        <v>0</v>
      </c>
      <c r="P18" s="289">
        <f>IF(N18&gt;=0,VLOOKUP(N18,ŠD_ŠK_normativy!$A$4:$D$304,3,0))</f>
        <v>0</v>
      </c>
      <c r="Q18" s="289">
        <f>IF(L18&gt;=0,VLOOKUP(L18,ŠD_ŠK_normativy!$A$4:$D$304,4,0))</f>
        <v>480</v>
      </c>
      <c r="R18" s="289">
        <f>IF((M18+N18)&gt;=0,VLOOKUP((M18+N18),ŠD_ŠK_normativy!$A$4:$D$304,4,0))</f>
        <v>0</v>
      </c>
      <c r="S18" s="265">
        <f>ŠD_ŠK_normativy!$H$5</f>
        <v>27</v>
      </c>
      <c r="T18" s="265">
        <f>ŠD_ŠK_normativy!$H$6</f>
        <v>18</v>
      </c>
      <c r="U18" s="59">
        <f>ŠD_ŠK_normativy!$H$3</f>
        <v>39953</v>
      </c>
      <c r="V18" s="75">
        <f>ŠD_ŠK_normativy!$H$4</f>
        <v>20956</v>
      </c>
      <c r="W18" s="246" t="str">
        <f t="shared" si="9"/>
        <v>0</v>
      </c>
      <c r="X18" s="249" t="str">
        <f t="shared" si="10"/>
        <v>0</v>
      </c>
      <c r="Y18" s="250">
        <f t="shared" si="11"/>
        <v>733</v>
      </c>
      <c r="Z18" s="248">
        <f t="shared" si="12"/>
        <v>21990</v>
      </c>
      <c r="AA18" s="129">
        <f t="shared" si="13"/>
        <v>15712</v>
      </c>
      <c r="AB18" s="129">
        <f t="shared" si="14"/>
        <v>5311</v>
      </c>
      <c r="AC18" s="129">
        <f t="shared" si="15"/>
        <v>157</v>
      </c>
      <c r="AD18" s="129">
        <f t="shared" si="16"/>
        <v>810</v>
      </c>
      <c r="AE18" s="130">
        <f t="shared" si="17"/>
        <v>0</v>
      </c>
      <c r="AF18" s="165">
        <f t="shared" si="18"/>
        <v>0.06</v>
      </c>
    </row>
    <row r="19" spans="1:32" ht="18" customHeight="1" x14ac:dyDescent="0.2">
      <c r="A19" s="116">
        <v>30</v>
      </c>
      <c r="B19" s="361">
        <v>600099032</v>
      </c>
      <c r="C19" s="116">
        <v>5438</v>
      </c>
      <c r="D19" s="175" t="s">
        <v>404</v>
      </c>
      <c r="E19" s="78">
        <v>3143</v>
      </c>
      <c r="F19" s="96" t="s">
        <v>405</v>
      </c>
      <c r="G19" s="107">
        <v>30</v>
      </c>
      <c r="H19" s="366">
        <v>1</v>
      </c>
      <c r="I19" s="367">
        <v>20</v>
      </c>
      <c r="J19" s="367">
        <v>0</v>
      </c>
      <c r="K19" s="368">
        <v>0</v>
      </c>
      <c r="L19" s="211">
        <f t="shared" si="7"/>
        <v>20</v>
      </c>
      <c r="M19" s="48">
        <f t="shared" si="8"/>
        <v>0</v>
      </c>
      <c r="N19" s="350">
        <f t="shared" si="1"/>
        <v>0</v>
      </c>
      <c r="O19" s="312">
        <f>IF(M19&gt;=0,VLOOKUP(M19,ŠD_ŠK_normativy!$A$4:$D$304,2,0))</f>
        <v>0</v>
      </c>
      <c r="P19" s="289">
        <f>IF(N19&gt;=0,VLOOKUP(N19,ŠD_ŠK_normativy!$A$4:$D$304,3,0))</f>
        <v>0</v>
      </c>
      <c r="Q19" s="289">
        <f>IF(L19&gt;=0,VLOOKUP(L19,ŠD_ŠK_normativy!$A$4:$D$304,4,0))</f>
        <v>480</v>
      </c>
      <c r="R19" s="289">
        <f>IF((M19+N19)&gt;=0,VLOOKUP((M19+N19),ŠD_ŠK_normativy!$A$4:$D$304,4,0))</f>
        <v>0</v>
      </c>
      <c r="S19" s="265">
        <f>ŠD_ŠK_normativy!$H$5</f>
        <v>27</v>
      </c>
      <c r="T19" s="265">
        <f>ŠD_ŠK_normativy!$H$6</f>
        <v>18</v>
      </c>
      <c r="U19" s="59">
        <f>ŠD_ŠK_normativy!$H$3</f>
        <v>39953</v>
      </c>
      <c r="V19" s="75">
        <f>ŠD_ŠK_normativy!$H$4</f>
        <v>20956</v>
      </c>
      <c r="W19" s="246" t="str">
        <f t="shared" si="9"/>
        <v>0</v>
      </c>
      <c r="X19" s="249" t="str">
        <f t="shared" si="10"/>
        <v>0</v>
      </c>
      <c r="Y19" s="250">
        <f t="shared" si="11"/>
        <v>733</v>
      </c>
      <c r="Z19" s="248">
        <f t="shared" si="12"/>
        <v>14660</v>
      </c>
      <c r="AA19" s="129">
        <f t="shared" si="13"/>
        <v>10475</v>
      </c>
      <c r="AB19" s="129">
        <f t="shared" si="14"/>
        <v>3540</v>
      </c>
      <c r="AC19" s="129">
        <f t="shared" si="15"/>
        <v>105</v>
      </c>
      <c r="AD19" s="129">
        <f t="shared" si="16"/>
        <v>540</v>
      </c>
      <c r="AE19" s="130">
        <f t="shared" si="17"/>
        <v>0</v>
      </c>
      <c r="AF19" s="165">
        <f t="shared" si="18"/>
        <v>0.04</v>
      </c>
    </row>
    <row r="20" spans="1:32" ht="18" customHeight="1" x14ac:dyDescent="0.2">
      <c r="A20" s="116">
        <v>32</v>
      </c>
      <c r="B20" s="361">
        <v>600080251</v>
      </c>
      <c r="C20" s="116">
        <v>2496</v>
      </c>
      <c r="D20" s="175" t="s">
        <v>406</v>
      </c>
      <c r="E20" s="78">
        <v>3143</v>
      </c>
      <c r="F20" s="96" t="s">
        <v>407</v>
      </c>
      <c r="G20" s="107">
        <v>50</v>
      </c>
      <c r="H20" s="366">
        <v>2</v>
      </c>
      <c r="I20" s="367">
        <v>50</v>
      </c>
      <c r="J20" s="367">
        <v>0</v>
      </c>
      <c r="K20" s="368">
        <v>0</v>
      </c>
      <c r="L20" s="211">
        <f t="shared" si="7"/>
        <v>50</v>
      </c>
      <c r="M20" s="48">
        <f t="shared" si="8"/>
        <v>0</v>
      </c>
      <c r="N20" s="350">
        <f t="shared" si="1"/>
        <v>0</v>
      </c>
      <c r="O20" s="312">
        <f>IF(M20&gt;=0,VLOOKUP(M20,ŠD_ŠK_normativy!$A$4:$D$304,2,0))</f>
        <v>0</v>
      </c>
      <c r="P20" s="289">
        <f>IF(N20&gt;=0,VLOOKUP(N20,ŠD_ŠK_normativy!$A$4:$D$304,3,0))</f>
        <v>0</v>
      </c>
      <c r="Q20" s="289">
        <f>IF(L20&gt;=0,VLOOKUP(L20,ŠD_ŠK_normativy!$A$4:$D$304,4,0))</f>
        <v>480</v>
      </c>
      <c r="R20" s="289">
        <f>IF((M20+N20)&gt;=0,VLOOKUP((M20+N20),ŠD_ŠK_normativy!$A$4:$D$304,4,0))</f>
        <v>0</v>
      </c>
      <c r="S20" s="265">
        <f>ŠD_ŠK_normativy!$H$5</f>
        <v>27</v>
      </c>
      <c r="T20" s="265">
        <f>ŠD_ŠK_normativy!$H$6</f>
        <v>18</v>
      </c>
      <c r="U20" s="59">
        <f>ŠD_ŠK_normativy!$H$3</f>
        <v>39953</v>
      </c>
      <c r="V20" s="75">
        <f>ŠD_ŠK_normativy!$H$4</f>
        <v>20956</v>
      </c>
      <c r="W20" s="246" t="str">
        <f t="shared" si="9"/>
        <v>0</v>
      </c>
      <c r="X20" s="249" t="str">
        <f t="shared" si="10"/>
        <v>0</v>
      </c>
      <c r="Y20" s="250">
        <f t="shared" si="11"/>
        <v>733</v>
      </c>
      <c r="Z20" s="248">
        <f t="shared" si="12"/>
        <v>36650</v>
      </c>
      <c r="AA20" s="129">
        <f t="shared" si="13"/>
        <v>26187</v>
      </c>
      <c r="AB20" s="129">
        <f t="shared" si="14"/>
        <v>8851</v>
      </c>
      <c r="AC20" s="129">
        <f t="shared" si="15"/>
        <v>262</v>
      </c>
      <c r="AD20" s="129">
        <f t="shared" si="16"/>
        <v>1350</v>
      </c>
      <c r="AE20" s="130">
        <f t="shared" si="17"/>
        <v>0</v>
      </c>
      <c r="AF20" s="165">
        <f t="shared" si="18"/>
        <v>0.1</v>
      </c>
    </row>
    <row r="21" spans="1:32" ht="18" customHeight="1" x14ac:dyDescent="0.2">
      <c r="A21" s="116">
        <v>34</v>
      </c>
      <c r="B21" s="361">
        <v>600099270</v>
      </c>
      <c r="C21" s="116">
        <v>5441</v>
      </c>
      <c r="D21" s="175" t="s">
        <v>408</v>
      </c>
      <c r="E21" s="78">
        <v>3143</v>
      </c>
      <c r="F21" s="96" t="s">
        <v>409</v>
      </c>
      <c r="G21" s="107">
        <v>50</v>
      </c>
      <c r="H21" s="366">
        <v>2</v>
      </c>
      <c r="I21" s="367">
        <v>50</v>
      </c>
      <c r="J21" s="367">
        <v>0</v>
      </c>
      <c r="K21" s="368">
        <v>0</v>
      </c>
      <c r="L21" s="211">
        <f t="shared" si="7"/>
        <v>50</v>
      </c>
      <c r="M21" s="48">
        <f t="shared" si="8"/>
        <v>0</v>
      </c>
      <c r="N21" s="350">
        <f t="shared" si="1"/>
        <v>0</v>
      </c>
      <c r="O21" s="312">
        <f>IF(M21&gt;=0,VLOOKUP(M21,ŠD_ŠK_normativy!$A$4:$D$304,2,0))</f>
        <v>0</v>
      </c>
      <c r="P21" s="289">
        <f>IF(N21&gt;=0,VLOOKUP(N21,ŠD_ŠK_normativy!$A$4:$D$304,3,0))</f>
        <v>0</v>
      </c>
      <c r="Q21" s="289">
        <f>IF(L21&gt;=0,VLOOKUP(L21,ŠD_ŠK_normativy!$A$4:$D$304,4,0))</f>
        <v>480</v>
      </c>
      <c r="R21" s="289">
        <f>IF((M21+N21)&gt;=0,VLOOKUP((M21+N21),ŠD_ŠK_normativy!$A$4:$D$304,4,0))</f>
        <v>0</v>
      </c>
      <c r="S21" s="265">
        <f>ŠD_ŠK_normativy!$H$5</f>
        <v>27</v>
      </c>
      <c r="T21" s="265">
        <f>ŠD_ŠK_normativy!$H$6</f>
        <v>18</v>
      </c>
      <c r="U21" s="59">
        <f>ŠD_ŠK_normativy!$H$3</f>
        <v>39953</v>
      </c>
      <c r="V21" s="75">
        <f>ŠD_ŠK_normativy!$H$4</f>
        <v>20956</v>
      </c>
      <c r="W21" s="246" t="str">
        <f t="shared" si="9"/>
        <v>0</v>
      </c>
      <c r="X21" s="249" t="str">
        <f t="shared" si="10"/>
        <v>0</v>
      </c>
      <c r="Y21" s="250">
        <f t="shared" si="11"/>
        <v>733</v>
      </c>
      <c r="Z21" s="248">
        <f t="shared" si="12"/>
        <v>36650</v>
      </c>
      <c r="AA21" s="129">
        <f t="shared" si="13"/>
        <v>26187</v>
      </c>
      <c r="AB21" s="129">
        <f t="shared" si="14"/>
        <v>8851</v>
      </c>
      <c r="AC21" s="129">
        <f t="shared" si="15"/>
        <v>262</v>
      </c>
      <c r="AD21" s="129">
        <f t="shared" si="16"/>
        <v>1350</v>
      </c>
      <c r="AE21" s="130">
        <f t="shared" si="17"/>
        <v>0</v>
      </c>
      <c r="AF21" s="165">
        <f t="shared" si="18"/>
        <v>0.1</v>
      </c>
    </row>
    <row r="22" spans="1:32" ht="18" customHeight="1" x14ac:dyDescent="0.2">
      <c r="A22" s="116">
        <v>35</v>
      </c>
      <c r="B22" s="361">
        <v>650025873</v>
      </c>
      <c r="C22" s="116">
        <v>2306</v>
      </c>
      <c r="D22" s="175" t="s">
        <v>410</v>
      </c>
      <c r="E22" s="78">
        <v>3143</v>
      </c>
      <c r="F22" s="96" t="s">
        <v>411</v>
      </c>
      <c r="G22" s="107">
        <v>30</v>
      </c>
      <c r="H22" s="366">
        <v>1</v>
      </c>
      <c r="I22" s="367">
        <v>28</v>
      </c>
      <c r="J22" s="367">
        <v>0</v>
      </c>
      <c r="K22" s="368">
        <v>0</v>
      </c>
      <c r="L22" s="211">
        <f t="shared" si="7"/>
        <v>28</v>
      </c>
      <c r="M22" s="48">
        <f t="shared" si="8"/>
        <v>0</v>
      </c>
      <c r="N22" s="350">
        <f t="shared" si="1"/>
        <v>0</v>
      </c>
      <c r="O22" s="312">
        <f>IF(M22&gt;=0,VLOOKUP(M22,ŠD_ŠK_normativy!$A$4:$D$304,2,0))</f>
        <v>0</v>
      </c>
      <c r="P22" s="289">
        <f>IF(N22&gt;=0,VLOOKUP(N22,ŠD_ŠK_normativy!$A$4:$D$304,3,0))</f>
        <v>0</v>
      </c>
      <c r="Q22" s="289">
        <f>IF(L22&gt;=0,VLOOKUP(L22,ŠD_ŠK_normativy!$A$4:$D$304,4,0))</f>
        <v>480</v>
      </c>
      <c r="R22" s="289">
        <f>IF((M22+N22)&gt;=0,VLOOKUP((M22+N22),ŠD_ŠK_normativy!$A$4:$D$304,4,0))</f>
        <v>0</v>
      </c>
      <c r="S22" s="265">
        <f>ŠD_ŠK_normativy!$H$5</f>
        <v>27</v>
      </c>
      <c r="T22" s="265">
        <f>ŠD_ŠK_normativy!$H$6</f>
        <v>18</v>
      </c>
      <c r="U22" s="59">
        <f>ŠD_ŠK_normativy!$H$3</f>
        <v>39953</v>
      </c>
      <c r="V22" s="75">
        <f>ŠD_ŠK_normativy!$H$4</f>
        <v>20956</v>
      </c>
      <c r="W22" s="246" t="str">
        <f t="shared" si="9"/>
        <v>0</v>
      </c>
      <c r="X22" s="249" t="str">
        <f t="shared" si="10"/>
        <v>0</v>
      </c>
      <c r="Y22" s="250">
        <f t="shared" si="11"/>
        <v>733</v>
      </c>
      <c r="Z22" s="248">
        <f t="shared" si="12"/>
        <v>20524</v>
      </c>
      <c r="AA22" s="129">
        <f t="shared" si="13"/>
        <v>14665</v>
      </c>
      <c r="AB22" s="129">
        <f t="shared" si="14"/>
        <v>4956</v>
      </c>
      <c r="AC22" s="129">
        <f t="shared" si="15"/>
        <v>147</v>
      </c>
      <c r="AD22" s="129">
        <f t="shared" si="16"/>
        <v>756</v>
      </c>
      <c r="AE22" s="130">
        <f t="shared" si="17"/>
        <v>0</v>
      </c>
      <c r="AF22" s="165">
        <f t="shared" si="18"/>
        <v>0.06</v>
      </c>
    </row>
    <row r="23" spans="1:32" ht="18" customHeight="1" x14ac:dyDescent="0.2">
      <c r="A23" s="150">
        <v>36</v>
      </c>
      <c r="B23" s="376">
        <v>600080111</v>
      </c>
      <c r="C23" s="150">
        <v>2447</v>
      </c>
      <c r="D23" s="188" t="s">
        <v>412</v>
      </c>
      <c r="E23" s="78">
        <v>3143</v>
      </c>
      <c r="F23" s="96" t="s">
        <v>413</v>
      </c>
      <c r="G23" s="107">
        <v>45</v>
      </c>
      <c r="H23" s="366">
        <v>2</v>
      </c>
      <c r="I23" s="367">
        <v>45</v>
      </c>
      <c r="J23" s="367">
        <v>0</v>
      </c>
      <c r="K23" s="368">
        <v>0</v>
      </c>
      <c r="L23" s="211">
        <f t="shared" si="7"/>
        <v>45</v>
      </c>
      <c r="M23" s="48">
        <f t="shared" si="8"/>
        <v>0</v>
      </c>
      <c r="N23" s="350">
        <f t="shared" si="1"/>
        <v>0</v>
      </c>
      <c r="O23" s="312">
        <f>IF(M23&gt;=0,VLOOKUP(M23,ŠD_ŠK_normativy!$A$4:$D$304,2,0))</f>
        <v>0</v>
      </c>
      <c r="P23" s="289">
        <f>IF(N23&gt;=0,VLOOKUP(N23,ŠD_ŠK_normativy!$A$4:$D$304,3,0))</f>
        <v>0</v>
      </c>
      <c r="Q23" s="289">
        <f>IF(L23&gt;=0,VLOOKUP(L23,ŠD_ŠK_normativy!$A$4:$D$304,4,0))</f>
        <v>480</v>
      </c>
      <c r="R23" s="289">
        <f>IF((M23+N23)&gt;=0,VLOOKUP((M23+N23),ŠD_ŠK_normativy!$A$4:$D$304,4,0))</f>
        <v>0</v>
      </c>
      <c r="S23" s="265">
        <f>ŠD_ŠK_normativy!$H$5</f>
        <v>27</v>
      </c>
      <c r="T23" s="265">
        <f>ŠD_ŠK_normativy!$H$6</f>
        <v>18</v>
      </c>
      <c r="U23" s="59">
        <f>ŠD_ŠK_normativy!$H$3</f>
        <v>39953</v>
      </c>
      <c r="V23" s="75">
        <f>ŠD_ŠK_normativy!$H$4</f>
        <v>20956</v>
      </c>
      <c r="W23" s="246" t="str">
        <f t="shared" si="9"/>
        <v>0</v>
      </c>
      <c r="X23" s="249" t="str">
        <f t="shared" si="10"/>
        <v>0</v>
      </c>
      <c r="Y23" s="250">
        <f t="shared" si="11"/>
        <v>733</v>
      </c>
      <c r="Z23" s="248">
        <f t="shared" si="12"/>
        <v>32985</v>
      </c>
      <c r="AA23" s="129">
        <f t="shared" si="13"/>
        <v>23568</v>
      </c>
      <c r="AB23" s="129">
        <f t="shared" si="14"/>
        <v>7966</v>
      </c>
      <c r="AC23" s="129">
        <f t="shared" si="15"/>
        <v>236</v>
      </c>
      <c r="AD23" s="129">
        <f t="shared" si="16"/>
        <v>1215</v>
      </c>
      <c r="AE23" s="130">
        <f t="shared" si="17"/>
        <v>0</v>
      </c>
      <c r="AF23" s="165">
        <f t="shared" si="18"/>
        <v>0.09</v>
      </c>
    </row>
    <row r="24" spans="1:32" ht="18" customHeight="1" x14ac:dyDescent="0.2">
      <c r="A24" s="116">
        <v>37</v>
      </c>
      <c r="B24" s="361">
        <v>600099067</v>
      </c>
      <c r="C24" s="116">
        <v>5455</v>
      </c>
      <c r="D24" s="175" t="s">
        <v>414</v>
      </c>
      <c r="E24" s="78">
        <v>3143</v>
      </c>
      <c r="F24" s="96" t="s">
        <v>415</v>
      </c>
      <c r="G24" s="107">
        <v>30</v>
      </c>
      <c r="H24" s="366">
        <v>1</v>
      </c>
      <c r="I24" s="367">
        <v>26</v>
      </c>
      <c r="J24" s="367">
        <v>0</v>
      </c>
      <c r="K24" s="368">
        <v>0</v>
      </c>
      <c r="L24" s="211">
        <f t="shared" si="7"/>
        <v>26</v>
      </c>
      <c r="M24" s="48">
        <f t="shared" si="8"/>
        <v>0</v>
      </c>
      <c r="N24" s="350">
        <f t="shared" si="1"/>
        <v>0</v>
      </c>
      <c r="O24" s="312">
        <f>IF(M24&gt;=0,VLOOKUP(M24,ŠD_ŠK_normativy!$A$4:$D$304,2,0))</f>
        <v>0</v>
      </c>
      <c r="P24" s="289">
        <f>IF(N24&gt;=0,VLOOKUP(N24,ŠD_ŠK_normativy!$A$4:$D$304,3,0))</f>
        <v>0</v>
      </c>
      <c r="Q24" s="289">
        <f>IF(L24&gt;=0,VLOOKUP(L24,ŠD_ŠK_normativy!$A$4:$D$304,4,0))</f>
        <v>480</v>
      </c>
      <c r="R24" s="289">
        <f>IF((M24+N24)&gt;=0,VLOOKUP((M24+N24),ŠD_ŠK_normativy!$A$4:$D$304,4,0))</f>
        <v>0</v>
      </c>
      <c r="S24" s="265">
        <f>ŠD_ŠK_normativy!$H$5</f>
        <v>27</v>
      </c>
      <c r="T24" s="265">
        <f>ŠD_ŠK_normativy!$H$6</f>
        <v>18</v>
      </c>
      <c r="U24" s="59">
        <f>ŠD_ŠK_normativy!$H$3</f>
        <v>39953</v>
      </c>
      <c r="V24" s="75">
        <f>ŠD_ŠK_normativy!$H$4</f>
        <v>20956</v>
      </c>
      <c r="W24" s="246" t="str">
        <f t="shared" si="9"/>
        <v>0</v>
      </c>
      <c r="X24" s="249" t="str">
        <f t="shared" si="10"/>
        <v>0</v>
      </c>
      <c r="Y24" s="250">
        <f t="shared" si="11"/>
        <v>733</v>
      </c>
      <c r="Z24" s="248">
        <f t="shared" si="12"/>
        <v>19058</v>
      </c>
      <c r="AA24" s="129">
        <f t="shared" si="13"/>
        <v>13617</v>
      </c>
      <c r="AB24" s="129">
        <f t="shared" si="14"/>
        <v>4603</v>
      </c>
      <c r="AC24" s="129">
        <f t="shared" si="15"/>
        <v>136</v>
      </c>
      <c r="AD24" s="129">
        <f t="shared" si="16"/>
        <v>702</v>
      </c>
      <c r="AE24" s="130">
        <f t="shared" si="17"/>
        <v>0</v>
      </c>
      <c r="AF24" s="165">
        <f t="shared" si="18"/>
        <v>0.05</v>
      </c>
    </row>
    <row r="25" spans="1:32" ht="18" customHeight="1" thickBot="1" x14ac:dyDescent="0.25">
      <c r="A25" s="151">
        <v>38</v>
      </c>
      <c r="B25" s="362">
        <v>600099091</v>
      </c>
      <c r="C25" s="151">
        <v>5470</v>
      </c>
      <c r="D25" s="177" t="s">
        <v>416</v>
      </c>
      <c r="E25" s="79">
        <v>3143</v>
      </c>
      <c r="F25" s="98" t="s">
        <v>417</v>
      </c>
      <c r="G25" s="107">
        <v>45</v>
      </c>
      <c r="H25" s="369">
        <v>2</v>
      </c>
      <c r="I25" s="370">
        <v>45</v>
      </c>
      <c r="J25" s="370">
        <v>0</v>
      </c>
      <c r="K25" s="371">
        <v>0</v>
      </c>
      <c r="L25" s="212">
        <f t="shared" si="7"/>
        <v>45</v>
      </c>
      <c r="M25" s="275">
        <f t="shared" si="8"/>
        <v>0</v>
      </c>
      <c r="N25" s="350">
        <f t="shared" si="1"/>
        <v>0</v>
      </c>
      <c r="O25" s="326">
        <f>IF(M25&gt;=0,VLOOKUP(M25,ŠD_ŠK_normativy!$A$4:$D$304,2,0))</f>
        <v>0</v>
      </c>
      <c r="P25" s="291">
        <f>IF(N25&gt;=0,VLOOKUP(N25,ŠD_ŠK_normativy!$A$4:$D$304,3,0))</f>
        <v>0</v>
      </c>
      <c r="Q25" s="291">
        <f>IF(L25&gt;=0,VLOOKUP(L25,ŠD_ŠK_normativy!$A$4:$D$304,4,0))</f>
        <v>480</v>
      </c>
      <c r="R25" s="291">
        <f>IF((M25+N25)&gt;=0,VLOOKUP((M25+N25),ŠD_ŠK_normativy!$A$4:$D$304,4,0))</f>
        <v>0</v>
      </c>
      <c r="S25" s="292">
        <f>ŠD_ŠK_normativy!$H$5</f>
        <v>27</v>
      </c>
      <c r="T25" s="292">
        <f>ŠD_ŠK_normativy!$H$6</f>
        <v>18</v>
      </c>
      <c r="U25" s="293">
        <f>ŠD_ŠK_normativy!$H$3</f>
        <v>39953</v>
      </c>
      <c r="V25" s="335">
        <f>ŠD_ŠK_normativy!$H$4</f>
        <v>20956</v>
      </c>
      <c r="W25" s="246" t="str">
        <f t="shared" si="9"/>
        <v>0</v>
      </c>
      <c r="X25" s="249" t="str">
        <f t="shared" si="10"/>
        <v>0</v>
      </c>
      <c r="Y25" s="250">
        <f t="shared" si="11"/>
        <v>733</v>
      </c>
      <c r="Z25" s="248">
        <f t="shared" si="12"/>
        <v>32985</v>
      </c>
      <c r="AA25" s="129">
        <f t="shared" si="13"/>
        <v>23568</v>
      </c>
      <c r="AB25" s="129">
        <f t="shared" si="14"/>
        <v>7966</v>
      </c>
      <c r="AC25" s="129">
        <f t="shared" si="15"/>
        <v>236</v>
      </c>
      <c r="AD25" s="129">
        <f t="shared" si="16"/>
        <v>1215</v>
      </c>
      <c r="AE25" s="130">
        <f t="shared" si="17"/>
        <v>0</v>
      </c>
      <c r="AF25" s="165">
        <f t="shared" si="18"/>
        <v>0.09</v>
      </c>
    </row>
    <row r="26" spans="1:32" ht="18" customHeight="1" thickBot="1" x14ac:dyDescent="0.25">
      <c r="A26" s="114"/>
      <c r="B26" s="22"/>
      <c r="C26" s="114"/>
      <c r="D26" s="13" t="s">
        <v>6</v>
      </c>
      <c r="E26" s="46"/>
      <c r="F26" s="33"/>
      <c r="G26" s="69"/>
      <c r="H26" s="50">
        <f t="shared" ref="H26" si="19">SUM(H6:H25)</f>
        <v>42</v>
      </c>
      <c r="I26" s="51">
        <f t="shared" ref="I26" si="20">SUM(I6:I25)</f>
        <v>1093</v>
      </c>
      <c r="J26" s="51">
        <f t="shared" ref="J26" si="21">SUM(J6:J25)</f>
        <v>30</v>
      </c>
      <c r="K26" s="239">
        <f t="shared" ref="K26" si="22">SUM(K6:K25)</f>
        <v>90</v>
      </c>
      <c r="L26" s="50">
        <f t="shared" ref="L26" si="23">SUM(L6:L25)</f>
        <v>1093</v>
      </c>
      <c r="M26" s="51">
        <f t="shared" ref="M26" si="24">SUM(M6:M25)</f>
        <v>30</v>
      </c>
      <c r="N26" s="239">
        <f t="shared" ref="N26" si="25">SUM(N6:N25)</f>
        <v>90</v>
      </c>
      <c r="O26" s="325" t="s">
        <v>35</v>
      </c>
      <c r="P26" s="333" t="s">
        <v>35</v>
      </c>
      <c r="Q26" s="333" t="s">
        <v>35</v>
      </c>
      <c r="R26" s="333" t="s">
        <v>35</v>
      </c>
      <c r="S26" s="333" t="s">
        <v>35</v>
      </c>
      <c r="T26" s="333" t="s">
        <v>35</v>
      </c>
      <c r="U26" s="333" t="s">
        <v>35</v>
      </c>
      <c r="V26" s="338" t="s">
        <v>35</v>
      </c>
      <c r="W26" s="297" t="s">
        <v>35</v>
      </c>
      <c r="X26" s="322" t="s">
        <v>35</v>
      </c>
      <c r="Y26" s="324" t="s">
        <v>35</v>
      </c>
      <c r="Z26" s="298">
        <f t="shared" ref="Z26" si="26">SUM(Z6:Z25)</f>
        <v>1546309</v>
      </c>
      <c r="AA26" s="320">
        <f t="shared" ref="AA26" si="27">SUM(AA6:AA25)</f>
        <v>1123618</v>
      </c>
      <c r="AB26" s="320">
        <f t="shared" ref="AB26" si="28">SUM(AB6:AB25)</f>
        <v>379782</v>
      </c>
      <c r="AC26" s="320">
        <f t="shared" ref="AC26" si="29">SUM(AC6:AC25)</f>
        <v>11238</v>
      </c>
      <c r="AD26" s="320">
        <f t="shared" ref="AD26" si="30">SUM(AD6:AD25)</f>
        <v>31671</v>
      </c>
      <c r="AE26" s="321">
        <f t="shared" ref="AE26" si="31">SUM(AE6:AE25)</f>
        <v>1.02</v>
      </c>
      <c r="AF26" s="295">
        <f t="shared" ref="AF26" si="32">SUM(AF6:AF25)</f>
        <v>2.5</v>
      </c>
    </row>
    <row r="27" spans="1:32" ht="12.75" x14ac:dyDescent="0.2">
      <c r="Z27" s="24">
        <f>SUM(AA26:AD26)</f>
        <v>1546309</v>
      </c>
    </row>
    <row r="28" spans="1:32" ht="12.75" x14ac:dyDescent="0.2"/>
    <row r="29" spans="1:32" ht="24.75" customHeight="1" x14ac:dyDescent="0.2">
      <c r="Q29" s="38"/>
      <c r="R29" s="38"/>
      <c r="S29" s="38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65"/>
  <sheetViews>
    <sheetView tabSelected="1" workbookViewId="0">
      <pane xSplit="1" ySplit="5" topLeftCell="B6" activePane="bottomRight" state="frozen"/>
      <selection activeCell="G55" sqref="G55"/>
      <selection pane="topRight" activeCell="G55" sqref="G55"/>
      <selection pane="bottomLeft" activeCell="G55" sqref="G55"/>
      <selection pane="bottomRight" activeCell="T14" sqref="T14"/>
    </sheetView>
  </sheetViews>
  <sheetFormatPr defaultRowHeight="12.75" x14ac:dyDescent="0.2"/>
  <cols>
    <col min="1" max="1" width="7" customWidth="1"/>
    <col min="2" max="8" width="8.7109375" customWidth="1"/>
    <col min="9" max="9" width="12.28515625" style="14" customWidth="1"/>
    <col min="10" max="10" width="11.7109375" style="14" bestFit="1" customWidth="1"/>
    <col min="11" max="11" width="10.85546875" style="14" bestFit="1" customWidth="1"/>
    <col min="12" max="13" width="10" style="14" bestFit="1" customWidth="1"/>
    <col min="14" max="14" width="9.140625" style="14" customWidth="1"/>
    <col min="15" max="15" width="9.140625" style="17"/>
  </cols>
  <sheetData>
    <row r="1" spans="1:15" ht="20.25" x14ac:dyDescent="0.3">
      <c r="A1" s="152" t="s">
        <v>459</v>
      </c>
      <c r="B1" s="153"/>
      <c r="C1" s="153"/>
      <c r="D1" s="153"/>
      <c r="E1" s="153"/>
      <c r="F1" s="153"/>
      <c r="G1" s="153"/>
      <c r="H1" s="153"/>
      <c r="I1" s="7"/>
      <c r="J1" s="1"/>
      <c r="K1" s="11"/>
    </row>
    <row r="2" spans="1:15" ht="20.25" x14ac:dyDescent="0.3">
      <c r="A2" s="152"/>
      <c r="B2" s="153"/>
      <c r="C2" s="153"/>
      <c r="D2" s="153"/>
      <c r="E2" s="153"/>
      <c r="F2" s="153"/>
      <c r="G2" s="153"/>
      <c r="H2" s="153"/>
      <c r="I2" s="7"/>
      <c r="J2" s="1"/>
      <c r="K2" s="11"/>
    </row>
    <row r="3" spans="1:15" ht="20.25" x14ac:dyDescent="0.3">
      <c r="A3" s="16" t="s">
        <v>50</v>
      </c>
      <c r="B3" s="16"/>
      <c r="H3" s="16"/>
      <c r="I3" s="16"/>
    </row>
    <row r="4" spans="1:15" ht="13.5" customHeight="1" thickBot="1" x14ac:dyDescent="0.35">
      <c r="A4" s="284" t="s">
        <v>463</v>
      </c>
      <c r="B4" s="172"/>
      <c r="C4" s="16"/>
      <c r="D4" s="16"/>
      <c r="E4" s="16"/>
      <c r="F4" s="16"/>
      <c r="G4" s="16"/>
      <c r="H4" s="16"/>
      <c r="I4" s="10" t="s">
        <v>113</v>
      </c>
    </row>
    <row r="5" spans="1:15" ht="57" thickBot="1" x14ac:dyDescent="0.25">
      <c r="A5" s="348" t="s">
        <v>457</v>
      </c>
      <c r="B5" s="127" t="s">
        <v>62</v>
      </c>
      <c r="C5" s="173" t="s">
        <v>449</v>
      </c>
      <c r="D5" s="173" t="s">
        <v>448</v>
      </c>
      <c r="E5" s="205" t="s">
        <v>436</v>
      </c>
      <c r="F5" s="236" t="s">
        <v>450</v>
      </c>
      <c r="G5" s="128" t="s">
        <v>451</v>
      </c>
      <c r="H5" s="209" t="s">
        <v>442</v>
      </c>
      <c r="I5" s="283" t="s">
        <v>34</v>
      </c>
      <c r="J5" s="108" t="s">
        <v>56</v>
      </c>
      <c r="K5" s="108" t="s">
        <v>22</v>
      </c>
      <c r="L5" s="108" t="s">
        <v>33</v>
      </c>
      <c r="M5" s="108" t="s">
        <v>52</v>
      </c>
      <c r="N5" s="375" t="s">
        <v>469</v>
      </c>
      <c r="O5" s="164" t="s">
        <v>470</v>
      </c>
    </row>
    <row r="6" spans="1:15" x14ac:dyDescent="0.2">
      <c r="A6" s="340" t="s">
        <v>24</v>
      </c>
      <c r="B6" s="349">
        <f>LB!H57</f>
        <v>172</v>
      </c>
      <c r="C6" s="346">
        <f>LB!I57</f>
        <v>4311</v>
      </c>
      <c r="D6" s="346">
        <f>LB!J57</f>
        <v>122</v>
      </c>
      <c r="E6" s="347">
        <f>LB!K57</f>
        <v>277</v>
      </c>
      <c r="F6" s="28">
        <f>LB!L57</f>
        <v>4311</v>
      </c>
      <c r="G6" s="88">
        <f>LB!M57</f>
        <v>122</v>
      </c>
      <c r="H6" s="119">
        <f>LB!N57</f>
        <v>277</v>
      </c>
      <c r="I6" s="87">
        <f>LB!Z57</f>
        <v>5075441</v>
      </c>
      <c r="J6" s="28">
        <f>LB!AA57</f>
        <v>3673488</v>
      </c>
      <c r="K6" s="28">
        <f>LB!AB57</f>
        <v>1241640</v>
      </c>
      <c r="L6" s="28">
        <f>LB!AC57</f>
        <v>36734</v>
      </c>
      <c r="M6" s="28">
        <f>LB!AD57</f>
        <v>123579</v>
      </c>
      <c r="N6" s="160">
        <f>LB!AE57</f>
        <v>2.5099999999999998</v>
      </c>
      <c r="O6" s="327">
        <f>LB!AF57</f>
        <v>9.8400000000000016</v>
      </c>
    </row>
    <row r="7" spans="1:15" x14ac:dyDescent="0.2">
      <c r="A7" s="341" t="s">
        <v>25</v>
      </c>
      <c r="B7" s="89">
        <f>FR!H24</f>
        <v>31</v>
      </c>
      <c r="C7" s="90">
        <f>FR!I24</f>
        <v>725</v>
      </c>
      <c r="D7" s="90">
        <f>FR!J24</f>
        <v>28</v>
      </c>
      <c r="E7" s="120">
        <f>FR!K24</f>
        <v>0</v>
      </c>
      <c r="F7" s="106">
        <f>FR!L24</f>
        <v>725</v>
      </c>
      <c r="G7" s="90">
        <f>FR!M24</f>
        <v>28</v>
      </c>
      <c r="H7" s="120">
        <f>FR!N24</f>
        <v>0</v>
      </c>
      <c r="I7" s="89">
        <f>FR!Z24</f>
        <v>890217</v>
      </c>
      <c r="J7" s="106">
        <f>FR!AA24</f>
        <v>645502</v>
      </c>
      <c r="K7" s="106">
        <f>FR!AB24</f>
        <v>218180</v>
      </c>
      <c r="L7" s="106">
        <f>FR!AC24</f>
        <v>6456</v>
      </c>
      <c r="M7" s="106">
        <f>FR!AD24</f>
        <v>20079</v>
      </c>
      <c r="N7" s="161">
        <f>FR!AE24</f>
        <v>0.52</v>
      </c>
      <c r="O7" s="328">
        <f>FR!AF24</f>
        <v>1.5800000000000005</v>
      </c>
    </row>
    <row r="8" spans="1:15" x14ac:dyDescent="0.2">
      <c r="A8" s="341" t="s">
        <v>26</v>
      </c>
      <c r="B8" s="89">
        <f>JN!H24</f>
        <v>56</v>
      </c>
      <c r="C8" s="90">
        <f>JN!I24</f>
        <v>1460</v>
      </c>
      <c r="D8" s="90">
        <f>JN!J24</f>
        <v>0</v>
      </c>
      <c r="E8" s="120">
        <f>JN!K24</f>
        <v>24</v>
      </c>
      <c r="F8" s="106">
        <f>JN!L24</f>
        <v>1460</v>
      </c>
      <c r="G8" s="90">
        <f>JN!M24</f>
        <v>0</v>
      </c>
      <c r="H8" s="120">
        <f>JN!N24</f>
        <v>24</v>
      </c>
      <c r="I8" s="89">
        <f>JN!Z24</f>
        <v>1253372</v>
      </c>
      <c r="J8" s="106">
        <f>JN!AA24</f>
        <v>900234</v>
      </c>
      <c r="K8" s="106">
        <f>JN!AB24</f>
        <v>304285</v>
      </c>
      <c r="L8" s="106">
        <f>JN!AC24</f>
        <v>9001</v>
      </c>
      <c r="M8" s="106">
        <f>JN!AD24</f>
        <v>39852</v>
      </c>
      <c r="N8" s="161">
        <f>JN!AE24</f>
        <v>0.26</v>
      </c>
      <c r="O8" s="328">
        <f>JN!AF24</f>
        <v>3.1099999999999994</v>
      </c>
    </row>
    <row r="9" spans="1:15" x14ac:dyDescent="0.2">
      <c r="A9" s="341" t="s">
        <v>27</v>
      </c>
      <c r="B9" s="89">
        <f>TA!H19</f>
        <v>22</v>
      </c>
      <c r="C9" s="90">
        <f>TA!I19</f>
        <v>563</v>
      </c>
      <c r="D9" s="90">
        <f>TA!J19</f>
        <v>0</v>
      </c>
      <c r="E9" s="120">
        <f>TA!K19</f>
        <v>35</v>
      </c>
      <c r="F9" s="106">
        <f>TA!L19</f>
        <v>557</v>
      </c>
      <c r="G9" s="90">
        <f>TA!M19</f>
        <v>0</v>
      </c>
      <c r="H9" s="120">
        <f>TA!N19</f>
        <v>35</v>
      </c>
      <c r="I9" s="89">
        <f>TA!Z19</f>
        <v>648416</v>
      </c>
      <c r="J9" s="106">
        <f>TA!AA19</f>
        <v>469396</v>
      </c>
      <c r="K9" s="106">
        <f>TA!AB19</f>
        <v>158656</v>
      </c>
      <c r="L9" s="106">
        <f>TA!AC19</f>
        <v>4695</v>
      </c>
      <c r="M9" s="106">
        <f>TA!AD19</f>
        <v>15669</v>
      </c>
      <c r="N9" s="161">
        <f>TA!AE19</f>
        <v>0.33</v>
      </c>
      <c r="O9" s="328">
        <f>TA!AF19</f>
        <v>1.2400000000000002</v>
      </c>
    </row>
    <row r="10" spans="1:15" x14ac:dyDescent="0.2">
      <c r="A10" s="341" t="s">
        <v>28</v>
      </c>
      <c r="B10" s="89">
        <f>ZB!H12</f>
        <v>13</v>
      </c>
      <c r="C10" s="90">
        <f>ZB!I12</f>
        <v>303</v>
      </c>
      <c r="D10" s="90">
        <f>ZB!J12</f>
        <v>0</v>
      </c>
      <c r="E10" s="120">
        <f>ZB!K12</f>
        <v>0</v>
      </c>
      <c r="F10" s="106">
        <f>ZB!L12</f>
        <v>303</v>
      </c>
      <c r="G10" s="90">
        <f>ZB!M12</f>
        <v>0</v>
      </c>
      <c r="H10" s="120">
        <f>ZB!N12</f>
        <v>0</v>
      </c>
      <c r="I10" s="89">
        <f>ZB!Z12</f>
        <v>222099</v>
      </c>
      <c r="J10" s="106">
        <f>ZB!AA12</f>
        <v>158692</v>
      </c>
      <c r="K10" s="106">
        <f>ZB!AB12</f>
        <v>53640</v>
      </c>
      <c r="L10" s="106">
        <f>ZB!AC12</f>
        <v>1586</v>
      </c>
      <c r="M10" s="106">
        <f>ZB!AD12</f>
        <v>8181</v>
      </c>
      <c r="N10" s="161">
        <f>ZB!AE12</f>
        <v>0</v>
      </c>
      <c r="O10" s="328">
        <f>ZB!AF12</f>
        <v>0.65</v>
      </c>
    </row>
    <row r="11" spans="1:15" x14ac:dyDescent="0.2">
      <c r="A11" s="341" t="s">
        <v>29</v>
      </c>
      <c r="B11" s="89">
        <f>CL!H48</f>
        <v>91</v>
      </c>
      <c r="C11" s="90">
        <f>CL!I48</f>
        <v>2125</v>
      </c>
      <c r="D11" s="90">
        <f>CL!J48</f>
        <v>164</v>
      </c>
      <c r="E11" s="120">
        <f>CL!K48</f>
        <v>7</v>
      </c>
      <c r="F11" s="106">
        <f>CL!L48</f>
        <v>2122</v>
      </c>
      <c r="G11" s="90">
        <f>CL!M48</f>
        <v>164</v>
      </c>
      <c r="H11" s="120">
        <f>CL!N48</f>
        <v>7</v>
      </c>
      <c r="I11" s="89">
        <f>CL!Z48</f>
        <v>3373357</v>
      </c>
      <c r="J11" s="106">
        <f>CL!AA48</f>
        <v>2457703</v>
      </c>
      <c r="K11" s="106">
        <f>CL!AB48</f>
        <v>830707</v>
      </c>
      <c r="L11" s="106">
        <f>CL!AC48</f>
        <v>24575</v>
      </c>
      <c r="M11" s="106">
        <f>CL!AD48</f>
        <v>60372</v>
      </c>
      <c r="N11" s="161">
        <f>CL!AE48</f>
        <v>2.62</v>
      </c>
      <c r="O11" s="328">
        <f>CL!AF48</f>
        <v>4.7699999999999996</v>
      </c>
    </row>
    <row r="12" spans="1:15" x14ac:dyDescent="0.2">
      <c r="A12" s="341" t="s">
        <v>30</v>
      </c>
      <c r="B12" s="89">
        <f>NB!H20</f>
        <v>31</v>
      </c>
      <c r="C12" s="90">
        <f>NB!I20</f>
        <v>767</v>
      </c>
      <c r="D12" s="90">
        <f>NB!J20</f>
        <v>0</v>
      </c>
      <c r="E12" s="120">
        <f>NB!K20</f>
        <v>0</v>
      </c>
      <c r="F12" s="106">
        <f>NB!L20</f>
        <v>764</v>
      </c>
      <c r="G12" s="90">
        <f>NB!M20</f>
        <v>0</v>
      </c>
      <c r="H12" s="120">
        <f>NB!N20</f>
        <v>0</v>
      </c>
      <c r="I12" s="89">
        <f>NB!Z20</f>
        <v>560012</v>
      </c>
      <c r="J12" s="106">
        <f>NB!AA20</f>
        <v>400136</v>
      </c>
      <c r="K12" s="106">
        <f>NB!AB20</f>
        <v>135246</v>
      </c>
      <c r="L12" s="106">
        <f>NB!AC20</f>
        <v>4002</v>
      </c>
      <c r="M12" s="106">
        <f>NB!AD20</f>
        <v>20628</v>
      </c>
      <c r="N12" s="161">
        <f>NB!AE20</f>
        <v>0</v>
      </c>
      <c r="O12" s="328">
        <f>NB!AF20</f>
        <v>1.5800000000000005</v>
      </c>
    </row>
    <row r="13" spans="1:15" x14ac:dyDescent="0.2">
      <c r="A13" s="341" t="s">
        <v>31</v>
      </c>
      <c r="B13" s="89">
        <f>SM!H23</f>
        <v>26</v>
      </c>
      <c r="C13" s="90">
        <f>SM!I23</f>
        <v>599</v>
      </c>
      <c r="D13" s="90">
        <f>SM!J23</f>
        <v>0</v>
      </c>
      <c r="E13" s="120">
        <f>SM!K23</f>
        <v>50</v>
      </c>
      <c r="F13" s="106">
        <f>SM!L23</f>
        <v>599</v>
      </c>
      <c r="G13" s="90">
        <f>SM!M23</f>
        <v>0</v>
      </c>
      <c r="H13" s="120">
        <f>SM!N23</f>
        <v>50</v>
      </c>
      <c r="I13" s="89">
        <f>SM!Z23</f>
        <v>706317</v>
      </c>
      <c r="J13" s="106">
        <f>SM!AA23</f>
        <v>511306</v>
      </c>
      <c r="K13" s="106">
        <f>SM!AB23</f>
        <v>172825</v>
      </c>
      <c r="L13" s="106">
        <f>SM!AC23</f>
        <v>5113</v>
      </c>
      <c r="M13" s="106">
        <f>SM!AD23</f>
        <v>17073</v>
      </c>
      <c r="N13" s="161">
        <f>SM!AE23</f>
        <v>0.36</v>
      </c>
      <c r="O13" s="328">
        <f>SM!AF23</f>
        <v>1.3500000000000003</v>
      </c>
    </row>
    <row r="14" spans="1:15" x14ac:dyDescent="0.2">
      <c r="A14" s="341" t="s">
        <v>48</v>
      </c>
      <c r="B14" s="89">
        <f>JI!H23</f>
        <v>26</v>
      </c>
      <c r="C14" s="90">
        <f>JI!I23</f>
        <v>636</v>
      </c>
      <c r="D14" s="90">
        <f>JI!J23</f>
        <v>25</v>
      </c>
      <c r="E14" s="120">
        <f>JI!K23</f>
        <v>116</v>
      </c>
      <c r="F14" s="106">
        <f>JI!L23</f>
        <v>636</v>
      </c>
      <c r="G14" s="90">
        <f>JI!M23</f>
        <v>25</v>
      </c>
      <c r="H14" s="120">
        <f>JI!N23</f>
        <v>116</v>
      </c>
      <c r="I14" s="89">
        <f>JI!Z23</f>
        <v>1207270</v>
      </c>
      <c r="J14" s="106">
        <f>JI!AA23</f>
        <v>880980</v>
      </c>
      <c r="K14" s="106">
        <f>JI!AB23</f>
        <v>297769</v>
      </c>
      <c r="L14" s="106">
        <f>JI!AC23</f>
        <v>8811</v>
      </c>
      <c r="M14" s="106">
        <f>JI!AD23</f>
        <v>19710</v>
      </c>
      <c r="N14" s="161">
        <f>JI!AE23</f>
        <v>0.99</v>
      </c>
      <c r="O14" s="328">
        <f>JI!AF23</f>
        <v>1.61</v>
      </c>
    </row>
    <row r="15" spans="1:15" ht="13.5" thickBot="1" x14ac:dyDescent="0.25">
      <c r="A15" s="342" t="s">
        <v>32</v>
      </c>
      <c r="B15" s="305">
        <f>TU!H26</f>
        <v>42</v>
      </c>
      <c r="C15" s="306">
        <f>TU!I26</f>
        <v>1093</v>
      </c>
      <c r="D15" s="306">
        <f>TU!J26</f>
        <v>30</v>
      </c>
      <c r="E15" s="307">
        <f>TU!K26</f>
        <v>90</v>
      </c>
      <c r="F15" s="344">
        <f>TU!L26</f>
        <v>1093</v>
      </c>
      <c r="G15" s="306">
        <f>TU!M26</f>
        <v>30</v>
      </c>
      <c r="H15" s="307">
        <f>TU!N26</f>
        <v>90</v>
      </c>
      <c r="I15" s="329">
        <f>TU!Z26</f>
        <v>1546309</v>
      </c>
      <c r="J15" s="118">
        <f>TU!AA26</f>
        <v>1123618</v>
      </c>
      <c r="K15" s="118">
        <f>TU!AB26</f>
        <v>379782</v>
      </c>
      <c r="L15" s="118">
        <f>TU!AC26</f>
        <v>11238</v>
      </c>
      <c r="M15" s="118">
        <f>TU!AD26</f>
        <v>31671</v>
      </c>
      <c r="N15" s="162">
        <f>TU!AE26</f>
        <v>1.02</v>
      </c>
      <c r="O15" s="330">
        <f>TU!AF26</f>
        <v>2.5</v>
      </c>
    </row>
    <row r="16" spans="1:15" ht="13.5" thickBot="1" x14ac:dyDescent="0.25">
      <c r="A16" s="343" t="s">
        <v>6</v>
      </c>
      <c r="B16" s="308">
        <f>SUM(B6:B15)</f>
        <v>510</v>
      </c>
      <c r="C16" s="309">
        <f t="shared" ref="C16:H16" si="0">SUM(C6:C15)</f>
        <v>12582</v>
      </c>
      <c r="D16" s="309">
        <f t="shared" si="0"/>
        <v>369</v>
      </c>
      <c r="E16" s="310">
        <f t="shared" si="0"/>
        <v>599</v>
      </c>
      <c r="F16" s="345">
        <f t="shared" si="0"/>
        <v>12570</v>
      </c>
      <c r="G16" s="309">
        <f t="shared" si="0"/>
        <v>369</v>
      </c>
      <c r="H16" s="310">
        <f t="shared" si="0"/>
        <v>599</v>
      </c>
      <c r="I16" s="331">
        <f t="shared" ref="I16:O16" si="1">SUM(I6:I15)</f>
        <v>15482810</v>
      </c>
      <c r="J16" s="109">
        <f t="shared" si="1"/>
        <v>11221055</v>
      </c>
      <c r="K16" s="109">
        <f t="shared" si="1"/>
        <v>3792730</v>
      </c>
      <c r="L16" s="109">
        <f t="shared" si="1"/>
        <v>112211</v>
      </c>
      <c r="M16" s="109">
        <f t="shared" si="1"/>
        <v>356814</v>
      </c>
      <c r="N16" s="163">
        <f t="shared" si="1"/>
        <v>8.6100000000000012</v>
      </c>
      <c r="O16" s="332">
        <f t="shared" si="1"/>
        <v>28.230000000000004</v>
      </c>
    </row>
    <row r="17" spans="1:16" x14ac:dyDescent="0.2">
      <c r="A17" s="25"/>
      <c r="D17" s="24"/>
      <c r="I17" s="24">
        <f>SUM(J16:M16)</f>
        <v>15482810</v>
      </c>
      <c r="K17" s="11"/>
      <c r="L17" s="11"/>
      <c r="M17" s="11"/>
      <c r="N17" s="11"/>
    </row>
    <row r="18" spans="1:16" x14ac:dyDescent="0.2">
      <c r="B18" s="30"/>
      <c r="C18" s="30"/>
      <c r="D18" s="30"/>
      <c r="E18" s="30"/>
      <c r="F18" s="30"/>
      <c r="G18" s="30"/>
      <c r="H18" s="30"/>
      <c r="M18" s="11"/>
      <c r="N18" s="11"/>
      <c r="O18" s="12"/>
    </row>
    <row r="19" spans="1:16" x14ac:dyDescent="0.2">
      <c r="A19" s="10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</row>
    <row r="20" spans="1:16" x14ac:dyDescent="0.2">
      <c r="A20" s="10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</row>
    <row r="21" spans="1:16" x14ac:dyDescent="0.2">
      <c r="A21" s="10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6" x14ac:dyDescent="0.2">
      <c r="A22" s="10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6" x14ac:dyDescent="0.2">
      <c r="A23" s="10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6" x14ac:dyDescent="0.2">
      <c r="A24" s="10"/>
      <c r="B24" s="11"/>
      <c r="C24" s="11"/>
      <c r="D24" s="11"/>
      <c r="E24" s="11"/>
      <c r="F24" s="11"/>
      <c r="G24" s="11"/>
      <c r="H24" s="10"/>
      <c r="I24" s="11"/>
      <c r="J24" s="11"/>
      <c r="K24" s="11"/>
      <c r="L24" s="11"/>
      <c r="M24" s="11"/>
      <c r="N24" s="11"/>
      <c r="O24" s="12"/>
    </row>
    <row r="25" spans="1:16" x14ac:dyDescent="0.2">
      <c r="A25" s="10"/>
      <c r="B25" s="10"/>
      <c r="C25" s="10"/>
      <c r="D25" s="10"/>
      <c r="E25" s="10"/>
      <c r="F25" s="10"/>
      <c r="G25" s="10"/>
      <c r="H25" s="10"/>
      <c r="I25" s="11"/>
      <c r="J25" s="11"/>
      <c r="K25" s="11"/>
      <c r="L25" s="11"/>
      <c r="M25" s="11"/>
      <c r="N25" s="11"/>
      <c r="O25" s="12"/>
    </row>
    <row r="26" spans="1:16" x14ac:dyDescent="0.2">
      <c r="A26" s="10"/>
      <c r="B26" s="10"/>
      <c r="C26" s="10"/>
      <c r="D26" s="10"/>
      <c r="E26" s="10"/>
      <c r="F26" s="10"/>
      <c r="G26" s="10"/>
      <c r="H26" s="10"/>
      <c r="I26" s="11"/>
      <c r="J26" s="11"/>
      <c r="K26" s="11"/>
      <c r="L26" s="11"/>
      <c r="M26" s="11"/>
      <c r="N26" s="11"/>
      <c r="O26" s="12"/>
    </row>
    <row r="27" spans="1:16" x14ac:dyDescent="0.2">
      <c r="A27" s="10"/>
      <c r="B27" s="10"/>
      <c r="C27" s="10"/>
      <c r="D27" s="10"/>
      <c r="E27" s="10"/>
      <c r="F27" s="10"/>
      <c r="G27" s="10"/>
      <c r="H27" s="10"/>
      <c r="I27" s="11"/>
      <c r="J27" s="11"/>
      <c r="K27" s="11"/>
      <c r="L27" s="11"/>
      <c r="M27" s="11"/>
      <c r="N27" s="11"/>
      <c r="O27" s="12"/>
    </row>
    <row r="28" spans="1:16" x14ac:dyDescent="0.2">
      <c r="A28" s="10"/>
      <c r="B28" s="10"/>
      <c r="C28" s="10"/>
      <c r="D28" s="10"/>
      <c r="E28" s="10"/>
      <c r="F28" s="10"/>
      <c r="G28" s="10"/>
      <c r="H28" s="10"/>
      <c r="I28" s="11"/>
      <c r="J28" s="11"/>
      <c r="K28" s="11"/>
      <c r="L28" s="11"/>
      <c r="M28" s="11"/>
      <c r="N28" s="11"/>
      <c r="O28" s="12"/>
    </row>
    <row r="29" spans="1:16" x14ac:dyDescent="0.2">
      <c r="A29" s="10"/>
      <c r="B29" s="10"/>
      <c r="C29" s="10"/>
      <c r="D29" s="10"/>
      <c r="E29" s="10"/>
      <c r="F29" s="10"/>
      <c r="G29" s="10"/>
      <c r="H29" s="10"/>
      <c r="I29" s="11"/>
      <c r="J29" s="11"/>
      <c r="K29" s="11"/>
      <c r="L29" s="11"/>
      <c r="M29" s="11"/>
      <c r="N29" s="11"/>
      <c r="O29" s="12"/>
    </row>
    <row r="30" spans="1:16" x14ac:dyDescent="0.2">
      <c r="A30" s="10"/>
      <c r="B30" s="10"/>
      <c r="C30" s="10"/>
      <c r="D30" s="10"/>
      <c r="E30" s="10"/>
      <c r="F30" s="10"/>
      <c r="G30" s="10"/>
      <c r="H30" s="10"/>
      <c r="I30" s="11"/>
      <c r="J30" s="11"/>
      <c r="K30" s="11"/>
      <c r="L30" s="11"/>
      <c r="M30" s="11"/>
      <c r="N30" s="11"/>
      <c r="O30" s="12"/>
    </row>
    <row r="31" spans="1:16" x14ac:dyDescent="0.2">
      <c r="A31" s="10"/>
      <c r="B31" s="10"/>
      <c r="C31" s="10"/>
      <c r="D31" s="10"/>
      <c r="E31" s="10"/>
      <c r="F31" s="10"/>
      <c r="G31" s="10"/>
      <c r="H31" s="10"/>
      <c r="I31" s="11"/>
      <c r="J31" s="11"/>
      <c r="K31" s="11"/>
      <c r="L31" s="11"/>
      <c r="M31" s="11"/>
      <c r="N31" s="12"/>
      <c r="O31" s="12"/>
    </row>
    <row r="32" spans="1:16" x14ac:dyDescent="0.2">
      <c r="A32" s="10"/>
      <c r="B32" s="10"/>
      <c r="C32" s="10"/>
      <c r="D32" s="10"/>
      <c r="E32" s="10"/>
      <c r="F32" s="10"/>
      <c r="G32" s="10"/>
      <c r="H32" s="10"/>
      <c r="I32" s="11"/>
      <c r="J32" s="11"/>
      <c r="K32" s="11"/>
      <c r="L32" s="11"/>
      <c r="M32" s="11"/>
      <c r="N32" s="11"/>
      <c r="O32" s="12"/>
    </row>
    <row r="33" spans="1:15" x14ac:dyDescent="0.2">
      <c r="A33" s="10"/>
      <c r="B33" s="10"/>
      <c r="C33" s="10"/>
      <c r="D33" s="10"/>
      <c r="E33" s="10"/>
      <c r="F33" s="10"/>
      <c r="G33" s="10"/>
      <c r="H33" s="10"/>
      <c r="I33" s="11"/>
      <c r="J33" s="11"/>
      <c r="K33" s="11"/>
      <c r="L33" s="11"/>
      <c r="M33" s="11"/>
      <c r="N33" s="11"/>
      <c r="O33" s="12"/>
    </row>
    <row r="34" spans="1:15" x14ac:dyDescent="0.2">
      <c r="A34" s="10"/>
      <c r="B34" s="10"/>
      <c r="C34" s="10"/>
      <c r="D34" s="10"/>
      <c r="E34" s="10"/>
      <c r="F34" s="10"/>
      <c r="G34" s="10"/>
      <c r="H34" s="10"/>
      <c r="I34" s="11"/>
      <c r="J34" s="11"/>
      <c r="K34" s="11"/>
      <c r="L34" s="11"/>
      <c r="M34" s="11"/>
      <c r="N34" s="11"/>
      <c r="O34" s="12"/>
    </row>
    <row r="35" spans="1:15" x14ac:dyDescent="0.2">
      <c r="A35" s="10"/>
      <c r="B35" s="10"/>
      <c r="C35" s="10"/>
      <c r="D35" s="10"/>
      <c r="E35" s="10"/>
      <c r="F35" s="10"/>
      <c r="G35" s="10"/>
      <c r="H35" s="10"/>
      <c r="I35" s="11"/>
      <c r="J35" s="11"/>
      <c r="K35" s="11"/>
      <c r="L35" s="11"/>
      <c r="M35" s="11"/>
      <c r="N35" s="11"/>
      <c r="O35" s="12"/>
    </row>
    <row r="36" spans="1:15" x14ac:dyDescent="0.2">
      <c r="A36" s="10"/>
      <c r="B36" s="10"/>
      <c r="C36" s="10"/>
      <c r="D36" s="10"/>
      <c r="E36" s="10"/>
      <c r="F36" s="10"/>
      <c r="G36" s="10"/>
      <c r="H36" s="10"/>
      <c r="I36" s="11"/>
      <c r="J36" s="11"/>
      <c r="K36" s="11"/>
      <c r="L36" s="11"/>
      <c r="M36" s="11"/>
      <c r="N36" s="11"/>
      <c r="O36" s="12"/>
    </row>
    <row r="37" spans="1:15" x14ac:dyDescent="0.2">
      <c r="A37" s="10"/>
      <c r="B37" s="10"/>
      <c r="C37" s="10"/>
      <c r="D37" s="10"/>
      <c r="E37" s="10"/>
      <c r="F37" s="10"/>
      <c r="G37" s="10"/>
      <c r="H37" s="10"/>
      <c r="I37" s="11"/>
      <c r="J37" s="11"/>
      <c r="K37" s="11"/>
      <c r="L37" s="11"/>
      <c r="M37" s="11"/>
      <c r="N37" s="11"/>
      <c r="O37" s="12"/>
    </row>
    <row r="38" spans="1:15" x14ac:dyDescent="0.2">
      <c r="A38" s="10"/>
      <c r="B38" s="10"/>
      <c r="C38" s="10"/>
      <c r="D38" s="10"/>
      <c r="E38" s="10"/>
      <c r="F38" s="10"/>
      <c r="G38" s="10"/>
      <c r="H38" s="10"/>
      <c r="I38" s="11"/>
      <c r="J38" s="11"/>
      <c r="K38" s="11"/>
      <c r="L38" s="11"/>
      <c r="M38" s="11"/>
      <c r="N38" s="11"/>
      <c r="O38" s="12"/>
    </row>
    <row r="39" spans="1:15" x14ac:dyDescent="0.2">
      <c r="A39" s="10"/>
      <c r="B39" s="10"/>
      <c r="C39" s="10"/>
      <c r="D39" s="10"/>
      <c r="E39" s="10"/>
      <c r="F39" s="10"/>
      <c r="G39" s="10"/>
      <c r="H39" s="10"/>
      <c r="I39" s="11"/>
      <c r="J39" s="11"/>
      <c r="K39" s="11"/>
      <c r="L39" s="11"/>
      <c r="M39" s="11"/>
      <c r="N39" s="11"/>
      <c r="O39" s="12"/>
    </row>
    <row r="40" spans="1:15" x14ac:dyDescent="0.2">
      <c r="A40" s="10"/>
      <c r="B40" s="10"/>
      <c r="C40" s="10"/>
      <c r="D40" s="10"/>
      <c r="E40" s="10"/>
      <c r="F40" s="10"/>
      <c r="G40" s="10"/>
      <c r="H40" s="10"/>
      <c r="I40" s="11"/>
      <c r="J40" s="11"/>
      <c r="K40" s="11"/>
      <c r="L40" s="11"/>
      <c r="M40" s="11"/>
      <c r="N40" s="11"/>
      <c r="O40" s="12"/>
    </row>
    <row r="41" spans="1:15" x14ac:dyDescent="0.2">
      <c r="A41" s="10"/>
      <c r="B41" s="10"/>
      <c r="C41" s="10"/>
      <c r="D41" s="10"/>
      <c r="E41" s="10"/>
      <c r="F41" s="10"/>
      <c r="G41" s="10"/>
      <c r="H41" s="10"/>
      <c r="I41" s="11"/>
      <c r="J41" s="11"/>
      <c r="K41" s="11"/>
      <c r="L41" s="11"/>
      <c r="M41" s="11"/>
      <c r="N41" s="11"/>
      <c r="O41" s="12"/>
    </row>
    <row r="42" spans="1:15" x14ac:dyDescent="0.2">
      <c r="A42" s="10"/>
      <c r="B42" s="10"/>
      <c r="C42" s="10"/>
      <c r="D42" s="10"/>
      <c r="E42" s="10"/>
      <c r="F42" s="10"/>
      <c r="G42" s="10"/>
      <c r="H42" s="10"/>
      <c r="I42" s="11"/>
      <c r="J42" s="11"/>
      <c r="K42" s="11"/>
      <c r="L42" s="11"/>
      <c r="M42" s="11"/>
      <c r="N42" s="11"/>
      <c r="O42" s="12"/>
    </row>
    <row r="43" spans="1:15" x14ac:dyDescent="0.2">
      <c r="A43" s="10"/>
      <c r="B43" s="10"/>
      <c r="C43" s="10"/>
      <c r="D43" s="10"/>
      <c r="E43" s="10"/>
      <c r="F43" s="10"/>
      <c r="G43" s="10"/>
      <c r="H43" s="10"/>
      <c r="I43" s="11"/>
      <c r="J43" s="11"/>
      <c r="K43" s="11"/>
      <c r="L43" s="11"/>
      <c r="M43" s="11"/>
      <c r="N43" s="11"/>
      <c r="O43" s="12"/>
    </row>
    <row r="44" spans="1:15" x14ac:dyDescent="0.2">
      <c r="A44" s="10"/>
      <c r="B44" s="10"/>
      <c r="C44" s="10"/>
      <c r="D44" s="10"/>
      <c r="E44" s="10"/>
      <c r="F44" s="10"/>
      <c r="G44" s="10"/>
      <c r="H44" s="10"/>
      <c r="I44" s="11"/>
      <c r="J44" s="11"/>
      <c r="K44" s="11"/>
      <c r="L44" s="11"/>
      <c r="M44" s="11"/>
      <c r="N44" s="11"/>
      <c r="O44" s="12"/>
    </row>
    <row r="45" spans="1:15" x14ac:dyDescent="0.2">
      <c r="A45" s="10"/>
      <c r="B45" s="10"/>
      <c r="C45" s="10"/>
      <c r="D45" s="10"/>
      <c r="E45" s="10"/>
      <c r="F45" s="10"/>
      <c r="G45" s="10"/>
      <c r="H45" s="10"/>
      <c r="I45" s="11"/>
      <c r="J45" s="11"/>
      <c r="K45" s="11"/>
      <c r="L45" s="11"/>
      <c r="M45" s="11"/>
      <c r="N45" s="11"/>
      <c r="O45" s="12"/>
    </row>
    <row r="46" spans="1:15" x14ac:dyDescent="0.2">
      <c r="A46" s="10"/>
      <c r="B46" s="10"/>
      <c r="C46" s="10"/>
      <c r="D46" s="10"/>
      <c r="E46" s="10"/>
      <c r="F46" s="10"/>
      <c r="G46" s="10"/>
      <c r="H46" s="10"/>
      <c r="I46" s="11"/>
      <c r="J46" s="11"/>
      <c r="K46" s="11"/>
      <c r="L46" s="11"/>
      <c r="M46" s="11"/>
      <c r="N46" s="11"/>
      <c r="O46" s="12"/>
    </row>
    <row r="47" spans="1:15" x14ac:dyDescent="0.2">
      <c r="A47" s="10"/>
      <c r="B47" s="10"/>
      <c r="C47" s="10"/>
      <c r="D47" s="10"/>
      <c r="E47" s="10"/>
      <c r="F47" s="10"/>
      <c r="G47" s="10"/>
      <c r="H47" s="10"/>
      <c r="I47" s="11"/>
      <c r="J47" s="11"/>
      <c r="K47" s="11"/>
      <c r="L47" s="11"/>
      <c r="M47" s="11"/>
      <c r="N47" s="11"/>
      <c r="O47" s="12"/>
    </row>
    <row r="48" spans="1:15" x14ac:dyDescent="0.2">
      <c r="A48" s="10"/>
      <c r="B48" s="10"/>
      <c r="C48" s="10"/>
      <c r="D48" s="10"/>
      <c r="E48" s="10"/>
      <c r="F48" s="10"/>
      <c r="G48" s="10"/>
      <c r="H48" s="10"/>
      <c r="I48" s="11"/>
      <c r="J48" s="11"/>
      <c r="K48" s="11"/>
      <c r="L48" s="11"/>
      <c r="M48" s="11"/>
      <c r="N48" s="11"/>
      <c r="O48" s="12"/>
    </row>
    <row r="49" spans="1:15" x14ac:dyDescent="0.2">
      <c r="A49" s="10"/>
      <c r="B49" s="10"/>
      <c r="C49" s="10"/>
      <c r="D49" s="10"/>
      <c r="E49" s="10"/>
      <c r="F49" s="10"/>
      <c r="G49" s="10"/>
      <c r="H49" s="10"/>
      <c r="I49" s="11"/>
      <c r="J49" s="11"/>
      <c r="K49" s="11"/>
      <c r="L49" s="11"/>
      <c r="M49" s="11"/>
      <c r="N49" s="11"/>
      <c r="O49" s="12"/>
    </row>
    <row r="50" spans="1:15" x14ac:dyDescent="0.2">
      <c r="A50" s="10"/>
      <c r="B50" s="10"/>
      <c r="C50" s="10"/>
      <c r="D50" s="10"/>
      <c r="E50" s="10"/>
      <c r="F50" s="10"/>
      <c r="G50" s="10"/>
      <c r="H50" s="10"/>
      <c r="I50" s="11"/>
      <c r="J50" s="11"/>
      <c r="K50" s="11"/>
      <c r="L50" s="11"/>
      <c r="M50" s="11"/>
      <c r="N50" s="11"/>
      <c r="O50" s="12"/>
    </row>
    <row r="51" spans="1:15" x14ac:dyDescent="0.2">
      <c r="A51" s="10"/>
      <c r="B51" s="10"/>
      <c r="C51" s="10"/>
      <c r="D51" s="10"/>
      <c r="E51" s="10"/>
      <c r="F51" s="10"/>
      <c r="G51" s="10"/>
      <c r="H51" s="10"/>
      <c r="I51" s="11"/>
      <c r="J51" s="11"/>
      <c r="K51" s="11"/>
      <c r="L51" s="11"/>
      <c r="M51" s="11"/>
      <c r="N51" s="11"/>
      <c r="O51" s="12"/>
    </row>
    <row r="52" spans="1:15" x14ac:dyDescent="0.2">
      <c r="A52" s="10"/>
      <c r="B52" s="10"/>
      <c r="C52" s="10"/>
      <c r="D52" s="10"/>
      <c r="E52" s="10"/>
      <c r="F52" s="10"/>
      <c r="G52" s="10"/>
      <c r="H52" s="10"/>
      <c r="I52" s="11"/>
      <c r="J52" s="11"/>
      <c r="K52" s="11"/>
      <c r="L52" s="11"/>
      <c r="M52" s="11"/>
      <c r="N52" s="11"/>
      <c r="O52" s="12"/>
    </row>
    <row r="53" spans="1:15" x14ac:dyDescent="0.2">
      <c r="A53" s="10"/>
      <c r="B53" s="10"/>
      <c r="C53" s="10"/>
      <c r="D53" s="10"/>
      <c r="E53" s="10"/>
      <c r="F53" s="10"/>
      <c r="G53" s="10"/>
      <c r="H53" s="10"/>
      <c r="I53" s="11"/>
      <c r="J53" s="11"/>
      <c r="K53" s="11"/>
      <c r="L53" s="11"/>
      <c r="M53" s="11"/>
      <c r="N53" s="11"/>
      <c r="O53" s="12"/>
    </row>
    <row r="54" spans="1:15" x14ac:dyDescent="0.2">
      <c r="A54" s="10"/>
      <c r="B54" s="10"/>
      <c r="C54" s="10"/>
      <c r="D54" s="10"/>
      <c r="E54" s="10"/>
      <c r="F54" s="10"/>
      <c r="G54" s="10"/>
      <c r="H54" s="10"/>
      <c r="I54" s="11"/>
      <c r="J54" s="11"/>
      <c r="K54" s="11"/>
      <c r="L54" s="11"/>
      <c r="M54" s="11"/>
      <c r="N54" s="11"/>
      <c r="O54" s="12"/>
    </row>
    <row r="55" spans="1:15" x14ac:dyDescent="0.2">
      <c r="A55" s="10"/>
      <c r="B55" s="10"/>
      <c r="C55" s="10"/>
      <c r="D55" s="10"/>
      <c r="E55" s="10"/>
      <c r="F55" s="10"/>
      <c r="G55" s="10"/>
      <c r="H55" s="10"/>
      <c r="I55" s="11"/>
      <c r="J55" s="11"/>
      <c r="K55" s="11"/>
      <c r="L55" s="11"/>
      <c r="M55" s="11"/>
      <c r="N55" s="11"/>
      <c r="O55" s="12"/>
    </row>
    <row r="56" spans="1:15" x14ac:dyDescent="0.2">
      <c r="A56" s="10"/>
      <c r="B56" s="10"/>
      <c r="C56" s="10"/>
      <c r="D56" s="10"/>
      <c r="E56" s="10"/>
      <c r="F56" s="10"/>
      <c r="G56" s="10"/>
      <c r="H56" s="10"/>
      <c r="I56" s="11"/>
      <c r="J56" s="11"/>
      <c r="K56" s="11"/>
      <c r="L56" s="11"/>
      <c r="M56" s="11"/>
      <c r="N56" s="11"/>
      <c r="O56" s="12"/>
    </row>
    <row r="57" spans="1:15" x14ac:dyDescent="0.2">
      <c r="A57" s="10"/>
      <c r="B57" s="10"/>
      <c r="C57" s="10"/>
      <c r="D57" s="10"/>
      <c r="E57" s="10"/>
      <c r="F57" s="10"/>
      <c r="G57" s="10"/>
      <c r="H57" s="10"/>
      <c r="I57" s="11"/>
      <c r="J57" s="11"/>
      <c r="K57" s="11"/>
      <c r="L57" s="11"/>
      <c r="M57" s="11"/>
      <c r="N57" s="11"/>
      <c r="O57" s="12"/>
    </row>
    <row r="58" spans="1:15" x14ac:dyDescent="0.2">
      <c r="A58" s="10"/>
      <c r="B58" s="10"/>
      <c r="C58" s="10"/>
      <c r="D58" s="10"/>
      <c r="E58" s="10"/>
      <c r="F58" s="10"/>
      <c r="G58" s="10"/>
      <c r="H58" s="10"/>
      <c r="I58" s="11"/>
      <c r="J58" s="11"/>
      <c r="K58" s="11"/>
      <c r="L58" s="11"/>
      <c r="M58" s="11"/>
      <c r="N58" s="11"/>
      <c r="O58" s="12"/>
    </row>
    <row r="59" spans="1:15" x14ac:dyDescent="0.2">
      <c r="A59" s="10"/>
      <c r="B59" s="10"/>
      <c r="C59" s="10"/>
      <c r="D59" s="10"/>
      <c r="E59" s="10"/>
      <c r="F59" s="10"/>
      <c r="G59" s="10"/>
      <c r="H59" s="10"/>
      <c r="I59" s="11"/>
      <c r="J59" s="11"/>
      <c r="K59" s="11"/>
      <c r="L59" s="11"/>
      <c r="M59" s="11"/>
      <c r="N59" s="11"/>
      <c r="O59" s="12"/>
    </row>
    <row r="60" spans="1:15" x14ac:dyDescent="0.2">
      <c r="A60" s="10"/>
      <c r="B60" s="10"/>
      <c r="C60" s="10"/>
      <c r="D60" s="10"/>
      <c r="E60" s="10"/>
      <c r="F60" s="10"/>
      <c r="G60" s="10"/>
      <c r="H60" s="10"/>
      <c r="I60" s="11"/>
      <c r="J60" s="11"/>
      <c r="K60" s="11"/>
      <c r="L60" s="11"/>
      <c r="M60" s="11"/>
      <c r="N60" s="11"/>
      <c r="O60" s="12"/>
    </row>
    <row r="61" spans="1:15" x14ac:dyDescent="0.2">
      <c r="A61" s="10"/>
      <c r="B61" s="10"/>
      <c r="C61" s="10"/>
      <c r="D61" s="10"/>
      <c r="E61" s="10"/>
      <c r="F61" s="10"/>
      <c r="G61" s="10"/>
      <c r="H61" s="10"/>
      <c r="I61" s="11"/>
      <c r="J61" s="11"/>
      <c r="K61" s="11"/>
      <c r="L61" s="11"/>
      <c r="M61" s="11"/>
      <c r="N61" s="11"/>
      <c r="O61" s="12"/>
    </row>
    <row r="62" spans="1:15" x14ac:dyDescent="0.2">
      <c r="A62" s="10"/>
      <c r="B62" s="10"/>
      <c r="C62" s="10"/>
      <c r="D62" s="10"/>
      <c r="E62" s="10"/>
      <c r="F62" s="10"/>
      <c r="G62" s="10"/>
      <c r="H62" s="10"/>
      <c r="I62" s="11"/>
      <c r="J62" s="11"/>
      <c r="K62" s="11"/>
      <c r="L62" s="11"/>
      <c r="M62" s="11"/>
      <c r="N62" s="11"/>
      <c r="O62" s="12"/>
    </row>
    <row r="63" spans="1:15" x14ac:dyDescent="0.2">
      <c r="A63" s="10"/>
      <c r="B63" s="10"/>
      <c r="C63" s="10"/>
      <c r="D63" s="10"/>
      <c r="E63" s="10"/>
      <c r="F63" s="10"/>
      <c r="G63" s="10"/>
      <c r="H63" s="10"/>
      <c r="I63" s="11"/>
      <c r="J63" s="11"/>
      <c r="K63" s="11"/>
      <c r="L63" s="11"/>
      <c r="M63" s="11"/>
      <c r="N63" s="11"/>
      <c r="O63" s="12"/>
    </row>
    <row r="64" spans="1:15" x14ac:dyDescent="0.2">
      <c r="A64" s="10"/>
      <c r="B64" s="10"/>
      <c r="C64" s="10"/>
      <c r="D64" s="10"/>
      <c r="E64" s="10"/>
      <c r="F64" s="10"/>
      <c r="G64" s="10"/>
      <c r="H64" s="10"/>
      <c r="I64" s="11"/>
      <c r="J64" s="11"/>
      <c r="K64" s="11"/>
      <c r="L64" s="11"/>
      <c r="M64" s="11"/>
      <c r="N64" s="11"/>
      <c r="O64" s="12"/>
    </row>
    <row r="65" spans="1:15" x14ac:dyDescent="0.2">
      <c r="A65" s="10"/>
      <c r="B65" s="10"/>
      <c r="C65" s="10"/>
      <c r="D65" s="10"/>
      <c r="E65" s="10"/>
      <c r="F65" s="10"/>
      <c r="G65" s="10"/>
      <c r="H65" s="10"/>
      <c r="I65" s="11"/>
      <c r="J65" s="11"/>
      <c r="K65" s="11"/>
      <c r="L65" s="11"/>
      <c r="M65" s="11"/>
      <c r="N65" s="11"/>
      <c r="O65" s="12"/>
    </row>
  </sheetData>
  <phoneticPr fontId="10" type="noConversion"/>
  <pageMargins left="0.59055118110236227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04"/>
  <sheetViews>
    <sheetView workbookViewId="0">
      <pane ySplit="3" topLeftCell="A4" activePane="bottomLeft" state="frozen"/>
      <selection pane="bottomLeft" activeCell="G307" sqref="G307"/>
    </sheetView>
  </sheetViews>
  <sheetFormatPr defaultRowHeight="12.75" x14ac:dyDescent="0.2"/>
  <cols>
    <col min="2" max="4" width="12.7109375" customWidth="1"/>
    <col min="5" max="5" width="3" customWidth="1"/>
    <col min="6" max="6" width="2.28515625" customWidth="1"/>
    <col min="7" max="7" width="30" customWidth="1"/>
    <col min="8" max="8" width="12.28515625" customWidth="1"/>
  </cols>
  <sheetData>
    <row r="1" spans="1:9" ht="20.25" x14ac:dyDescent="0.3">
      <c r="A1" s="193" t="s">
        <v>466</v>
      </c>
      <c r="B1" s="193"/>
      <c r="C1" s="193"/>
      <c r="D1" s="193"/>
      <c r="E1" s="193"/>
    </row>
    <row r="2" spans="1:9" ht="20.25" x14ac:dyDescent="0.3">
      <c r="A2" s="193"/>
      <c r="G2" s="214"/>
      <c r="H2" s="215">
        <v>2024</v>
      </c>
    </row>
    <row r="3" spans="1:9" x14ac:dyDescent="0.2">
      <c r="A3" s="195" t="s">
        <v>441</v>
      </c>
      <c r="B3" s="195" t="s">
        <v>443</v>
      </c>
      <c r="C3" s="195" t="s">
        <v>117</v>
      </c>
      <c r="D3" s="195" t="s">
        <v>423</v>
      </c>
      <c r="G3" s="216" t="s">
        <v>444</v>
      </c>
      <c r="H3" s="217">
        <v>39953</v>
      </c>
    </row>
    <row r="4" spans="1:9" x14ac:dyDescent="0.2">
      <c r="A4" s="194">
        <v>1</v>
      </c>
      <c r="B4" s="191">
        <v>53.457539828704249</v>
      </c>
      <c r="C4" s="191">
        <v>93.55069516588344</v>
      </c>
      <c r="D4" s="191">
        <v>480</v>
      </c>
      <c r="G4" s="196" t="s">
        <v>445</v>
      </c>
      <c r="H4" s="197">
        <v>20956</v>
      </c>
    </row>
    <row r="5" spans="1:9" x14ac:dyDescent="0.2">
      <c r="A5" s="189">
        <v>2</v>
      </c>
      <c r="B5" s="190">
        <v>53.457539828704249</v>
      </c>
      <c r="C5" s="190">
        <v>93.55069516588344</v>
      </c>
      <c r="D5" s="191">
        <v>480</v>
      </c>
      <c r="G5" s="196" t="s">
        <v>446</v>
      </c>
      <c r="H5" s="197">
        <v>27</v>
      </c>
      <c r="I5" s="192"/>
    </row>
    <row r="6" spans="1:9" x14ac:dyDescent="0.2">
      <c r="A6" s="189">
        <v>3</v>
      </c>
      <c r="B6" s="190">
        <v>53.457539828704249</v>
      </c>
      <c r="C6" s="190">
        <v>93.55069516588344</v>
      </c>
      <c r="D6" s="191">
        <v>480</v>
      </c>
      <c r="G6" s="218" t="s">
        <v>447</v>
      </c>
      <c r="H6" s="198">
        <v>18</v>
      </c>
      <c r="I6" s="192"/>
    </row>
    <row r="7" spans="1:9" x14ac:dyDescent="0.2">
      <c r="A7" s="189">
        <v>4</v>
      </c>
      <c r="B7" s="190">
        <v>53.457539828704249</v>
      </c>
      <c r="C7" s="190">
        <v>93.55069516588344</v>
      </c>
      <c r="D7" s="191">
        <v>480</v>
      </c>
      <c r="I7" s="192"/>
    </row>
    <row r="8" spans="1:9" x14ac:dyDescent="0.2">
      <c r="A8" s="189">
        <v>5</v>
      </c>
      <c r="B8" s="190">
        <v>53.457539828704249</v>
      </c>
      <c r="C8" s="190">
        <v>93.55069516588344</v>
      </c>
      <c r="D8" s="191">
        <v>480</v>
      </c>
      <c r="I8" s="192"/>
    </row>
    <row r="9" spans="1:9" x14ac:dyDescent="0.2">
      <c r="A9" s="189">
        <v>6</v>
      </c>
      <c r="B9" s="191">
        <v>53.457539828704249</v>
      </c>
      <c r="C9" s="191">
        <v>93.55069516588344</v>
      </c>
      <c r="D9" s="191">
        <v>480</v>
      </c>
      <c r="I9" s="192"/>
    </row>
    <row r="10" spans="1:9" x14ac:dyDescent="0.2">
      <c r="A10" s="189">
        <v>7</v>
      </c>
      <c r="B10" s="190">
        <v>53.457539828704249</v>
      </c>
      <c r="C10" s="190">
        <v>93.55069516588344</v>
      </c>
      <c r="D10" s="191">
        <v>480</v>
      </c>
      <c r="I10" s="192"/>
    </row>
    <row r="11" spans="1:9" x14ac:dyDescent="0.2">
      <c r="A11" s="189">
        <v>8</v>
      </c>
      <c r="B11" s="190">
        <v>53.457539828704249</v>
      </c>
      <c r="C11" s="190">
        <v>93.55069516588344</v>
      </c>
      <c r="D11" s="191">
        <v>480</v>
      </c>
      <c r="I11" s="192"/>
    </row>
    <row r="12" spans="1:9" x14ac:dyDescent="0.2">
      <c r="A12" s="189">
        <v>9</v>
      </c>
      <c r="B12" s="190">
        <v>53.457539828704249</v>
      </c>
      <c r="C12" s="190">
        <v>93.55069516588344</v>
      </c>
      <c r="D12" s="191">
        <v>480</v>
      </c>
    </row>
    <row r="13" spans="1:9" x14ac:dyDescent="0.2">
      <c r="A13" s="189">
        <v>10</v>
      </c>
      <c r="B13" s="190">
        <v>53.457539828704249</v>
      </c>
      <c r="C13" s="190">
        <v>93.55069516588344</v>
      </c>
      <c r="D13" s="191">
        <v>480</v>
      </c>
    </row>
    <row r="14" spans="1:9" x14ac:dyDescent="0.2">
      <c r="A14" s="189">
        <v>11</v>
      </c>
      <c r="B14" s="190">
        <v>53.457539828704249</v>
      </c>
      <c r="C14" s="190">
        <v>93.55069516588344</v>
      </c>
      <c r="D14" s="191">
        <v>480</v>
      </c>
    </row>
    <row r="15" spans="1:9" x14ac:dyDescent="0.2">
      <c r="A15" s="189">
        <v>12</v>
      </c>
      <c r="B15" s="190">
        <v>53.457539828704249</v>
      </c>
      <c r="C15" s="190">
        <v>93.55069516588344</v>
      </c>
      <c r="D15" s="191">
        <v>480</v>
      </c>
    </row>
    <row r="16" spans="1:9" x14ac:dyDescent="0.2">
      <c r="A16" s="189">
        <v>13</v>
      </c>
      <c r="B16" s="190">
        <v>53.457539828704249</v>
      </c>
      <c r="C16" s="190">
        <v>93.55069516588344</v>
      </c>
      <c r="D16" s="191">
        <v>480</v>
      </c>
    </row>
    <row r="17" spans="1:4" x14ac:dyDescent="0.2">
      <c r="A17" s="189">
        <v>14</v>
      </c>
      <c r="B17" s="190">
        <v>53.457539828704249</v>
      </c>
      <c r="C17" s="190">
        <v>93.55069516588344</v>
      </c>
      <c r="D17" s="191">
        <v>480</v>
      </c>
    </row>
    <row r="18" spans="1:4" x14ac:dyDescent="0.2">
      <c r="A18" s="189">
        <v>15</v>
      </c>
      <c r="B18" s="190">
        <v>53.457539828704249</v>
      </c>
      <c r="C18" s="190">
        <v>93.55069516588344</v>
      </c>
      <c r="D18" s="191">
        <v>480</v>
      </c>
    </row>
    <row r="19" spans="1:4" x14ac:dyDescent="0.2">
      <c r="A19" s="189">
        <v>16</v>
      </c>
      <c r="B19" s="190">
        <v>53.457539828704249</v>
      </c>
      <c r="C19" s="190">
        <v>93.55069516588344</v>
      </c>
      <c r="D19" s="191">
        <v>480</v>
      </c>
    </row>
    <row r="20" spans="1:4" x14ac:dyDescent="0.2">
      <c r="A20" s="189">
        <v>17</v>
      </c>
      <c r="B20" s="190">
        <v>53.457539828704249</v>
      </c>
      <c r="C20" s="190">
        <v>93.55069516588344</v>
      </c>
      <c r="D20" s="191">
        <v>480</v>
      </c>
    </row>
    <row r="21" spans="1:4" x14ac:dyDescent="0.2">
      <c r="A21" s="189">
        <v>18</v>
      </c>
      <c r="B21" s="190">
        <v>53.457539828704249</v>
      </c>
      <c r="C21" s="190">
        <v>93.55069516588344</v>
      </c>
      <c r="D21" s="191">
        <v>480</v>
      </c>
    </row>
    <row r="22" spans="1:4" x14ac:dyDescent="0.2">
      <c r="A22" s="189">
        <v>19</v>
      </c>
      <c r="B22" s="190">
        <v>53.457539828704249</v>
      </c>
      <c r="C22" s="190">
        <v>93.55069516588344</v>
      </c>
      <c r="D22" s="191">
        <v>480</v>
      </c>
    </row>
    <row r="23" spans="1:4" x14ac:dyDescent="0.2">
      <c r="A23" s="189">
        <v>20</v>
      </c>
      <c r="B23" s="190">
        <v>53.457539828704249</v>
      </c>
      <c r="C23" s="190">
        <v>93.55069516588344</v>
      </c>
      <c r="D23" s="191">
        <v>480</v>
      </c>
    </row>
    <row r="24" spans="1:4" x14ac:dyDescent="0.2">
      <c r="A24" s="189">
        <v>21</v>
      </c>
      <c r="B24" s="190">
        <v>53.457539828704249</v>
      </c>
      <c r="C24" s="190">
        <v>93.55069516588344</v>
      </c>
      <c r="D24" s="191">
        <v>480</v>
      </c>
    </row>
    <row r="25" spans="1:4" x14ac:dyDescent="0.2">
      <c r="A25" s="189">
        <v>22</v>
      </c>
      <c r="B25" s="190">
        <v>53.457539828704249</v>
      </c>
      <c r="C25" s="190">
        <v>93.55069516588344</v>
      </c>
      <c r="D25" s="191">
        <v>480</v>
      </c>
    </row>
    <row r="26" spans="1:4" x14ac:dyDescent="0.2">
      <c r="A26" s="189">
        <v>23</v>
      </c>
      <c r="B26" s="190">
        <v>53.457539828704249</v>
      </c>
      <c r="C26" s="190">
        <v>93.55069516588344</v>
      </c>
      <c r="D26" s="191">
        <v>480</v>
      </c>
    </row>
    <row r="27" spans="1:4" x14ac:dyDescent="0.2">
      <c r="A27" s="189">
        <v>24</v>
      </c>
      <c r="B27" s="190">
        <v>53.457539828704249</v>
      </c>
      <c r="C27" s="190">
        <v>93.55069516588344</v>
      </c>
      <c r="D27" s="191">
        <v>480</v>
      </c>
    </row>
    <row r="28" spans="1:4" x14ac:dyDescent="0.2">
      <c r="A28" s="189">
        <v>25</v>
      </c>
      <c r="B28" s="190">
        <v>53.457539828704249</v>
      </c>
      <c r="C28" s="190">
        <v>93.55069516588344</v>
      </c>
      <c r="D28" s="191">
        <v>480</v>
      </c>
    </row>
    <row r="29" spans="1:4" x14ac:dyDescent="0.2">
      <c r="A29" s="189">
        <v>26</v>
      </c>
      <c r="B29" s="190">
        <v>53.457539828704249</v>
      </c>
      <c r="C29" s="190">
        <v>93.55069516588344</v>
      </c>
      <c r="D29" s="191">
        <v>480</v>
      </c>
    </row>
    <row r="30" spans="1:4" x14ac:dyDescent="0.2">
      <c r="A30" s="189">
        <v>27</v>
      </c>
      <c r="B30" s="190">
        <v>53.457539828704249</v>
      </c>
      <c r="C30" s="190">
        <v>93.55069516588344</v>
      </c>
      <c r="D30" s="191">
        <v>480</v>
      </c>
    </row>
    <row r="31" spans="1:4" x14ac:dyDescent="0.2">
      <c r="A31" s="189">
        <v>28</v>
      </c>
      <c r="B31" s="190">
        <v>53.457539828704249</v>
      </c>
      <c r="C31" s="190">
        <v>93.55069516588344</v>
      </c>
      <c r="D31" s="191">
        <v>480</v>
      </c>
    </row>
    <row r="32" spans="1:4" x14ac:dyDescent="0.2">
      <c r="A32" s="189">
        <v>29</v>
      </c>
      <c r="B32" s="190">
        <v>53.457539828704249</v>
      </c>
      <c r="C32" s="190">
        <v>93.55069516588344</v>
      </c>
      <c r="D32" s="191">
        <v>480</v>
      </c>
    </row>
    <row r="33" spans="1:4" x14ac:dyDescent="0.2">
      <c r="A33" s="189">
        <v>30</v>
      </c>
      <c r="B33" s="190">
        <v>53.457539828704249</v>
      </c>
      <c r="C33" s="190">
        <v>93.55069516588344</v>
      </c>
      <c r="D33" s="191">
        <v>480</v>
      </c>
    </row>
    <row r="34" spans="1:4" x14ac:dyDescent="0.2">
      <c r="A34" s="189">
        <v>31</v>
      </c>
      <c r="B34" s="190">
        <v>53.457539828704249</v>
      </c>
      <c r="C34" s="190">
        <v>93.55069516588344</v>
      </c>
      <c r="D34" s="191">
        <v>480</v>
      </c>
    </row>
    <row r="35" spans="1:4" x14ac:dyDescent="0.2">
      <c r="A35" s="189">
        <v>32</v>
      </c>
      <c r="B35" s="190">
        <v>55.099387350095661</v>
      </c>
      <c r="C35" s="190">
        <v>96.626294673609678</v>
      </c>
      <c r="D35" s="191">
        <v>480</v>
      </c>
    </row>
    <row r="36" spans="1:4" x14ac:dyDescent="0.2">
      <c r="A36" s="189">
        <v>33</v>
      </c>
      <c r="B36" s="190">
        <v>56.690708386646925</v>
      </c>
      <c r="C36" s="190">
        <v>99.607245177773336</v>
      </c>
      <c r="D36" s="191">
        <v>480</v>
      </c>
    </row>
    <row r="37" spans="1:4" x14ac:dyDescent="0.2">
      <c r="A37" s="189">
        <v>34</v>
      </c>
      <c r="B37" s="190">
        <v>58.234520138166324</v>
      </c>
      <c r="C37" s="190">
        <v>102.49919866378961</v>
      </c>
      <c r="D37" s="191">
        <v>480</v>
      </c>
    </row>
    <row r="38" spans="1:4" x14ac:dyDescent="0.2">
      <c r="A38" s="189">
        <v>35</v>
      </c>
      <c r="B38" s="190">
        <v>59.733577362340256</v>
      </c>
      <c r="C38" s="190">
        <v>105.30731549598831</v>
      </c>
      <c r="D38" s="191">
        <v>480</v>
      </c>
    </row>
    <row r="39" spans="1:4" x14ac:dyDescent="0.2">
      <c r="A39" s="189">
        <v>36</v>
      </c>
      <c r="B39" s="190">
        <v>61.190401956057578</v>
      </c>
      <c r="C39" s="190">
        <v>108.03631983098485</v>
      </c>
      <c r="D39" s="191">
        <v>480</v>
      </c>
    </row>
    <row r="40" spans="1:4" x14ac:dyDescent="0.2">
      <c r="A40" s="189">
        <v>37</v>
      </c>
      <c r="B40" s="190">
        <v>62.607308482860411</v>
      </c>
      <c r="C40" s="190">
        <v>110.69054743711224</v>
      </c>
      <c r="D40" s="191">
        <v>480</v>
      </c>
    </row>
    <row r="41" spans="1:4" x14ac:dyDescent="0.2">
      <c r="A41" s="189">
        <v>38</v>
      </c>
      <c r="B41" s="190">
        <v>63.986426295435152</v>
      </c>
      <c r="C41" s="190">
        <v>113.2739871354935</v>
      </c>
      <c r="D41" s="191">
        <v>480</v>
      </c>
    </row>
    <row r="42" spans="1:4" x14ac:dyDescent="0.2">
      <c r="A42" s="189">
        <v>39</v>
      </c>
      <c r="B42" s="190">
        <v>65.329718784013934</v>
      </c>
      <c r="C42" s="190">
        <v>115.79031685721095</v>
      </c>
      <c r="D42" s="191">
        <v>480</v>
      </c>
    </row>
    <row r="43" spans="1:4" x14ac:dyDescent="0.2">
      <c r="A43" s="189">
        <v>40</v>
      </c>
      <c r="B43" s="190">
        <v>66.639000187433851</v>
      </c>
      <c r="C43" s="190">
        <v>118.24293513471149</v>
      </c>
      <c r="D43" s="191">
        <v>480</v>
      </c>
    </row>
    <row r="44" spans="1:4" x14ac:dyDescent="0.2">
      <c r="A44" s="189">
        <v>41</v>
      </c>
      <c r="B44" s="190">
        <v>67.915950328081422</v>
      </c>
      <c r="C44" s="190">
        <v>120.6349887041186</v>
      </c>
      <c r="D44" s="191">
        <v>480</v>
      </c>
    </row>
    <row r="45" spans="1:4" x14ac:dyDescent="0.2">
      <c r="A45" s="189">
        <v>42</v>
      </c>
      <c r="B45" s="190">
        <v>69.162127570992567</v>
      </c>
      <c r="C45" s="190">
        <v>122.9693967809351</v>
      </c>
      <c r="D45" s="191">
        <v>480</v>
      </c>
    </row>
    <row r="46" spans="1:4" x14ac:dyDescent="0.2">
      <c r="A46" s="189">
        <v>43</v>
      </c>
      <c r="B46" s="190">
        <v>70.378980257903891</v>
      </c>
      <c r="C46" s="190">
        <v>125.24887247893912</v>
      </c>
      <c r="D46" s="191">
        <v>480</v>
      </c>
    </row>
    <row r="47" spans="1:4" x14ac:dyDescent="0.2">
      <c r="A47" s="189">
        <v>44</v>
      </c>
      <c r="B47" s="190">
        <v>71.567856826675509</v>
      </c>
      <c r="C47" s="190">
        <v>127.47594176644671</v>
      </c>
      <c r="D47" s="191">
        <v>480</v>
      </c>
    </row>
    <row r="48" spans="1:4" x14ac:dyDescent="0.2">
      <c r="A48" s="189">
        <v>45</v>
      </c>
      <c r="B48" s="190">
        <v>72.73001479339581</v>
      </c>
      <c r="C48" s="190">
        <v>129.65296029208665</v>
      </c>
      <c r="D48" s="191">
        <v>480</v>
      </c>
    </row>
    <row r="49" spans="1:4" x14ac:dyDescent="0.2">
      <c r="A49" s="189">
        <v>46</v>
      </c>
      <c r="B49" s="190">
        <v>73.866628747188741</v>
      </c>
      <c r="C49" s="190">
        <v>131.78212836111524</v>
      </c>
      <c r="D49" s="191">
        <v>480</v>
      </c>
    </row>
    <row r="50" spans="1:4" x14ac:dyDescent="0.2">
      <c r="A50" s="189">
        <v>47</v>
      </c>
      <c r="B50" s="190">
        <v>74.978797485154217</v>
      </c>
      <c r="C50" s="190">
        <v>133.86550430098109</v>
      </c>
      <c r="D50" s="191">
        <v>480</v>
      </c>
    </row>
    <row r="51" spans="1:4" x14ac:dyDescent="0.2">
      <c r="A51" s="189">
        <v>48</v>
      </c>
      <c r="B51" s="190">
        <v>76.06755039608619</v>
      </c>
      <c r="C51" s="190">
        <v>135.9050164196583</v>
      </c>
      <c r="D51" s="191">
        <v>480</v>
      </c>
    </row>
    <row r="52" spans="1:4" x14ac:dyDescent="0.2">
      <c r="A52" s="189">
        <v>49</v>
      </c>
      <c r="B52" s="190">
        <v>77.133853185927549</v>
      </c>
      <c r="C52" s="190">
        <v>137.90247373088528</v>
      </c>
      <c r="D52" s="191">
        <v>480</v>
      </c>
    </row>
    <row r="53" spans="1:4" x14ac:dyDescent="0.2">
      <c r="A53" s="189">
        <v>50</v>
      </c>
      <c r="B53" s="190">
        <v>78.178613024772076</v>
      </c>
      <c r="C53" s="190">
        <v>139.85957559581323</v>
      </c>
      <c r="D53" s="191">
        <v>480</v>
      </c>
    </row>
    <row r="54" spans="1:4" x14ac:dyDescent="0.2">
      <c r="A54" s="189">
        <v>51</v>
      </c>
      <c r="B54" s="190">
        <v>79.202683184156854</v>
      </c>
      <c r="C54" s="190">
        <v>141.77792040983817</v>
      </c>
      <c r="D54" s="191">
        <v>480</v>
      </c>
    </row>
    <row r="55" spans="1:4" x14ac:dyDescent="0.2">
      <c r="A55" s="189">
        <v>52</v>
      </c>
      <c r="B55" s="190">
        <v>80.206867224042554</v>
      </c>
      <c r="C55" s="190">
        <v>143.65901344588434</v>
      </c>
      <c r="D55" s="191">
        <v>480</v>
      </c>
    </row>
    <row r="56" spans="1:4" x14ac:dyDescent="0.2">
      <c r="A56" s="189">
        <v>53</v>
      </c>
      <c r="B56" s="190">
        <v>81.191922780958166</v>
      </c>
      <c r="C56" s="190">
        <v>145.50427395056579</v>
      </c>
      <c r="D56" s="191">
        <v>480</v>
      </c>
    </row>
    <row r="57" spans="1:4" x14ac:dyDescent="0.2">
      <c r="A57" s="189">
        <v>54</v>
      </c>
      <c r="B57" s="190">
        <v>82.158565002048135</v>
      </c>
      <c r="C57" s="190">
        <v>147.31504157703347</v>
      </c>
      <c r="D57" s="191">
        <v>480</v>
      </c>
    </row>
    <row r="58" spans="1:4" x14ac:dyDescent="0.2">
      <c r="A58" s="189">
        <v>55</v>
      </c>
      <c r="B58" s="190">
        <v>83.107469664013763</v>
      </c>
      <c r="C58" s="190">
        <v>149.09258222754852</v>
      </c>
      <c r="D58" s="191">
        <v>480</v>
      </c>
    </row>
    <row r="59" spans="1:4" x14ac:dyDescent="0.2">
      <c r="A59" s="189">
        <v>56</v>
      </c>
      <c r="B59" s="190">
        <v>84.039276011021173</v>
      </c>
      <c r="C59" s="190">
        <v>150.83809336960849</v>
      </c>
      <c r="D59" s="191">
        <v>480</v>
      </c>
    </row>
    <row r="60" spans="1:4" x14ac:dyDescent="0.2">
      <c r="A60" s="189">
        <v>57</v>
      </c>
      <c r="B60" s="190">
        <v>84.954589341425716</v>
      </c>
      <c r="C60" s="190">
        <v>152.55270888154212</v>
      </c>
      <c r="D60" s="191">
        <v>480</v>
      </c>
    </row>
    <row r="61" spans="1:4" x14ac:dyDescent="0.2">
      <c r="A61" s="189">
        <v>58</v>
      </c>
      <c r="B61" s="190">
        <v>85.853983369528123</v>
      </c>
      <c r="C61" s="190">
        <v>154.23750347668181</v>
      </c>
      <c r="D61" s="191">
        <v>480</v>
      </c>
    </row>
    <row r="62" spans="1:4" x14ac:dyDescent="0.2">
      <c r="A62" s="189">
        <v>59</v>
      </c>
      <c r="B62" s="190">
        <v>86.738002385440609</v>
      </c>
      <c r="C62" s="190">
        <v>155.89349674934388</v>
      </c>
      <c r="D62" s="191">
        <v>480</v>
      </c>
    </row>
    <row r="63" spans="1:4" x14ac:dyDescent="0.2">
      <c r="A63" s="189">
        <v>60</v>
      </c>
      <c r="B63" s="190">
        <v>87.607163233424387</v>
      </c>
      <c r="C63" s="190">
        <v>157.52165688075999</v>
      </c>
      <c r="D63" s="191">
        <v>480</v>
      </c>
    </row>
    <row r="64" spans="1:4" x14ac:dyDescent="0.2">
      <c r="A64" s="189">
        <v>61</v>
      </c>
      <c r="B64" s="190">
        <v>88.461957126705457</v>
      </c>
      <c r="C64" s="190">
        <v>159.12290403869014</v>
      </c>
      <c r="D64" s="191">
        <v>480</v>
      </c>
    </row>
    <row r="65" spans="1:4" x14ac:dyDescent="0.2">
      <c r="A65" s="189">
        <v>62</v>
      </c>
      <c r="B65" s="190">
        <v>89.302851314723384</v>
      </c>
      <c r="C65" s="190">
        <v>160.69811350060542</v>
      </c>
      <c r="D65" s="191">
        <v>480</v>
      </c>
    </row>
    <row r="66" spans="1:4" x14ac:dyDescent="0.2">
      <c r="A66" s="189">
        <v>63</v>
      </c>
      <c r="B66" s="190">
        <v>90.130290616983089</v>
      </c>
      <c r="C66" s="190">
        <v>162.24811852698363</v>
      </c>
      <c r="D66" s="191">
        <v>480</v>
      </c>
    </row>
    <row r="67" spans="1:4" x14ac:dyDescent="0.2">
      <c r="A67" s="189">
        <v>64</v>
      </c>
      <c r="B67" s="190">
        <v>90.944698836114767</v>
      </c>
      <c r="C67" s="190">
        <v>163.77371300833161</v>
      </c>
      <c r="D67" s="191">
        <v>480</v>
      </c>
    </row>
    <row r="68" spans="1:4" x14ac:dyDescent="0.2">
      <c r="A68" s="189">
        <v>65</v>
      </c>
      <c r="B68" s="190">
        <v>91.746480061380751</v>
      </c>
      <c r="C68" s="190">
        <v>165.27565390698609</v>
      </c>
      <c r="D68" s="191">
        <v>480</v>
      </c>
    </row>
    <row r="69" spans="1:4" x14ac:dyDescent="0.2">
      <c r="A69" s="189">
        <v>66</v>
      </c>
      <c r="B69" s="190">
        <v>92.536019872666031</v>
      </c>
      <c r="C69" s="190">
        <v>166.75466351249526</v>
      </c>
      <c r="D69" s="191">
        <v>480</v>
      </c>
    </row>
    <row r="70" spans="1:4" x14ac:dyDescent="0.2">
      <c r="A70" s="189">
        <v>67</v>
      </c>
      <c r="B70" s="190">
        <v>93.313686453932462</v>
      </c>
      <c r="C70" s="190">
        <v>168.21143152740277</v>
      </c>
      <c r="D70" s="191">
        <v>480</v>
      </c>
    </row>
    <row r="71" spans="1:4" x14ac:dyDescent="0.2">
      <c r="A71" s="189">
        <v>68</v>
      </c>
      <c r="B71" s="190">
        <v>94.079831624185459</v>
      </c>
      <c r="C71" s="190">
        <v>169.6466169985116</v>
      </c>
      <c r="D71" s="191">
        <v>480</v>
      </c>
    </row>
    <row r="72" spans="1:4" x14ac:dyDescent="0.2">
      <c r="A72" s="189">
        <v>69</v>
      </c>
      <c r="B72" s="190">
        <v>94.834791793179292</v>
      </c>
      <c r="C72" s="190">
        <v>171.06085010716384</v>
      </c>
      <c r="D72" s="191">
        <v>480</v>
      </c>
    </row>
    <row r="73" spans="1:4" x14ac:dyDescent="0.2">
      <c r="A73" s="189">
        <v>70</v>
      </c>
      <c r="B73" s="190">
        <v>95.578888848359398</v>
      </c>
      <c r="C73" s="190">
        <v>172.4547338307103</v>
      </c>
      <c r="D73" s="191">
        <v>480</v>
      </c>
    </row>
    <row r="74" spans="1:4" x14ac:dyDescent="0.2">
      <c r="A74" s="189">
        <v>71</v>
      </c>
      <c r="B74" s="190">
        <v>96.312430978894227</v>
      </c>
      <c r="C74" s="190">
        <v>173.82884548613214</v>
      </c>
      <c r="D74" s="191">
        <v>480</v>
      </c>
    </row>
    <row r="75" spans="1:4" x14ac:dyDescent="0.2">
      <c r="A75" s="189">
        <v>72</v>
      </c>
      <c r="B75" s="190">
        <v>97.035713442076712</v>
      </c>
      <c r="C75" s="190">
        <v>175.18373816570684</v>
      </c>
      <c r="D75" s="191">
        <v>480</v>
      </c>
    </row>
    <row r="76" spans="1:4" x14ac:dyDescent="0.2">
      <c r="A76" s="189">
        <v>73</v>
      </c>
      <c r="B76" s="190">
        <v>97.74901927686517</v>
      </c>
      <c r="C76" s="190">
        <v>176.51994207365217</v>
      </c>
      <c r="D76" s="191">
        <v>480</v>
      </c>
    </row>
    <row r="77" spans="1:4" x14ac:dyDescent="0.2">
      <c r="A77" s="189">
        <v>74</v>
      </c>
      <c r="B77" s="190">
        <v>98.452619968879546</v>
      </c>
      <c r="C77" s="190">
        <v>177.83796577183423</v>
      </c>
      <c r="D77" s="191">
        <v>480</v>
      </c>
    </row>
    <row r="78" spans="1:4" x14ac:dyDescent="0.2">
      <c r="A78" s="189">
        <v>75</v>
      </c>
      <c r="B78" s="190">
        <v>99.146776070762613</v>
      </c>
      <c r="C78" s="190">
        <v>179.1382973418618</v>
      </c>
      <c r="D78" s="191">
        <v>480</v>
      </c>
    </row>
    <row r="79" spans="1:4" x14ac:dyDescent="0.2">
      <c r="A79" s="189">
        <v>76</v>
      </c>
      <c r="B79" s="190">
        <v>99.831737781454294</v>
      </c>
      <c r="C79" s="190">
        <v>180.42140547021549</v>
      </c>
      <c r="D79" s="191">
        <v>480</v>
      </c>
    </row>
    <row r="80" spans="1:4" x14ac:dyDescent="0.2">
      <c r="A80" s="189">
        <v>77</v>
      </c>
      <c r="B80" s="190">
        <v>100.50774548760104</v>
      </c>
      <c r="C80" s="190">
        <v>181.6877404624455</v>
      </c>
      <c r="D80" s="191">
        <v>480</v>
      </c>
    </row>
    <row r="81" spans="1:4" x14ac:dyDescent="0.2">
      <c r="A81" s="189">
        <v>78</v>
      </c>
      <c r="B81" s="190">
        <v>101.17503027003308</v>
      </c>
      <c r="C81" s="190">
        <v>182.93773519193289</v>
      </c>
      <c r="D81" s="191">
        <v>480</v>
      </c>
    </row>
    <row r="82" spans="1:4" x14ac:dyDescent="0.2">
      <c r="A82" s="189">
        <v>79</v>
      </c>
      <c r="B82" s="190">
        <v>101.83381437797897</v>
      </c>
      <c r="C82" s="190">
        <v>184.1718059882144</v>
      </c>
      <c r="D82" s="191">
        <v>480</v>
      </c>
    </row>
    <row r="83" spans="1:4" x14ac:dyDescent="0.2">
      <c r="A83" s="189">
        <v>80</v>
      </c>
      <c r="B83" s="190">
        <v>102.48431167345299</v>
      </c>
      <c r="C83" s="190">
        <v>185.39035346943336</v>
      </c>
      <c r="D83" s="191">
        <v>480</v>
      </c>
    </row>
    <row r="84" spans="1:4" x14ac:dyDescent="0.2">
      <c r="A84" s="189">
        <v>81</v>
      </c>
      <c r="B84" s="190">
        <v>103.12672804803867</v>
      </c>
      <c r="C84" s="190">
        <v>186.59376332308202</v>
      </c>
      <c r="D84" s="191">
        <v>480</v>
      </c>
    </row>
    <row r="85" spans="1:4" x14ac:dyDescent="0.2">
      <c r="A85" s="189">
        <v>82</v>
      </c>
      <c r="B85" s="190">
        <v>103.76126181410056</v>
      </c>
      <c r="C85" s="190">
        <v>187.78240703884052</v>
      </c>
      <c r="D85" s="191">
        <v>480</v>
      </c>
    </row>
    <row r="86" spans="1:4" x14ac:dyDescent="0.2">
      <c r="A86" s="189">
        <v>83</v>
      </c>
      <c r="B86" s="190">
        <v>104.3881040722848</v>
      </c>
      <c r="C86" s="190">
        <v>188.95664259699987</v>
      </c>
      <c r="D86" s="191">
        <v>480</v>
      </c>
    </row>
    <row r="87" spans="1:4" x14ac:dyDescent="0.2">
      <c r="A87" s="189">
        <v>84</v>
      </c>
      <c r="B87" s="190">
        <v>105.00743905701167</v>
      </c>
      <c r="C87" s="190">
        <v>190.11681511565703</v>
      </c>
      <c r="D87" s="191">
        <v>480</v>
      </c>
    </row>
    <row r="88" spans="1:4" x14ac:dyDescent="0.2">
      <c r="A88" s="189">
        <v>85</v>
      </c>
      <c r="B88" s="190">
        <v>105.61944446152368</v>
      </c>
      <c r="C88" s="190">
        <v>191.26325745961336</v>
      </c>
      <c r="D88" s="191">
        <v>480</v>
      </c>
    </row>
    <row r="89" spans="1:4" x14ac:dyDescent="0.2">
      <c r="A89" s="189">
        <v>86</v>
      </c>
      <c r="B89" s="190">
        <v>106.224291743923</v>
      </c>
      <c r="C89" s="190">
        <v>192.39629081366098</v>
      </c>
      <c r="D89" s="191">
        <v>480</v>
      </c>
    </row>
    <row r="90" spans="1:4" x14ac:dyDescent="0.2">
      <c r="A90" s="189">
        <v>87</v>
      </c>
      <c r="B90" s="190">
        <v>106.82214641551866</v>
      </c>
      <c r="C90" s="190">
        <v>193.51622522273036</v>
      </c>
      <c r="D90" s="191">
        <v>480</v>
      </c>
    </row>
    <row r="91" spans="1:4" x14ac:dyDescent="0.2">
      <c r="A91" s="189">
        <v>88</v>
      </c>
      <c r="B91" s="190">
        <v>107.41316831269467</v>
      </c>
      <c r="C91" s="190">
        <v>194.62336010116869</v>
      </c>
      <c r="D91" s="191">
        <v>480</v>
      </c>
    </row>
    <row r="92" spans="1:4" x14ac:dyDescent="0.2">
      <c r="A92" s="189">
        <v>89</v>
      </c>
      <c r="B92" s="190">
        <v>107.99751185341786</v>
      </c>
      <c r="C92" s="190">
        <v>195.71798471324487</v>
      </c>
      <c r="D92" s="191">
        <v>480</v>
      </c>
    </row>
    <row r="93" spans="1:4" x14ac:dyDescent="0.2">
      <c r="A93" s="189">
        <v>90</v>
      </c>
      <c r="B93" s="190">
        <v>108.57532627941494</v>
      </c>
      <c r="C93" s="190">
        <v>196.80037862680859</v>
      </c>
      <c r="D93" s="191">
        <v>480</v>
      </c>
    </row>
    <row r="94" spans="1:4" x14ac:dyDescent="0.2">
      <c r="A94" s="189">
        <v>91</v>
      </c>
      <c r="B94" s="190">
        <v>109.14675588496803</v>
      </c>
      <c r="C94" s="190">
        <v>197.87081214188308</v>
      </c>
      <c r="D94" s="191">
        <v>480</v>
      </c>
    </row>
    <row r="95" spans="1:4" x14ac:dyDescent="0.2">
      <c r="A95" s="189">
        <v>92</v>
      </c>
      <c r="B95" s="190">
        <v>109.71194023320788</v>
      </c>
      <c r="C95" s="190">
        <v>198.92954669583722</v>
      </c>
      <c r="D95" s="191">
        <v>480</v>
      </c>
    </row>
    <row r="96" spans="1:4" x14ac:dyDescent="0.2">
      <c r="A96" s="189">
        <v>93</v>
      </c>
      <c r="B96" s="190">
        <v>110.27101436071392</v>
      </c>
      <c r="C96" s="190">
        <v>199.97683524665396</v>
      </c>
      <c r="D96" s="191">
        <v>480</v>
      </c>
    </row>
    <row r="97" spans="1:4" x14ac:dyDescent="0.2">
      <c r="A97" s="189">
        <v>94</v>
      </c>
      <c r="B97" s="190">
        <v>110.82410897117336</v>
      </c>
      <c r="C97" s="190">
        <v>201.01292263570301</v>
      </c>
      <c r="D97" s="191">
        <v>480</v>
      </c>
    </row>
    <row r="98" spans="1:4" x14ac:dyDescent="0.2">
      <c r="A98" s="189">
        <v>95</v>
      </c>
      <c r="B98" s="190">
        <v>111.37135061879252</v>
      </c>
      <c r="C98" s="190">
        <v>202.03804593131724</v>
      </c>
      <c r="D98" s="191">
        <v>480</v>
      </c>
    </row>
    <row r="99" spans="1:4" x14ac:dyDescent="0.2">
      <c r="A99" s="189">
        <v>96</v>
      </c>
      <c r="B99" s="190">
        <v>111.9128618821053</v>
      </c>
      <c r="C99" s="190">
        <v>203.05243475438016</v>
      </c>
      <c r="D99" s="191">
        <v>480</v>
      </c>
    </row>
    <row r="100" spans="1:4" x14ac:dyDescent="0.2">
      <c r="A100" s="189">
        <v>97</v>
      </c>
      <c r="B100" s="190">
        <v>112.44876152877541</v>
      </c>
      <c r="C100" s="190">
        <v>204.05631158704273</v>
      </c>
      <c r="D100" s="191">
        <v>480</v>
      </c>
    </row>
    <row r="101" spans="1:4" x14ac:dyDescent="0.2">
      <c r="A101" s="189">
        <v>98</v>
      </c>
      <c r="B101" s="190">
        <v>112.97916467194671</v>
      </c>
      <c r="C101" s="190">
        <v>205.04989206560725</v>
      </c>
      <c r="D101" s="191">
        <v>480</v>
      </c>
    </row>
    <row r="102" spans="1:4" x14ac:dyDescent="0.2">
      <c r="A102" s="189">
        <v>99</v>
      </c>
      <c r="B102" s="190">
        <v>113.50418291865658</v>
      </c>
      <c r="C102" s="190">
        <v>206.0333852585438</v>
      </c>
      <c r="D102" s="191">
        <v>480</v>
      </c>
    </row>
    <row r="103" spans="1:4" x14ac:dyDescent="0.2">
      <c r="A103" s="189">
        <v>100</v>
      </c>
      <c r="B103" s="190">
        <v>114.02392451079125</v>
      </c>
      <c r="C103" s="190">
        <v>207.00699393053523</v>
      </c>
      <c r="D103" s="191">
        <v>480</v>
      </c>
    </row>
    <row r="104" spans="1:4" x14ac:dyDescent="0.2">
      <c r="A104" s="189">
        <v>101</v>
      </c>
      <c r="B104" s="190">
        <v>114.53849445902738</v>
      </c>
      <c r="C104" s="190">
        <v>207.97091479338403</v>
      </c>
      <c r="D104" s="191">
        <v>480</v>
      </c>
    </row>
    <row r="105" spans="1:4" x14ac:dyDescent="0.2">
      <c r="A105" s="189">
        <v>102</v>
      </c>
      <c r="B105" s="190">
        <v>115.04799467017595</v>
      </c>
      <c r="C105" s="190">
        <v>208.92533874456009</v>
      </c>
      <c r="D105" s="191">
        <v>480</v>
      </c>
    </row>
    <row r="106" spans="1:4" x14ac:dyDescent="0.2">
      <c r="A106" s="189">
        <v>103</v>
      </c>
      <c r="B106" s="190">
        <v>115.55252406831359</v>
      </c>
      <c r="C106" s="190">
        <v>209.87045109411034</v>
      </c>
      <c r="D106" s="191">
        <v>480</v>
      </c>
    </row>
    <row r="107" spans="1:4" x14ac:dyDescent="0.2">
      <c r="A107" s="189">
        <v>104</v>
      </c>
      <c r="B107" s="190">
        <v>116.05217871006165</v>
      </c>
      <c r="C107" s="190">
        <v>210.80643178060626</v>
      </c>
      <c r="D107" s="191">
        <v>480</v>
      </c>
    </row>
    <row r="108" spans="1:4" x14ac:dyDescent="0.2">
      <c r="A108" s="189">
        <v>105</v>
      </c>
      <c r="B108" s="190">
        <v>116.54705189434989</v>
      </c>
      <c r="C108" s="190">
        <v>211.73345557675876</v>
      </c>
      <c r="D108" s="191">
        <v>480</v>
      </c>
    </row>
    <row r="109" spans="1:4" x14ac:dyDescent="0.2">
      <c r="A109" s="189">
        <v>106</v>
      </c>
      <c r="B109" s="190">
        <v>117.03723426697728</v>
      </c>
      <c r="C109" s="190">
        <v>212.65169228528771</v>
      </c>
      <c r="D109" s="191">
        <v>480</v>
      </c>
    </row>
    <row r="110" spans="1:4" x14ac:dyDescent="0.2">
      <c r="A110" s="189">
        <v>107</v>
      </c>
      <c r="B110" s="190">
        <v>117.52281392026379</v>
      </c>
      <c r="C110" s="190">
        <v>213.56130692559498</v>
      </c>
      <c r="D110" s="191">
        <v>480</v>
      </c>
    </row>
    <row r="111" spans="1:4" x14ac:dyDescent="0.2">
      <c r="A111" s="189">
        <v>108</v>
      </c>
      <c r="B111" s="190">
        <v>118.00387648806725</v>
      </c>
      <c r="C111" s="190">
        <v>214.46245991175539</v>
      </c>
      <c r="D111" s="191">
        <v>480</v>
      </c>
    </row>
    <row r="112" spans="1:4" x14ac:dyDescent="0.2">
      <c r="A112" s="189">
        <v>109</v>
      </c>
      <c r="B112" s="190">
        <v>118.48050523642098</v>
      </c>
      <c r="C112" s="190">
        <v>215.35530722230382</v>
      </c>
      <c r="D112" s="191">
        <v>480</v>
      </c>
    </row>
    <row r="113" spans="1:4" x14ac:dyDescent="0.2">
      <c r="A113" s="189">
        <v>110</v>
      </c>
      <c r="B113" s="190">
        <v>118.95278115003289</v>
      </c>
      <c r="C113" s="190">
        <v>216.24000056227044</v>
      </c>
      <c r="D113" s="191">
        <v>480</v>
      </c>
    </row>
    <row r="114" spans="1:4" x14ac:dyDescent="0.2">
      <c r="A114" s="189">
        <v>111</v>
      </c>
      <c r="B114" s="190">
        <v>119.42078301487004</v>
      </c>
      <c r="C114" s="190">
        <v>217.32565571566639</v>
      </c>
      <c r="D114" s="191">
        <v>480</v>
      </c>
    </row>
    <row r="115" spans="1:4" x14ac:dyDescent="0.2">
      <c r="A115" s="189">
        <v>112</v>
      </c>
      <c r="B115" s="190">
        <v>119.88458749704029</v>
      </c>
      <c r="C115" s="190">
        <v>218.40157204577517</v>
      </c>
      <c r="D115" s="191">
        <v>480</v>
      </c>
    </row>
    <row r="116" spans="1:4" x14ac:dyDescent="0.2">
      <c r="A116" s="189">
        <v>113</v>
      </c>
      <c r="B116" s="190">
        <v>120.34426921816717</v>
      </c>
      <c r="C116" s="190">
        <v>219.46792454866323</v>
      </c>
      <c r="D116" s="191">
        <v>480</v>
      </c>
    </row>
    <row r="117" spans="1:4" x14ac:dyDescent="0.2">
      <c r="A117" s="189">
        <v>114</v>
      </c>
      <c r="B117" s="190">
        <v>120.79990082744484</v>
      </c>
      <c r="C117" s="190">
        <v>220.52488175322011</v>
      </c>
      <c r="D117" s="191">
        <v>480</v>
      </c>
    </row>
    <row r="118" spans="1:4" x14ac:dyDescent="0.2">
      <c r="A118" s="189">
        <v>115</v>
      </c>
      <c r="B118" s="190">
        <v>121.25155307054611</v>
      </c>
      <c r="C118" s="190">
        <v>221.57260777261763</v>
      </c>
      <c r="D118" s="191">
        <v>480</v>
      </c>
    </row>
    <row r="119" spans="1:4" x14ac:dyDescent="0.2">
      <c r="A119" s="189">
        <v>116</v>
      </c>
      <c r="B119" s="190">
        <v>121.69929485554727</v>
      </c>
      <c r="C119" s="190">
        <v>222.61126245723958</v>
      </c>
      <c r="D119" s="191">
        <v>480</v>
      </c>
    </row>
    <row r="120" spans="1:4" x14ac:dyDescent="0.2">
      <c r="A120" s="189">
        <v>117</v>
      </c>
      <c r="B120" s="190">
        <v>122.1431933160236</v>
      </c>
      <c r="C120" s="190">
        <v>223.64100154104906</v>
      </c>
      <c r="D120" s="191">
        <v>480</v>
      </c>
    </row>
    <row r="121" spans="1:4" x14ac:dyDescent="0.2">
      <c r="A121" s="189">
        <v>118</v>
      </c>
      <c r="B121" s="190">
        <v>122.58331387145975</v>
      </c>
      <c r="C121" s="190">
        <v>224.66197678172492</v>
      </c>
      <c r="D121" s="191">
        <v>480</v>
      </c>
    </row>
    <row r="122" spans="1:4" x14ac:dyDescent="0.2">
      <c r="A122" s="189">
        <v>119</v>
      </c>
      <c r="B122" s="190">
        <v>123.01972028511096</v>
      </c>
      <c r="C122" s="190">
        <v>225.67433609488748</v>
      </c>
      <c r="D122" s="191">
        <v>480</v>
      </c>
    </row>
    <row r="123" spans="1:4" x14ac:dyDescent="0.2">
      <c r="A123" s="189">
        <v>120</v>
      </c>
      <c r="B123" s="190">
        <v>123.45247471944353</v>
      </c>
      <c r="C123" s="190">
        <v>226.67822368270623</v>
      </c>
      <c r="D123" s="191">
        <v>480</v>
      </c>
    </row>
    <row r="124" spans="1:4" x14ac:dyDescent="0.2">
      <c r="A124" s="189">
        <v>121</v>
      </c>
      <c r="B124" s="190">
        <v>123.88163778927454</v>
      </c>
      <c r="C124" s="190">
        <v>227.67378015717193</v>
      </c>
      <c r="D124" s="191">
        <v>480</v>
      </c>
    </row>
    <row r="125" spans="1:4" x14ac:dyDescent="0.2">
      <c r="A125" s="189">
        <v>122</v>
      </c>
      <c r="B125" s="190">
        <v>124.30726861272457</v>
      </c>
      <c r="C125" s="190">
        <v>228.66114265829478</v>
      </c>
      <c r="D125" s="191">
        <v>480</v>
      </c>
    </row>
    <row r="126" spans="1:4" x14ac:dyDescent="0.2">
      <c r="A126" s="189">
        <v>123</v>
      </c>
      <c r="B126" s="190">
        <v>124.72942486009106</v>
      </c>
      <c r="C126" s="190">
        <v>229.6404449674784</v>
      </c>
      <c r="D126" s="191">
        <v>480</v>
      </c>
    </row>
    <row r="127" spans="1:4" x14ac:dyDescent="0.2">
      <c r="A127" s="189">
        <v>124</v>
      </c>
      <c r="B127" s="190">
        <v>125.14816280074253</v>
      </c>
      <c r="C127" s="190">
        <v>230.61181761630431</v>
      </c>
      <c r="D127" s="191">
        <v>480</v>
      </c>
    </row>
    <row r="128" spans="1:4" x14ac:dyDescent="0.2">
      <c r="A128" s="189">
        <v>125</v>
      </c>
      <c r="B128" s="190">
        <v>125.56353734812947</v>
      </c>
      <c r="C128" s="190">
        <v>231.57538799094587</v>
      </c>
      <c r="D128" s="191">
        <v>480</v>
      </c>
    </row>
    <row r="129" spans="1:4" x14ac:dyDescent="0.2">
      <c r="A129" s="189">
        <v>126</v>
      </c>
      <c r="B129" s="190">
        <v>125.97560210300223</v>
      </c>
      <c r="C129" s="190">
        <v>232.53128043242324</v>
      </c>
      <c r="D129" s="191">
        <v>480</v>
      </c>
    </row>
    <row r="130" spans="1:4" x14ac:dyDescent="0.2">
      <c r="A130" s="189">
        <v>127</v>
      </c>
      <c r="B130" s="190">
        <v>126.38440939492031</v>
      </c>
      <c r="C130" s="190">
        <v>233.47961633289609</v>
      </c>
      <c r="D130" s="191">
        <v>480</v>
      </c>
    </row>
    <row r="131" spans="1:4" x14ac:dyDescent="0.2">
      <c r="A131" s="189">
        <v>128</v>
      </c>
      <c r="B131" s="190">
        <v>126.79001032213388</v>
      </c>
      <c r="C131" s="190">
        <v>234.42051422817809</v>
      </c>
      <c r="D131" s="191">
        <v>480</v>
      </c>
    </row>
    <row r="132" spans="1:4" x14ac:dyDescent="0.2">
      <c r="A132" s="189">
        <v>129</v>
      </c>
      <c r="B132" s="190">
        <v>127.19245478991353</v>
      </c>
      <c r="C132" s="190">
        <v>235.35408988665384</v>
      </c>
      <c r="D132" s="191">
        <v>480</v>
      </c>
    </row>
    <row r="133" spans="1:4" x14ac:dyDescent="0.2">
      <c r="A133" s="189">
        <v>130</v>
      </c>
      <c r="B133" s="190">
        <v>127.59179154739988</v>
      </c>
      <c r="C133" s="190">
        <v>236.28045639476053</v>
      </c>
      <c r="D133" s="191">
        <v>480</v>
      </c>
    </row>
    <row r="134" spans="1:4" x14ac:dyDescent="0.2">
      <c r="A134" s="189">
        <v>131</v>
      </c>
      <c r="B134" s="190">
        <v>127.98806822304148</v>
      </c>
      <c r="C134" s="190">
        <v>237.19972423919577</v>
      </c>
      <c r="D134" s="191">
        <v>480</v>
      </c>
    </row>
    <row r="135" spans="1:4" x14ac:dyDescent="0.2">
      <c r="A135" s="189">
        <v>132</v>
      </c>
      <c r="B135" s="190">
        <v>128.38133135868517</v>
      </c>
      <c r="C135" s="190">
        <v>238.11200138599906</v>
      </c>
      <c r="D135" s="191">
        <v>480</v>
      </c>
    </row>
    <row r="136" spans="1:4" x14ac:dyDescent="0.2">
      <c r="A136" s="189">
        <v>133</v>
      </c>
      <c r="B136" s="190">
        <v>128.77162644237981</v>
      </c>
      <c r="C136" s="190">
        <v>239.01739335664871</v>
      </c>
      <c r="D136" s="191">
        <v>480</v>
      </c>
    </row>
    <row r="137" spans="1:4" x14ac:dyDescent="0.2">
      <c r="A137" s="189">
        <v>134</v>
      </c>
      <c r="B137" s="190">
        <v>129.1589979399516</v>
      </c>
      <c r="C137" s="190">
        <v>239.91600330130893</v>
      </c>
      <c r="D137" s="191">
        <v>480</v>
      </c>
    </row>
    <row r="138" spans="1:4" x14ac:dyDescent="0.2">
      <c r="A138" s="189">
        <v>135</v>
      </c>
      <c r="B138" s="190">
        <v>129.54348932540546</v>
      </c>
      <c r="C138" s="190">
        <v>240.80793206935431</v>
      </c>
      <c r="D138" s="191">
        <v>480</v>
      </c>
    </row>
    <row r="139" spans="1:4" x14ac:dyDescent="0.2">
      <c r="A139" s="189">
        <v>136</v>
      </c>
      <c r="B139" s="190">
        <v>129.9251431102046</v>
      </c>
      <c r="C139" s="190">
        <v>241.6932782772904</v>
      </c>
      <c r="D139" s="191">
        <v>480</v>
      </c>
    </row>
    <row r="140" spans="1:4" x14ac:dyDescent="0.2">
      <c r="A140" s="189">
        <v>137</v>
      </c>
      <c r="B140" s="190">
        <v>130.30400087147729</v>
      </c>
      <c r="C140" s="190">
        <v>242.57213837418817</v>
      </c>
      <c r="D140" s="191">
        <v>480</v>
      </c>
    </row>
    <row r="141" spans="1:4" x14ac:dyDescent="0.2">
      <c r="A141" s="189">
        <v>138</v>
      </c>
      <c r="B141" s="190">
        <v>130.68010327919842</v>
      </c>
      <c r="C141" s="190">
        <v>243.44460670473771</v>
      </c>
      <c r="D141" s="191">
        <v>480</v>
      </c>
    </row>
    <row r="142" spans="1:4" x14ac:dyDescent="0.2">
      <c r="A142" s="189">
        <v>139</v>
      </c>
      <c r="B142" s="190">
        <v>131.05349012238929</v>
      </c>
      <c r="C142" s="190">
        <v>244.3107755700255</v>
      </c>
      <c r="D142" s="191">
        <v>480</v>
      </c>
    </row>
    <row r="143" spans="1:4" x14ac:dyDescent="0.2">
      <c r="A143" s="189">
        <v>140</v>
      </c>
      <c r="B143" s="190">
        <v>131.4242003343785</v>
      </c>
      <c r="C143" s="190">
        <v>245.17073528613471</v>
      </c>
      <c r="D143" s="191">
        <v>480</v>
      </c>
    </row>
    <row r="144" spans="1:4" x14ac:dyDescent="0.2">
      <c r="A144" s="189">
        <v>141</v>
      </c>
      <c r="B144" s="190">
        <v>131.7922720171639</v>
      </c>
      <c r="C144" s="190">
        <v>246.02457424065807</v>
      </c>
      <c r="D144" s="191">
        <v>480</v>
      </c>
    </row>
    <row r="145" spans="1:4" x14ac:dyDescent="0.2">
      <c r="A145" s="189">
        <v>142</v>
      </c>
      <c r="B145" s="190">
        <v>132.15774246491335</v>
      </c>
      <c r="C145" s="190">
        <v>246.87237894721429</v>
      </c>
      <c r="D145" s="191">
        <v>480</v>
      </c>
    </row>
    <row r="146" spans="1:4" x14ac:dyDescent="0.2">
      <c r="A146" s="189">
        <v>143</v>
      </c>
      <c r="B146" s="190">
        <v>132.52064818664155</v>
      </c>
      <c r="C146" s="190">
        <v>247.71423409805337</v>
      </c>
      <c r="D146" s="191">
        <v>480</v>
      </c>
    </row>
    <row r="147" spans="1:4" x14ac:dyDescent="0.2">
      <c r="A147" s="189">
        <v>144</v>
      </c>
      <c r="B147" s="190">
        <v>132.88102492809588</v>
      </c>
      <c r="C147" s="190">
        <v>248.55022261482628</v>
      </c>
      <c r="D147" s="191">
        <v>480</v>
      </c>
    </row>
    <row r="148" spans="1:4" x14ac:dyDescent="0.2">
      <c r="A148" s="189">
        <v>145</v>
      </c>
      <c r="B148" s="190">
        <v>133.23890769288545</v>
      </c>
      <c r="C148" s="190">
        <v>249.38042569759926</v>
      </c>
      <c r="D148" s="191">
        <v>480</v>
      </c>
    </row>
    <row r="149" spans="1:4" x14ac:dyDescent="0.2">
      <c r="A149" s="189">
        <v>146</v>
      </c>
      <c r="B149" s="190">
        <v>133.59433076288431</v>
      </c>
      <c r="C149" s="190">
        <v>250.20492287218408</v>
      </c>
      <c r="D149" s="191">
        <v>480</v>
      </c>
    </row>
    <row r="150" spans="1:4" x14ac:dyDescent="0.2">
      <c r="A150" s="189">
        <v>147</v>
      </c>
      <c r="B150" s="190">
        <v>133.94732771793718</v>
      </c>
      <c r="C150" s="190">
        <v>251.02379203585184</v>
      </c>
      <c r="D150" s="191">
        <v>480</v>
      </c>
    </row>
    <row r="151" spans="1:4" x14ac:dyDescent="0.2">
      <c r="A151" s="189">
        <v>148</v>
      </c>
      <c r="B151" s="190">
        <v>134.29793145489865</v>
      </c>
      <c r="C151" s="190">
        <v>251.83710950149793</v>
      </c>
      <c r="D151" s="191">
        <v>480</v>
      </c>
    </row>
    <row r="152" spans="1:4" x14ac:dyDescent="0.2">
      <c r="A152" s="189">
        <v>149</v>
      </c>
      <c r="B152" s="190">
        <v>134.64617420603003</v>
      </c>
      <c r="C152" s="190">
        <v>252.64495004031954</v>
      </c>
      <c r="D152" s="191">
        <v>480</v>
      </c>
    </row>
    <row r="153" spans="1:4" x14ac:dyDescent="0.2">
      <c r="A153" s="189">
        <v>150</v>
      </c>
      <c r="B153" s="190">
        <v>134.99208755678177</v>
      </c>
      <c r="C153" s="190">
        <v>253.44738692306581</v>
      </c>
      <c r="D153" s="191">
        <v>480</v>
      </c>
    </row>
    <row r="154" spans="1:4" x14ac:dyDescent="0.2">
      <c r="A154" s="189">
        <v>151</v>
      </c>
      <c r="B154" s="190">
        <v>135.33570246298459</v>
      </c>
      <c r="C154" s="190">
        <v>254.2444919599177</v>
      </c>
      <c r="D154" s="191">
        <v>480</v>
      </c>
    </row>
    <row r="155" spans="1:4" x14ac:dyDescent="0.2">
      <c r="A155" s="189">
        <v>152</v>
      </c>
      <c r="B155" s="190">
        <v>135.67704926747345</v>
      </c>
      <c r="C155" s="190">
        <v>255.03633553905163</v>
      </c>
      <c r="D155" s="191">
        <v>480</v>
      </c>
    </row>
    <row r="156" spans="1:4" x14ac:dyDescent="0.2">
      <c r="A156" s="189">
        <v>153</v>
      </c>
      <c r="B156" s="190">
        <v>136.01615771616648</v>
      </c>
      <c r="C156" s="190">
        <v>255.82298666393848</v>
      </c>
      <c r="D156" s="191">
        <v>480</v>
      </c>
    </row>
    <row r="157" spans="1:4" x14ac:dyDescent="0.2">
      <c r="A157" s="189">
        <v>154</v>
      </c>
      <c r="B157" s="190">
        <v>136.35305697362017</v>
      </c>
      <c r="C157" s="190">
        <v>256.60451298942763</v>
      </c>
      <c r="D157" s="191">
        <v>480</v>
      </c>
    </row>
    <row r="158" spans="1:4" x14ac:dyDescent="0.2">
      <c r="A158" s="189">
        <v>155</v>
      </c>
      <c r="B158" s="190">
        <v>136.68777563808075</v>
      </c>
      <c r="C158" s="190">
        <v>257.380980856664</v>
      </c>
      <c r="D158" s="191">
        <v>480</v>
      </c>
    </row>
    <row r="159" spans="1:4" x14ac:dyDescent="0.2">
      <c r="A159" s="189">
        <v>156</v>
      </c>
      <c r="B159" s="190">
        <v>137.0203417560522</v>
      </c>
      <c r="C159" s="190">
        <v>258.15245532688061</v>
      </c>
      <c r="D159" s="191">
        <v>480</v>
      </c>
    </row>
    <row r="160" spans="1:4" x14ac:dyDescent="0.2">
      <c r="A160" s="189">
        <v>157</v>
      </c>
      <c r="B160" s="190">
        <v>137.35078283639848</v>
      </c>
      <c r="C160" s="190">
        <v>258.91900021411362</v>
      </c>
      <c r="D160" s="191">
        <v>480</v>
      </c>
    </row>
    <row r="161" spans="1:4" x14ac:dyDescent="0.2">
      <c r="A161" s="189">
        <v>158</v>
      </c>
      <c r="B161" s="190">
        <v>137.67912586399811</v>
      </c>
      <c r="C161" s="190">
        <v>259.68067811687729</v>
      </c>
      <c r="D161" s="191">
        <v>480</v>
      </c>
    </row>
    <row r="162" spans="1:4" x14ac:dyDescent="0.2">
      <c r="A162" s="189">
        <v>159</v>
      </c>
      <c r="B162" s="190">
        <v>138.00539731296777</v>
      </c>
      <c r="C162" s="190">
        <v>260.4375504488396</v>
      </c>
      <c r="D162" s="191">
        <v>480</v>
      </c>
    </row>
    <row r="163" spans="1:4" x14ac:dyDescent="0.2">
      <c r="A163" s="189">
        <v>160</v>
      </c>
      <c r="B163" s="190">
        <v>138.32962315947211</v>
      </c>
      <c r="C163" s="190">
        <v>261.18967746853775</v>
      </c>
      <c r="D163" s="191">
        <v>480</v>
      </c>
    </row>
    <row r="164" spans="1:4" x14ac:dyDescent="0.2">
      <c r="A164" s="189">
        <v>161</v>
      </c>
      <c r="B164" s="190">
        <v>138.65182889413336</v>
      </c>
      <c r="C164" s="190">
        <v>261.93711830816619</v>
      </c>
      <c r="D164" s="191">
        <v>480</v>
      </c>
    </row>
    <row r="165" spans="1:4" x14ac:dyDescent="0.2">
      <c r="A165" s="189">
        <v>162</v>
      </c>
      <c r="B165" s="190">
        <v>138.97203953405773</v>
      </c>
      <c r="C165" s="190">
        <v>262.67993100147424</v>
      </c>
      <c r="D165" s="191">
        <v>480</v>
      </c>
    </row>
    <row r="166" spans="1:4" x14ac:dyDescent="0.2">
      <c r="A166" s="189">
        <v>163</v>
      </c>
      <c r="B166" s="190">
        <v>139.29027963449138</v>
      </c>
      <c r="C166" s="190">
        <v>263.41817251080573</v>
      </c>
      <c r="D166" s="191">
        <v>480</v>
      </c>
    </row>
    <row r="167" spans="1:4" x14ac:dyDescent="0.2">
      <c r="A167" s="189">
        <v>164</v>
      </c>
      <c r="B167" s="190">
        <v>139.60657330011966</v>
      </c>
      <c r="C167" s="190">
        <v>264.15189875331004</v>
      </c>
      <c r="D167" s="191">
        <v>480</v>
      </c>
    </row>
    <row r="168" spans="1:4" x14ac:dyDescent="0.2">
      <c r="A168" s="189">
        <v>165</v>
      </c>
      <c r="B168" s="190">
        <v>139.92094419602338</v>
      </c>
      <c r="C168" s="190">
        <v>264.88116462635861</v>
      </c>
      <c r="D168" s="191">
        <v>480</v>
      </c>
    </row>
    <row r="169" spans="1:4" x14ac:dyDescent="0.2">
      <c r="A169" s="189">
        <v>166</v>
      </c>
      <c r="B169" s="190">
        <v>140.2334155583039</v>
      </c>
      <c r="C169" s="190">
        <v>265.60602403219247</v>
      </c>
      <c r="D169" s="191">
        <v>480</v>
      </c>
    </row>
    <row r="170" spans="1:4" x14ac:dyDescent="0.2">
      <c r="A170" s="189">
        <v>167</v>
      </c>
      <c r="B170" s="190">
        <v>140.54401020438888</v>
      </c>
      <c r="C170" s="190">
        <v>266.32652990182862</v>
      </c>
      <c r="D170" s="191">
        <v>480</v>
      </c>
    </row>
    <row r="171" spans="1:4" x14ac:dyDescent="0.2">
      <c r="A171" s="189">
        <v>168</v>
      </c>
      <c r="B171" s="190">
        <v>140.85275054303082</v>
      </c>
      <c r="C171" s="190">
        <v>267.04273421825479</v>
      </c>
      <c r="D171" s="191">
        <v>480</v>
      </c>
    </row>
    <row r="172" spans="1:4" x14ac:dyDescent="0.2">
      <c r="A172" s="189">
        <v>169</v>
      </c>
      <c r="B172" s="190">
        <v>141.15965858400853</v>
      </c>
      <c r="C172" s="190">
        <v>267.75468803893489</v>
      </c>
      <c r="D172" s="191">
        <v>480</v>
      </c>
    </row>
    <row r="173" spans="1:4" x14ac:dyDescent="0.2">
      <c r="A173" s="189">
        <v>170</v>
      </c>
      <c r="B173" s="190">
        <v>141.46475594754278</v>
      </c>
      <c r="C173" s="190">
        <v>268.46244151764995</v>
      </c>
      <c r="D173" s="191">
        <v>480</v>
      </c>
    </row>
    <row r="174" spans="1:4" x14ac:dyDescent="0.2">
      <c r="A174" s="189">
        <v>171</v>
      </c>
      <c r="B174" s="190">
        <v>141.76806387343535</v>
      </c>
      <c r="C174" s="190">
        <v>269.16604392569985</v>
      </c>
      <c r="D174" s="191">
        <v>480</v>
      </c>
    </row>
    <row r="175" spans="1:4" x14ac:dyDescent="0.2">
      <c r="A175" s="189">
        <v>172</v>
      </c>
      <c r="B175" s="190">
        <v>142.06960322994209</v>
      </c>
      <c r="C175" s="190">
        <v>269.86554367248539</v>
      </c>
      <c r="D175" s="191">
        <v>480</v>
      </c>
    </row>
    <row r="176" spans="1:4" x14ac:dyDescent="0.2">
      <c r="A176" s="189">
        <v>173</v>
      </c>
      <c r="B176" s="190">
        <v>142.36939452238872</v>
      </c>
      <c r="C176" s="190">
        <v>270.56098832549623</v>
      </c>
      <c r="D176" s="191">
        <v>480</v>
      </c>
    </row>
    <row r="177" spans="1:4" x14ac:dyDescent="0.2">
      <c r="A177" s="189">
        <v>174</v>
      </c>
      <c r="B177" s="190">
        <v>142.66745790153777</v>
      </c>
      <c r="C177" s="190">
        <v>271.25242462971931</v>
      </c>
      <c r="D177" s="191">
        <v>480</v>
      </c>
    </row>
    <row r="178" spans="1:4" x14ac:dyDescent="0.2">
      <c r="A178" s="189">
        <v>175</v>
      </c>
      <c r="B178" s="190">
        <v>142.96381317171677</v>
      </c>
      <c r="C178" s="190">
        <v>271.9398985264944</v>
      </c>
      <c r="D178" s="191">
        <v>480</v>
      </c>
    </row>
    <row r="179" spans="1:4" x14ac:dyDescent="0.2">
      <c r="A179" s="189">
        <v>176</v>
      </c>
      <c r="B179" s="190">
        <v>143.25847979871372</v>
      </c>
      <c r="C179" s="190">
        <v>272.62345517183059</v>
      </c>
      <c r="D179" s="191">
        <v>480</v>
      </c>
    </row>
    <row r="180" spans="1:4" x14ac:dyDescent="0.2">
      <c r="A180" s="189">
        <v>177</v>
      </c>
      <c r="B180" s="190">
        <v>143.55147691745023</v>
      </c>
      <c r="C180" s="190">
        <v>273.30313895420443</v>
      </c>
      <c r="D180" s="191">
        <v>480</v>
      </c>
    </row>
    <row r="181" spans="1:4" x14ac:dyDescent="0.2">
      <c r="A181" s="189">
        <v>178</v>
      </c>
      <c r="B181" s="190">
        <v>143.84282333943699</v>
      </c>
      <c r="C181" s="190">
        <v>273.9789935118568</v>
      </c>
      <c r="D181" s="191">
        <v>480</v>
      </c>
    </row>
    <row r="182" spans="1:4" x14ac:dyDescent="0.2">
      <c r="A182" s="189">
        <v>179</v>
      </c>
      <c r="B182" s="190">
        <v>144.13253756002163</v>
      </c>
      <c r="C182" s="190">
        <v>274.65106174960465</v>
      </c>
      <c r="D182" s="191">
        <v>480</v>
      </c>
    </row>
    <row r="183" spans="1:4" x14ac:dyDescent="0.2">
      <c r="A183" s="189">
        <v>180</v>
      </c>
      <c r="B183" s="190">
        <v>144.42063776543404</v>
      </c>
      <c r="C183" s="190">
        <v>275.31938585518583</v>
      </c>
      <c r="D183" s="191">
        <v>480</v>
      </c>
    </row>
    <row r="184" spans="1:4" x14ac:dyDescent="0.2">
      <c r="A184" s="189">
        <v>181</v>
      </c>
      <c r="B184" s="190">
        <v>144.70714183963696</v>
      </c>
      <c r="C184" s="190">
        <v>275.98400731514937</v>
      </c>
      <c r="D184" s="191">
        <v>480</v>
      </c>
    </row>
    <row r="185" spans="1:4" x14ac:dyDescent="0.2">
      <c r="A185" s="189">
        <v>182</v>
      </c>
      <c r="B185" s="190">
        <v>144.99206737098714</v>
      </c>
      <c r="C185" s="190">
        <v>276.64496693030918</v>
      </c>
      <c r="D185" s="191">
        <v>480</v>
      </c>
    </row>
    <row r="186" spans="1:4" x14ac:dyDescent="0.2">
      <c r="A186" s="189">
        <v>183</v>
      </c>
      <c r="B186" s="190">
        <v>145.27543165871512</v>
      </c>
      <c r="C186" s="190">
        <v>277.3023048307744</v>
      </c>
      <c r="D186" s="191">
        <v>480</v>
      </c>
    </row>
    <row r="187" spans="1:4" x14ac:dyDescent="0.2">
      <c r="A187" s="189">
        <v>184</v>
      </c>
      <c r="B187" s="190">
        <v>145.557251719227</v>
      </c>
      <c r="C187" s="190">
        <v>277.9560604905692</v>
      </c>
      <c r="D187" s="191">
        <v>480</v>
      </c>
    </row>
    <row r="188" spans="1:4" x14ac:dyDescent="0.2">
      <c r="A188" s="189">
        <v>185</v>
      </c>
      <c r="B188" s="190">
        <v>145.83754429223686</v>
      </c>
      <c r="C188" s="190">
        <v>278.60627274185748</v>
      </c>
      <c r="D188" s="191">
        <v>480</v>
      </c>
    </row>
    <row r="189" spans="1:4" x14ac:dyDescent="0.2">
      <c r="A189" s="189">
        <v>186</v>
      </c>
      <c r="B189" s="190">
        <v>146.11632584673308</v>
      </c>
      <c r="C189" s="190">
        <v>279.25297978878405</v>
      </c>
      <c r="D189" s="191">
        <v>480</v>
      </c>
    </row>
    <row r="190" spans="1:4" x14ac:dyDescent="0.2">
      <c r="A190" s="189">
        <v>187</v>
      </c>
      <c r="B190" s="190">
        <v>146.39361258678446</v>
      </c>
      <c r="C190" s="190">
        <v>279.8962192209429</v>
      </c>
      <c r="D190" s="191">
        <v>480</v>
      </c>
    </row>
    <row r="191" spans="1:4" x14ac:dyDescent="0.2">
      <c r="A191" s="189">
        <v>188</v>
      </c>
      <c r="B191" s="190">
        <v>146.66942045719247</v>
      </c>
      <c r="C191" s="190">
        <v>280.53602802648959</v>
      </c>
      <c r="D191" s="191">
        <v>480</v>
      </c>
    </row>
    <row r="192" spans="1:4" x14ac:dyDescent="0.2">
      <c r="A192" s="189">
        <v>189</v>
      </c>
      <c r="B192" s="190">
        <v>146.94376514899275</v>
      </c>
      <c r="C192" s="190">
        <v>281.17244260490298</v>
      </c>
      <c r="D192" s="191">
        <v>480</v>
      </c>
    </row>
    <row r="193" spans="1:4" x14ac:dyDescent="0.2">
      <c r="A193" s="189">
        <v>190</v>
      </c>
      <c r="B193" s="190">
        <v>147.2166621048116</v>
      </c>
      <c r="C193" s="190">
        <v>281.80549877941132</v>
      </c>
      <c r="D193" s="191">
        <v>480</v>
      </c>
    </row>
    <row r="194" spans="1:4" x14ac:dyDescent="0.2">
      <c r="A194" s="189">
        <v>191</v>
      </c>
      <c r="B194" s="190">
        <v>147.4881265240823</v>
      </c>
      <c r="C194" s="190">
        <v>282.43523180909244</v>
      </c>
      <c r="D194" s="191">
        <v>480</v>
      </c>
    </row>
    <row r="195" spans="1:4" x14ac:dyDescent="0.2">
      <c r="A195" s="189">
        <v>192</v>
      </c>
      <c r="B195" s="190">
        <v>147.75817336812446</v>
      </c>
      <c r="C195" s="190">
        <v>283.0616764006578</v>
      </c>
      <c r="D195" s="191">
        <v>480</v>
      </c>
    </row>
    <row r="196" spans="1:4" x14ac:dyDescent="0.2">
      <c r="A196" s="189">
        <v>193</v>
      </c>
      <c r="B196" s="190">
        <v>148.02681736509226</v>
      </c>
      <c r="C196" s="190">
        <v>283.68486671992969</v>
      </c>
      <c r="D196" s="191">
        <v>480</v>
      </c>
    </row>
    <row r="197" spans="1:4" x14ac:dyDescent="0.2">
      <c r="A197" s="189">
        <v>194</v>
      </c>
      <c r="B197" s="190">
        <v>148.29407301479452</v>
      </c>
      <c r="C197" s="190">
        <v>284.30483640302339</v>
      </c>
      <c r="D197" s="191">
        <v>480</v>
      </c>
    </row>
    <row r="198" spans="1:4" x14ac:dyDescent="0.2">
      <c r="A198" s="189">
        <v>195</v>
      </c>
      <c r="B198" s="190">
        <v>148.55995459339042</v>
      </c>
      <c r="C198" s="190">
        <v>284.92161856724016</v>
      </c>
      <c r="D198" s="191">
        <v>480</v>
      </c>
    </row>
    <row r="199" spans="1:4" x14ac:dyDescent="0.2">
      <c r="A199" s="189">
        <v>196</v>
      </c>
      <c r="B199" s="190">
        <v>148.82447615796576</v>
      </c>
      <c r="C199" s="190">
        <v>285.53524582168336</v>
      </c>
      <c r="D199" s="191">
        <v>480</v>
      </c>
    </row>
    <row r="200" spans="1:4" x14ac:dyDescent="0.2">
      <c r="A200" s="189">
        <v>197</v>
      </c>
      <c r="B200" s="190">
        <v>149.08765155099266</v>
      </c>
      <c r="C200" s="190">
        <v>286.14575027760299</v>
      </c>
      <c r="D200" s="191">
        <v>480</v>
      </c>
    </row>
    <row r="201" spans="1:4" x14ac:dyDescent="0.2">
      <c r="A201" s="189">
        <v>198</v>
      </c>
      <c r="B201" s="190">
        <v>149.34949440467571</v>
      </c>
      <c r="C201" s="190">
        <v>286.75316355847866</v>
      </c>
      <c r="D201" s="191">
        <v>480</v>
      </c>
    </row>
    <row r="202" spans="1:4" x14ac:dyDescent="0.2">
      <c r="A202" s="189">
        <v>199</v>
      </c>
      <c r="B202" s="190">
        <v>149.61001814518974</v>
      </c>
      <c r="C202" s="190">
        <v>287.35751680984976</v>
      </c>
      <c r="D202" s="191">
        <v>480</v>
      </c>
    </row>
    <row r="203" spans="1:4" x14ac:dyDescent="0.2">
      <c r="A203" s="189">
        <v>200</v>
      </c>
      <c r="B203" s="190">
        <v>149.86923599681035</v>
      </c>
      <c r="C203" s="190">
        <v>287.95884070889736</v>
      </c>
      <c r="D203" s="191">
        <v>480</v>
      </c>
    </row>
    <row r="204" spans="1:4" x14ac:dyDescent="0.2">
      <c r="A204" s="189">
        <v>201</v>
      </c>
      <c r="B204" s="190">
        <v>150.12716098594214</v>
      </c>
      <c r="C204" s="190">
        <v>288.55716547378864</v>
      </c>
      <c r="D204" s="191">
        <v>480</v>
      </c>
    </row>
    <row r="205" spans="1:4" x14ac:dyDescent="0.2">
      <c r="A205" s="189">
        <v>202</v>
      </c>
      <c r="B205" s="190">
        <v>150.3838059450465</v>
      </c>
      <c r="C205" s="190">
        <v>289.15252087278878</v>
      </c>
      <c r="D205" s="191">
        <v>480</v>
      </c>
    </row>
    <row r="206" spans="1:4" x14ac:dyDescent="0.2">
      <c r="A206" s="189">
        <v>203</v>
      </c>
      <c r="B206" s="190">
        <v>150.63918351647274</v>
      </c>
      <c r="C206" s="190">
        <v>289.74493623314777</v>
      </c>
      <c r="D206" s="191">
        <v>480</v>
      </c>
    </row>
    <row r="207" spans="1:4" x14ac:dyDescent="0.2">
      <c r="A207" s="189">
        <v>204</v>
      </c>
      <c r="B207" s="190">
        <v>150.89330615619505</v>
      </c>
      <c r="C207" s="190">
        <v>290.33444044976989</v>
      </c>
      <c r="D207" s="191">
        <v>480</v>
      </c>
    </row>
    <row r="208" spans="1:4" x14ac:dyDescent="0.2">
      <c r="A208" s="189">
        <v>205</v>
      </c>
      <c r="B208" s="190">
        <v>151.14618613745787</v>
      </c>
      <c r="C208" s="190">
        <v>290.92106199366958</v>
      </c>
      <c r="D208" s="191">
        <v>480</v>
      </c>
    </row>
    <row r="209" spans="1:4" x14ac:dyDescent="0.2">
      <c r="A209" s="189">
        <v>206</v>
      </c>
      <c r="B209" s="190">
        <v>151.39783555433269</v>
      </c>
      <c r="C209" s="190">
        <v>291.50482892022256</v>
      </c>
      <c r="D209" s="191">
        <v>480</v>
      </c>
    </row>
    <row r="210" spans="1:4" x14ac:dyDescent="0.2">
      <c r="A210" s="189">
        <v>207</v>
      </c>
      <c r="B210" s="190">
        <v>151.64826632518893</v>
      </c>
      <c r="C210" s="190">
        <v>292.08576887721716</v>
      </c>
      <c r="D210" s="191">
        <v>480</v>
      </c>
    </row>
    <row r="211" spans="1:4" x14ac:dyDescent="0.2">
      <c r="A211" s="189">
        <v>208</v>
      </c>
      <c r="B211" s="190">
        <v>151.89749019608078</v>
      </c>
      <c r="C211" s="190">
        <v>292.66390911271213</v>
      </c>
      <c r="D211" s="191">
        <v>480</v>
      </c>
    </row>
    <row r="212" spans="1:4" x14ac:dyDescent="0.2">
      <c r="A212" s="189">
        <v>209</v>
      </c>
      <c r="B212" s="190">
        <v>152.14551874405328</v>
      </c>
      <c r="C212" s="190">
        <v>293.23927648270416</v>
      </c>
      <c r="D212" s="191">
        <v>480</v>
      </c>
    </row>
    <row r="213" spans="1:4" x14ac:dyDescent="0.2">
      <c r="A213" s="189">
        <v>210</v>
      </c>
      <c r="B213" s="190">
        <v>152.39236338036903</v>
      </c>
      <c r="C213" s="190">
        <v>293.81189745861445</v>
      </c>
      <c r="D213" s="191">
        <v>480</v>
      </c>
    </row>
    <row r="214" spans="1:4" x14ac:dyDescent="0.2">
      <c r="A214" s="189">
        <v>211</v>
      </c>
      <c r="B214" s="190">
        <v>152.63803535365864</v>
      </c>
      <c r="C214" s="190">
        <v>294.38179813459647</v>
      </c>
      <c r="D214" s="191">
        <v>480</v>
      </c>
    </row>
    <row r="215" spans="1:4" x14ac:dyDescent="0.2">
      <c r="A215" s="189">
        <v>212</v>
      </c>
      <c r="B215" s="190">
        <v>152.88254575299638</v>
      </c>
      <c r="C215" s="190">
        <v>294.94900423467112</v>
      </c>
      <c r="D215" s="191">
        <v>480</v>
      </c>
    </row>
    <row r="216" spans="1:4" x14ac:dyDescent="0.2">
      <c r="A216" s="189">
        <v>213</v>
      </c>
      <c r="B216" s="190">
        <v>153.12590551090392</v>
      </c>
      <c r="C216" s="190">
        <v>295.51354111969403</v>
      </c>
      <c r="D216" s="191">
        <v>480</v>
      </c>
    </row>
    <row r="217" spans="1:4" x14ac:dyDescent="0.2">
      <c r="A217" s="189">
        <v>214</v>
      </c>
      <c r="B217" s="190">
        <v>153.36812540628287</v>
      </c>
      <c r="C217" s="190">
        <v>296.07543379415904</v>
      </c>
      <c r="D217" s="191">
        <v>480</v>
      </c>
    </row>
    <row r="218" spans="1:4" x14ac:dyDescent="0.2">
      <c r="A218" s="189">
        <v>215</v>
      </c>
      <c r="B218" s="190">
        <v>153.60921606728033</v>
      </c>
      <c r="C218" s="190">
        <v>296.63470691284505</v>
      </c>
      <c r="D218" s="191">
        <v>480</v>
      </c>
    </row>
    <row r="219" spans="1:4" x14ac:dyDescent="0.2">
      <c r="A219" s="189">
        <v>216</v>
      </c>
      <c r="B219" s="190">
        <v>153.84918797408636</v>
      </c>
      <c r="C219" s="190">
        <v>297.19138478730588</v>
      </c>
      <c r="D219" s="191">
        <v>480</v>
      </c>
    </row>
    <row r="220" spans="1:4" x14ac:dyDescent="0.2">
      <c r="A220" s="189">
        <v>217</v>
      </c>
      <c r="B220" s="190">
        <v>154.08805146166802</v>
      </c>
      <c r="C220" s="190">
        <v>297.7454913922125</v>
      </c>
      <c r="D220" s="191">
        <v>480</v>
      </c>
    </row>
    <row r="221" spans="1:4" x14ac:dyDescent="0.2">
      <c r="A221" s="189">
        <v>218</v>
      </c>
      <c r="B221" s="190">
        <v>154.32581672244009</v>
      </c>
      <c r="C221" s="190">
        <v>298.29705037154849</v>
      </c>
      <c r="D221" s="191">
        <v>480</v>
      </c>
    </row>
    <row r="222" spans="1:4" x14ac:dyDescent="0.2">
      <c r="A222" s="189">
        <v>219</v>
      </c>
      <c r="B222" s="190">
        <v>154.56249380887482</v>
      </c>
      <c r="C222" s="190">
        <v>298.84608504466371</v>
      </c>
      <c r="D222" s="191">
        <v>480</v>
      </c>
    </row>
    <row r="223" spans="1:4" x14ac:dyDescent="0.2">
      <c r="A223" s="189">
        <v>220</v>
      </c>
      <c r="B223" s="190">
        <v>154.79809263605202</v>
      </c>
      <c r="C223" s="190">
        <v>299.39261841219025</v>
      </c>
      <c r="D223" s="191">
        <v>480</v>
      </c>
    </row>
    <row r="224" spans="1:4" x14ac:dyDescent="0.2">
      <c r="A224" s="189">
        <v>221</v>
      </c>
      <c r="B224" s="190">
        <v>155.03262298415143</v>
      </c>
      <c r="C224" s="190">
        <v>299.93667316182433</v>
      </c>
      <c r="D224" s="191">
        <v>480</v>
      </c>
    </row>
    <row r="225" spans="1:4" x14ac:dyDescent="0.2">
      <c r="A225" s="189">
        <v>222</v>
      </c>
      <c r="B225" s="190">
        <v>155.26609450088921</v>
      </c>
      <c r="C225" s="190">
        <v>300.47827167397753</v>
      </c>
      <c r="D225" s="191">
        <v>480</v>
      </c>
    </row>
    <row r="226" spans="1:4" x14ac:dyDescent="0.2">
      <c r="A226" s="189">
        <v>223</v>
      </c>
      <c r="B226" s="190">
        <v>155.49851670389879</v>
      </c>
      <c r="C226" s="190">
        <v>301.01743602730113</v>
      </c>
      <c r="D226" s="191">
        <v>480</v>
      </c>
    </row>
    <row r="227" spans="1:4" x14ac:dyDescent="0.2">
      <c r="A227" s="189">
        <v>224</v>
      </c>
      <c r="B227" s="190">
        <v>155.7298989830594</v>
      </c>
      <c r="C227" s="190">
        <v>301.55418800408631</v>
      </c>
      <c r="D227" s="191">
        <v>480</v>
      </c>
    </row>
    <row r="228" spans="1:4" x14ac:dyDescent="0.2">
      <c r="A228" s="189">
        <v>225</v>
      </c>
      <c r="B228" s="190">
        <v>155.96025060277225</v>
      </c>
      <c r="C228" s="190">
        <v>302.08854909554543</v>
      </c>
      <c r="D228" s="191">
        <v>480</v>
      </c>
    </row>
    <row r="229" spans="1:4" x14ac:dyDescent="0.2">
      <c r="A229" s="189">
        <v>226</v>
      </c>
      <c r="B229" s="190">
        <v>156.18958070418626</v>
      </c>
      <c r="C229" s="190">
        <v>302.62054050697446</v>
      </c>
      <c r="D229" s="191">
        <v>480</v>
      </c>
    </row>
    <row r="230" spans="1:4" x14ac:dyDescent="0.2">
      <c r="A230" s="189">
        <v>227</v>
      </c>
      <c r="B230" s="190">
        <v>156.41789830737466</v>
      </c>
      <c r="C230" s="190">
        <v>303.15018316280265</v>
      </c>
      <c r="D230" s="191">
        <v>480</v>
      </c>
    </row>
    <row r="231" spans="1:4" x14ac:dyDescent="0.2">
      <c r="A231" s="189">
        <v>228</v>
      </c>
      <c r="B231" s="190">
        <v>156.64521231346393</v>
      </c>
      <c r="C231" s="190">
        <v>303.67749771153137</v>
      </c>
      <c r="D231" s="191">
        <v>480</v>
      </c>
    </row>
    <row r="232" spans="1:4" x14ac:dyDescent="0.2">
      <c r="A232" s="189">
        <v>229</v>
      </c>
      <c r="B232" s="190">
        <v>156.87153150671608</v>
      </c>
      <c r="C232" s="190">
        <v>304.20250453056337</v>
      </c>
      <c r="D232" s="191">
        <v>480</v>
      </c>
    </row>
    <row r="233" spans="1:4" x14ac:dyDescent="0.2">
      <c r="A233" s="189">
        <v>230</v>
      </c>
      <c r="B233" s="190">
        <v>157.09686455656524</v>
      </c>
      <c r="C233" s="190">
        <v>304.7252237309288</v>
      </c>
      <c r="D233" s="191">
        <v>480</v>
      </c>
    </row>
    <row r="234" spans="1:4" x14ac:dyDescent="0.2">
      <c r="A234" s="189">
        <v>231</v>
      </c>
      <c r="B234" s="190">
        <v>157.32122001961068</v>
      </c>
      <c r="C234" s="190">
        <v>305.24567516190723</v>
      </c>
      <c r="D234" s="191">
        <v>480</v>
      </c>
    </row>
    <row r="235" spans="1:4" x14ac:dyDescent="0.2">
      <c r="A235" s="189">
        <v>232</v>
      </c>
      <c r="B235" s="190">
        <v>157.54460634156635</v>
      </c>
      <c r="C235" s="190">
        <v>305.76387841555083</v>
      </c>
      <c r="D235" s="191">
        <v>480</v>
      </c>
    </row>
    <row r="236" spans="1:4" x14ac:dyDescent="0.2">
      <c r="A236" s="189">
        <v>233</v>
      </c>
      <c r="B236" s="190">
        <v>157.7670318591685</v>
      </c>
      <c r="C236" s="190">
        <v>306.279852831109</v>
      </c>
      <c r="D236" s="191">
        <v>480</v>
      </c>
    </row>
    <row r="237" spans="1:4" x14ac:dyDescent="0.2">
      <c r="A237" s="189">
        <v>234</v>
      </c>
      <c r="B237" s="190">
        <v>157.98850480204277</v>
      </c>
      <c r="C237" s="190">
        <v>306.79361749936021</v>
      </c>
      <c r="D237" s="191">
        <v>480</v>
      </c>
    </row>
    <row r="238" spans="1:4" x14ac:dyDescent="0.2">
      <c r="A238" s="189">
        <v>235</v>
      </c>
      <c r="B238" s="190">
        <v>158.20903329453071</v>
      </c>
      <c r="C238" s="190">
        <v>307.30519126684914</v>
      </c>
      <c r="D238" s="191">
        <v>480</v>
      </c>
    </row>
    <row r="239" spans="1:4" x14ac:dyDescent="0.2">
      <c r="A239" s="189">
        <v>236</v>
      </c>
      <c r="B239" s="190">
        <v>158.42862535747886</v>
      </c>
      <c r="C239" s="190">
        <v>307.81459274003606</v>
      </c>
      <c r="D239" s="191">
        <v>480</v>
      </c>
    </row>
    <row r="240" spans="1:4" x14ac:dyDescent="0.2">
      <c r="A240" s="189">
        <v>237</v>
      </c>
      <c r="B240" s="190">
        <v>158.64728890998862</v>
      </c>
      <c r="C240" s="190">
        <v>308.32184028935689</v>
      </c>
      <c r="D240" s="191">
        <v>480</v>
      </c>
    </row>
    <row r="241" spans="1:4" x14ac:dyDescent="0.2">
      <c r="A241" s="189">
        <v>238</v>
      </c>
      <c r="B241" s="190">
        <v>158.86503177113008</v>
      </c>
      <c r="C241" s="190">
        <v>308.82695205319862</v>
      </c>
      <c r="D241" s="191">
        <v>480</v>
      </c>
    </row>
    <row r="242" spans="1:4" x14ac:dyDescent="0.2">
      <c r="A242" s="189">
        <v>239</v>
      </c>
      <c r="B242" s="190">
        <v>159.08186166161963</v>
      </c>
      <c r="C242" s="190">
        <v>309.3299459417911</v>
      </c>
      <c r="D242" s="191">
        <v>480</v>
      </c>
    </row>
    <row r="243" spans="1:4" x14ac:dyDescent="0.2">
      <c r="A243" s="189">
        <v>240</v>
      </c>
      <c r="B243" s="190">
        <v>159.29778620546261</v>
      </c>
      <c r="C243" s="190">
        <v>309.83083964101741</v>
      </c>
      <c r="D243" s="191">
        <v>480</v>
      </c>
    </row>
    <row r="244" spans="1:4" x14ac:dyDescent="0.2">
      <c r="A244" s="189">
        <v>241</v>
      </c>
      <c r="B244" s="190">
        <v>159.51281293156211</v>
      </c>
      <c r="C244" s="190">
        <v>310.32965061614573</v>
      </c>
      <c r="D244" s="191">
        <v>480</v>
      </c>
    </row>
    <row r="245" spans="1:4" x14ac:dyDescent="0.2">
      <c r="A245" s="189">
        <v>242</v>
      </c>
      <c r="B245" s="190">
        <v>159.72694927529363</v>
      </c>
      <c r="C245" s="190">
        <v>310.82639611548308</v>
      </c>
      <c r="D245" s="191">
        <v>480</v>
      </c>
    </row>
    <row r="246" spans="1:4" x14ac:dyDescent="0.2">
      <c r="A246" s="189">
        <v>243</v>
      </c>
      <c r="B246" s="190">
        <v>159.94020258004829</v>
      </c>
      <c r="C246" s="190">
        <v>311.32109317395384</v>
      </c>
      <c r="D246" s="191">
        <v>480</v>
      </c>
    </row>
    <row r="247" spans="1:4" x14ac:dyDescent="0.2">
      <c r="A247" s="189">
        <v>244</v>
      </c>
      <c r="B247" s="190">
        <v>160.1525800987437</v>
      </c>
      <c r="C247" s="190">
        <v>311.81375861660592</v>
      </c>
      <c r="D247" s="191">
        <v>480</v>
      </c>
    </row>
    <row r="248" spans="1:4" x14ac:dyDescent="0.2">
      <c r="A248" s="189">
        <v>245</v>
      </c>
      <c r="B248" s="190">
        <v>160.36408899530406</v>
      </c>
      <c r="C248" s="190">
        <v>312.30440906204302</v>
      </c>
      <c r="D248" s="191">
        <v>480</v>
      </c>
    </row>
    <row r="249" spans="1:4" x14ac:dyDescent="0.2">
      <c r="A249" s="189">
        <v>246</v>
      </c>
      <c r="B249" s="190">
        <v>160.57473634611014</v>
      </c>
      <c r="C249" s="190">
        <v>312.79306092578952</v>
      </c>
      <c r="D249" s="191">
        <v>480</v>
      </c>
    </row>
    <row r="250" spans="1:4" x14ac:dyDescent="0.2">
      <c r="A250" s="189">
        <v>247</v>
      </c>
      <c r="B250" s="190">
        <v>160.78452914142034</v>
      </c>
      <c r="C250" s="190">
        <v>313.27973042358565</v>
      </c>
      <c r="D250" s="191">
        <v>480</v>
      </c>
    </row>
    <row r="251" spans="1:4" x14ac:dyDescent="0.2">
      <c r="A251" s="189">
        <v>248</v>
      </c>
      <c r="B251" s="190">
        <v>160.99347428676165</v>
      </c>
      <c r="C251" s="190">
        <v>313.76443357461557</v>
      </c>
      <c r="D251" s="191">
        <v>480</v>
      </c>
    </row>
    <row r="252" spans="1:4" x14ac:dyDescent="0.2">
      <c r="A252" s="189">
        <v>249</v>
      </c>
      <c r="B252" s="190">
        <v>161.20157860429438</v>
      </c>
      <c r="C252" s="190">
        <v>314.24718620467195</v>
      </c>
      <c r="D252" s="191">
        <v>480</v>
      </c>
    </row>
    <row r="253" spans="1:4" x14ac:dyDescent="0.2">
      <c r="A253" s="189">
        <v>250</v>
      </c>
      <c r="B253" s="190">
        <v>161.40884883414856</v>
      </c>
      <c r="C253" s="190">
        <v>314.7280039492569</v>
      </c>
      <c r="D253" s="191">
        <v>480</v>
      </c>
    </row>
    <row r="254" spans="1:4" x14ac:dyDescent="0.2">
      <c r="A254" s="189">
        <v>251</v>
      </c>
      <c r="B254" s="190">
        <v>161.61529163573331</v>
      </c>
      <c r="C254" s="190">
        <v>315.2069022566194</v>
      </c>
      <c r="D254" s="191">
        <v>480</v>
      </c>
    </row>
    <row r="255" spans="1:4" x14ac:dyDescent="0.2">
      <c r="A255" s="189">
        <v>252</v>
      </c>
      <c r="B255" s="190">
        <v>161.82091358902133</v>
      </c>
      <c r="C255" s="190">
        <v>315.6838963907345</v>
      </c>
      <c r="D255" s="191">
        <v>480</v>
      </c>
    </row>
    <row r="256" spans="1:4" x14ac:dyDescent="0.2">
      <c r="A256" s="189">
        <v>253</v>
      </c>
      <c r="B256" s="190">
        <v>162.02572119580685</v>
      </c>
      <c r="C256" s="190">
        <v>316.15900143422158</v>
      </c>
      <c r="D256" s="191">
        <v>480</v>
      </c>
    </row>
    <row r="257" spans="1:4" x14ac:dyDescent="0.2">
      <c r="A257" s="189">
        <v>254</v>
      </c>
      <c r="B257" s="190">
        <v>162.22972088093942</v>
      </c>
      <c r="C257" s="190">
        <v>316.63223229120723</v>
      </c>
      <c r="D257" s="191">
        <v>480</v>
      </c>
    </row>
    <row r="258" spans="1:4" x14ac:dyDescent="0.2">
      <c r="A258" s="189">
        <v>255</v>
      </c>
      <c r="B258" s="190">
        <v>162.43291899353329</v>
      </c>
      <c r="C258" s="190">
        <v>317.1036036901296</v>
      </c>
      <c r="D258" s="191">
        <v>480</v>
      </c>
    </row>
    <row r="259" spans="1:4" x14ac:dyDescent="0.2">
      <c r="A259" s="189">
        <v>256</v>
      </c>
      <c r="B259" s="190">
        <v>162.63532180815304</v>
      </c>
      <c r="C259" s="190">
        <v>317.57313018648938</v>
      </c>
      <c r="D259" s="191">
        <v>480</v>
      </c>
    </row>
    <row r="260" spans="1:4" x14ac:dyDescent="0.2">
      <c r="A260" s="189">
        <v>257</v>
      </c>
      <c r="B260" s="190">
        <v>162.83693552597606</v>
      </c>
      <c r="C260" s="190">
        <v>318.04082616554649</v>
      </c>
      <c r="D260" s="191">
        <v>480</v>
      </c>
    </row>
    <row r="261" spans="1:4" x14ac:dyDescent="0.2">
      <c r="A261" s="189">
        <v>258</v>
      </c>
      <c r="B261" s="190">
        <v>163.03776627593265</v>
      </c>
      <c r="C261" s="190">
        <v>318.5067058449651</v>
      </c>
      <c r="D261" s="191">
        <v>480</v>
      </c>
    </row>
    <row r="262" spans="1:4" x14ac:dyDescent="0.2">
      <c r="A262" s="189">
        <v>259</v>
      </c>
      <c r="B262" s="190">
        <v>163.23782011582415</v>
      </c>
      <c r="C262" s="190">
        <v>318.9707832774061</v>
      </c>
      <c r="D262" s="191">
        <v>480</v>
      </c>
    </row>
    <row r="263" spans="1:4" x14ac:dyDescent="0.2">
      <c r="A263" s="189">
        <v>260</v>
      </c>
      <c r="B263" s="190">
        <v>163.43710303341902</v>
      </c>
      <c r="C263" s="190">
        <v>319.43307235307168</v>
      </c>
      <c r="D263" s="191">
        <v>480</v>
      </c>
    </row>
    <row r="264" spans="1:4" x14ac:dyDescent="0.2">
      <c r="A264" s="189">
        <v>261</v>
      </c>
      <c r="B264" s="190">
        <v>163.63562094752834</v>
      </c>
      <c r="C264" s="190">
        <v>319.89358680219891</v>
      </c>
      <c r="D264" s="191">
        <v>480</v>
      </c>
    </row>
    <row r="265" spans="1:4" x14ac:dyDescent="0.2">
      <c r="A265" s="189">
        <v>262</v>
      </c>
      <c r="B265" s="190">
        <v>163.83337970906064</v>
      </c>
      <c r="C265" s="190">
        <v>320.35234019750692</v>
      </c>
      <c r="D265" s="191">
        <v>480</v>
      </c>
    </row>
    <row r="266" spans="1:4" x14ac:dyDescent="0.2">
      <c r="A266" s="189">
        <v>263</v>
      </c>
      <c r="B266" s="190">
        <v>164.03038510205664</v>
      </c>
      <c r="C266" s="190">
        <v>320.80934595659784</v>
      </c>
      <c r="D266" s="191">
        <v>480</v>
      </c>
    </row>
    <row r="267" spans="1:4" x14ac:dyDescent="0.2">
      <c r="A267" s="189">
        <v>264</v>
      </c>
      <c r="B267" s="190">
        <v>164.22664284470429</v>
      </c>
      <c r="C267" s="190">
        <v>321.26461734431018</v>
      </c>
      <c r="D267" s="191">
        <v>480</v>
      </c>
    </row>
    <row r="268" spans="1:4" x14ac:dyDescent="0.2">
      <c r="A268" s="189">
        <v>265</v>
      </c>
      <c r="B268" s="190">
        <v>164.42215859033459</v>
      </c>
      <c r="C268" s="190">
        <v>321.71816747503067</v>
      </c>
      <c r="D268" s="191">
        <v>480</v>
      </c>
    </row>
    <row r="269" spans="1:4" x14ac:dyDescent="0.2">
      <c r="A269" s="189">
        <v>266</v>
      </c>
      <c r="B269" s="190">
        <v>164.61693792839895</v>
      </c>
      <c r="C269" s="190">
        <v>322.17000931495983</v>
      </c>
      <c r="D269" s="191">
        <v>480</v>
      </c>
    </row>
    <row r="270" spans="1:4" x14ac:dyDescent="0.2">
      <c r="A270" s="189">
        <v>267</v>
      </c>
      <c r="B270" s="190">
        <v>164.81098638542755</v>
      </c>
      <c r="C270" s="190">
        <v>322.6201556843364</v>
      </c>
      <c r="D270" s="191">
        <v>480</v>
      </c>
    </row>
    <row r="271" spans="1:4" x14ac:dyDescent="0.2">
      <c r="A271" s="189">
        <v>268</v>
      </c>
      <c r="B271" s="190">
        <v>165.00430942597072</v>
      </c>
      <c r="C271" s="190">
        <v>323.06861925962022</v>
      </c>
      <c r="D271" s="191">
        <v>480</v>
      </c>
    </row>
    <row r="272" spans="1:4" x14ac:dyDescent="0.2">
      <c r="A272" s="189">
        <v>269</v>
      </c>
      <c r="B272" s="190">
        <v>165.19691245352203</v>
      </c>
      <c r="C272" s="190">
        <v>323.51541257563383</v>
      </c>
      <c r="D272" s="191">
        <v>480</v>
      </c>
    </row>
    <row r="273" spans="1:4" x14ac:dyDescent="0.2">
      <c r="A273" s="189">
        <v>270</v>
      </c>
      <c r="B273" s="190">
        <v>165.3888008114246</v>
      </c>
      <c r="C273" s="190">
        <v>323.96054802766548</v>
      </c>
      <c r="D273" s="191">
        <v>480</v>
      </c>
    </row>
    <row r="274" spans="1:4" x14ac:dyDescent="0.2">
      <c r="A274" s="189">
        <v>271</v>
      </c>
      <c r="B274" s="190">
        <v>165.57997978376045</v>
      </c>
      <c r="C274" s="190">
        <v>324.40403787353131</v>
      </c>
      <c r="D274" s="191">
        <v>480</v>
      </c>
    </row>
    <row r="275" spans="1:4" x14ac:dyDescent="0.2">
      <c r="A275" s="189">
        <v>272</v>
      </c>
      <c r="B275" s="190">
        <v>165.77045459622369</v>
      </c>
      <c r="C275" s="190">
        <v>324.84589423560158</v>
      </c>
      <c r="D275" s="191">
        <v>480</v>
      </c>
    </row>
    <row r="276" spans="1:4" x14ac:dyDescent="0.2">
      <c r="A276" s="189">
        <v>273</v>
      </c>
      <c r="B276" s="190">
        <v>165.96023041697771</v>
      </c>
      <c r="C276" s="190">
        <v>325.28612910278878</v>
      </c>
      <c r="D276" s="191">
        <v>480</v>
      </c>
    </row>
    <row r="277" spans="1:4" x14ac:dyDescent="0.2">
      <c r="A277" s="189">
        <v>274</v>
      </c>
      <c r="B277" s="190">
        <v>166.14931235749637</v>
      </c>
      <c r="C277" s="190">
        <v>325.72475433249929</v>
      </c>
      <c r="D277" s="191">
        <v>480</v>
      </c>
    </row>
    <row r="278" spans="1:4" x14ac:dyDescent="0.2">
      <c r="A278" s="189">
        <v>275</v>
      </c>
      <c r="B278" s="190">
        <v>166.33770547339026</v>
      </c>
      <c r="C278" s="190">
        <v>326.16178165254979</v>
      </c>
      <c r="D278" s="191">
        <v>480</v>
      </c>
    </row>
    <row r="279" spans="1:4" x14ac:dyDescent="0.2">
      <c r="A279" s="189">
        <v>276</v>
      </c>
      <c r="B279" s="190">
        <v>166.5254147652175</v>
      </c>
      <c r="C279" s="190">
        <v>326.59722266304874</v>
      </c>
      <c r="D279" s="191">
        <v>480</v>
      </c>
    </row>
    <row r="280" spans="1:4" x14ac:dyDescent="0.2">
      <c r="A280" s="189">
        <v>277</v>
      </c>
      <c r="B280" s="190">
        <v>166.71244517928068</v>
      </c>
      <c r="C280" s="190">
        <v>327.03108883824399</v>
      </c>
      <c r="D280" s="191">
        <v>480</v>
      </c>
    </row>
    <row r="281" spans="1:4" x14ac:dyDescent="0.2">
      <c r="A281" s="189">
        <v>278</v>
      </c>
      <c r="B281" s="190">
        <v>166.89880160840838</v>
      </c>
      <c r="C281" s="190">
        <v>327.46339152833662</v>
      </c>
      <c r="D281" s="191">
        <v>480</v>
      </c>
    </row>
    <row r="282" spans="1:4" x14ac:dyDescent="0.2">
      <c r="A282" s="189">
        <v>279</v>
      </c>
      <c r="B282" s="190">
        <v>167.08448889272358</v>
      </c>
      <c r="C282" s="190">
        <v>327.89414196126353</v>
      </c>
      <c r="D282" s="191">
        <v>480</v>
      </c>
    </row>
    <row r="283" spans="1:4" x14ac:dyDescent="0.2">
      <c r="A283" s="189">
        <v>280</v>
      </c>
      <c r="B283" s="190">
        <v>167.26951182039764</v>
      </c>
      <c r="C283" s="190">
        <v>328.32335124444597</v>
      </c>
      <c r="D283" s="191">
        <v>480</v>
      </c>
    </row>
    <row r="284" spans="1:4" x14ac:dyDescent="0.2">
      <c r="A284" s="189">
        <v>281</v>
      </c>
      <c r="B284" s="190">
        <v>167.45387512839147</v>
      </c>
      <c r="C284" s="190">
        <v>328.75103036650893</v>
      </c>
      <c r="D284" s="191">
        <v>480</v>
      </c>
    </row>
    <row r="285" spans="1:4" x14ac:dyDescent="0.2">
      <c r="A285" s="189">
        <v>282</v>
      </c>
      <c r="B285" s="190">
        <v>167.63758350318304</v>
      </c>
      <c r="C285" s="190">
        <v>329.17719019896919</v>
      </c>
      <c r="D285" s="191">
        <v>480</v>
      </c>
    </row>
    <row r="286" spans="1:4" x14ac:dyDescent="0.2">
      <c r="A286" s="189">
        <v>283</v>
      </c>
      <c r="B286" s="190">
        <v>167.82064158148202</v>
      </c>
      <c r="C286" s="190">
        <v>329.60184149789302</v>
      </c>
      <c r="D286" s="191">
        <v>480</v>
      </c>
    </row>
    <row r="287" spans="1:4" x14ac:dyDescent="0.2">
      <c r="A287" s="189">
        <v>284</v>
      </c>
      <c r="B287" s="190">
        <v>168.0030539509325</v>
      </c>
      <c r="C287" s="190">
        <v>330.02499490552555</v>
      </c>
      <c r="D287" s="191">
        <v>480</v>
      </c>
    </row>
    <row r="288" spans="1:4" x14ac:dyDescent="0.2">
      <c r="A288" s="189">
        <v>285</v>
      </c>
      <c r="B288" s="190">
        <v>168.18482515080217</v>
      </c>
      <c r="C288" s="190">
        <v>330.44666095189092</v>
      </c>
      <c r="D288" s="191">
        <v>480</v>
      </c>
    </row>
    <row r="289" spans="1:4" x14ac:dyDescent="0.2">
      <c r="A289" s="189">
        <v>286</v>
      </c>
      <c r="B289" s="190">
        <v>168.36595967266064</v>
      </c>
      <c r="C289" s="190">
        <v>330.86685005636451</v>
      </c>
      <c r="D289" s="191">
        <v>480</v>
      </c>
    </row>
    <row r="290" spans="1:4" x14ac:dyDescent="0.2">
      <c r="A290" s="189">
        <v>287</v>
      </c>
      <c r="B290" s="190">
        <v>168.54646196104517</v>
      </c>
      <c r="C290" s="190">
        <v>331.28557252921826</v>
      </c>
      <c r="D290" s="191">
        <v>480</v>
      </c>
    </row>
    <row r="291" spans="1:4" x14ac:dyDescent="0.2">
      <c r="A291" s="189">
        <v>288</v>
      </c>
      <c r="B291" s="190">
        <v>168.72633641411494</v>
      </c>
      <c r="C291" s="190">
        <v>331.70283857313746</v>
      </c>
      <c r="D291" s="191">
        <v>480</v>
      </c>
    </row>
    <row r="292" spans="1:4" x14ac:dyDescent="0.2">
      <c r="A292" s="189">
        <v>289</v>
      </c>
      <c r="B292" s="190">
        <v>168.90558738429436</v>
      </c>
      <c r="C292" s="190">
        <v>332.11865828471372</v>
      </c>
      <c r="D292" s="191">
        <v>480</v>
      </c>
    </row>
    <row r="293" spans="1:4" x14ac:dyDescent="0.2">
      <c r="A293" s="189">
        <v>290</v>
      </c>
      <c r="B293" s="190">
        <v>169.08421917890459</v>
      </c>
      <c r="C293" s="190">
        <v>332.53304165591038</v>
      </c>
      <c r="D293" s="191">
        <v>480</v>
      </c>
    </row>
    <row r="294" spans="1:4" x14ac:dyDescent="0.2">
      <c r="A294" s="189">
        <v>291</v>
      </c>
      <c r="B294" s="190">
        <v>169.26223606078509</v>
      </c>
      <c r="C294" s="190">
        <v>332.94599857550298</v>
      </c>
      <c r="D294" s="191">
        <v>480</v>
      </c>
    </row>
    <row r="295" spans="1:4" x14ac:dyDescent="0.2">
      <c r="A295" s="189">
        <v>292</v>
      </c>
      <c r="B295" s="190">
        <v>169.4396422489034</v>
      </c>
      <c r="C295" s="190">
        <v>333.35753883049523</v>
      </c>
      <c r="D295" s="191">
        <v>480</v>
      </c>
    </row>
    <row r="296" spans="1:4" x14ac:dyDescent="0.2">
      <c r="A296" s="189">
        <v>293</v>
      </c>
      <c r="B296" s="190">
        <v>169.61644191895581</v>
      </c>
      <c r="C296" s="190">
        <v>333.76767210751132</v>
      </c>
      <c r="D296" s="191">
        <v>480</v>
      </c>
    </row>
    <row r="297" spans="1:4" x14ac:dyDescent="0.2">
      <c r="A297" s="189">
        <v>294</v>
      </c>
      <c r="B297" s="190">
        <v>169.79263920395633</v>
      </c>
      <c r="C297" s="190">
        <v>334.17640799416296</v>
      </c>
      <c r="D297" s="191">
        <v>480</v>
      </c>
    </row>
    <row r="298" spans="1:4" x14ac:dyDescent="0.2">
      <c r="A298" s="189">
        <v>295</v>
      </c>
      <c r="B298" s="190">
        <v>169.9682381948171</v>
      </c>
      <c r="C298" s="190">
        <v>334.58375598039572</v>
      </c>
      <c r="D298" s="191">
        <v>480</v>
      </c>
    </row>
    <row r="299" spans="1:4" x14ac:dyDescent="0.2">
      <c r="A299" s="189">
        <v>296</v>
      </c>
      <c r="B299" s="190">
        <v>170.14324294091779</v>
      </c>
      <c r="C299" s="190">
        <v>334.98972545980905</v>
      </c>
      <c r="D299" s="191">
        <v>480</v>
      </c>
    </row>
    <row r="300" spans="1:4" x14ac:dyDescent="0.2">
      <c r="A300" s="189">
        <v>297</v>
      </c>
      <c r="B300" s="190">
        <v>170.31765745066627</v>
      </c>
      <c r="C300" s="190">
        <v>335.39432573095837</v>
      </c>
      <c r="D300" s="191">
        <v>480</v>
      </c>
    </row>
    <row r="301" spans="1:4" x14ac:dyDescent="0.2">
      <c r="A301" s="189">
        <v>298</v>
      </c>
      <c r="B301" s="190">
        <v>170.49148569204917</v>
      </c>
      <c r="C301" s="190">
        <v>335.79756599863072</v>
      </c>
      <c r="D301" s="191">
        <v>480</v>
      </c>
    </row>
    <row r="302" spans="1:4" x14ac:dyDescent="0.2">
      <c r="A302" s="189">
        <v>299</v>
      </c>
      <c r="B302" s="190">
        <v>170.66473159317388</v>
      </c>
      <c r="C302" s="190">
        <v>336.19945537510313</v>
      </c>
      <c r="D302" s="191">
        <v>480</v>
      </c>
    </row>
    <row r="303" spans="1:4" x14ac:dyDescent="0.2">
      <c r="A303" s="189">
        <v>300</v>
      </c>
      <c r="B303" s="190">
        <v>170.83739904280085</v>
      </c>
      <c r="C303" s="190">
        <v>336.60000288137695</v>
      </c>
      <c r="D303" s="191">
        <v>480</v>
      </c>
    </row>
    <row r="304" spans="1:4" x14ac:dyDescent="0.2">
      <c r="A304" s="189">
        <v>0</v>
      </c>
      <c r="B304" s="190">
        <v>0</v>
      </c>
      <c r="C304" s="190">
        <v>0</v>
      </c>
      <c r="D304" s="191"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5"/>
  <sheetViews>
    <sheetView workbookViewId="0">
      <pane xSplit="7" ySplit="5" topLeftCell="H6" activePane="bottomRight" state="frozen"/>
      <selection activeCell="G55" sqref="G55"/>
      <selection pane="topRight" activeCell="G55" sqref="G55"/>
      <selection pane="bottomLeft" activeCell="G55" sqref="G55"/>
      <selection pane="bottomRight" activeCell="A2" sqref="A2:XFD2"/>
    </sheetView>
  </sheetViews>
  <sheetFormatPr defaultColWidth="11.28515625" defaultRowHeight="12.75" x14ac:dyDescent="0.2"/>
  <cols>
    <col min="1" max="1" width="6.28515625" style="113" customWidth="1"/>
    <col min="2" max="2" width="8.7109375" style="1" bestFit="1" customWidth="1"/>
    <col min="3" max="3" width="7.140625" style="113" customWidth="1"/>
    <col min="4" max="4" width="26.85546875" style="1" customWidth="1"/>
    <col min="5" max="5" width="5.140625" style="1" customWidth="1"/>
    <col min="6" max="6" width="34.42578125" style="1" customWidth="1"/>
    <col min="7" max="7" width="7.42578125" style="80" bestFit="1" customWidth="1"/>
    <col min="8" max="14" width="9.7109375" style="80" customWidth="1"/>
    <col min="15" max="15" width="8.7109375" style="80" customWidth="1"/>
    <col min="16" max="16" width="8.7109375" style="25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5" max="39" width="8" style="1" customWidth="1"/>
    <col min="40" max="16384" width="11.28515625" style="1"/>
  </cols>
  <sheetData>
    <row r="1" spans="1:32" ht="24.75" customHeight="1" x14ac:dyDescent="0.3">
      <c r="A1" s="152" t="s">
        <v>459</v>
      </c>
      <c r="B1" s="153"/>
      <c r="C1" s="153"/>
      <c r="D1" s="153"/>
      <c r="E1" s="7"/>
      <c r="Q1" s="25"/>
      <c r="R1" s="25"/>
      <c r="S1" s="25"/>
      <c r="U1" s="25"/>
    </row>
    <row r="2" spans="1:32" ht="12.75" customHeight="1" x14ac:dyDescent="0.2">
      <c r="A2" s="153"/>
      <c r="B2" s="153"/>
      <c r="C2" s="153"/>
      <c r="D2" s="153"/>
      <c r="E2" s="9"/>
      <c r="F2" s="36" t="s">
        <v>51</v>
      </c>
      <c r="Q2" s="25"/>
      <c r="R2" s="25"/>
      <c r="S2" s="25"/>
      <c r="U2" s="25"/>
    </row>
    <row r="3" spans="1:32" ht="16.5" customHeight="1" x14ac:dyDescent="0.2">
      <c r="A3" s="153"/>
      <c r="B3" s="153"/>
      <c r="C3" s="153"/>
      <c r="D3" s="153"/>
      <c r="E3" s="5"/>
      <c r="F3" s="3" t="s">
        <v>47</v>
      </c>
      <c r="Q3" s="25"/>
      <c r="R3" s="25"/>
      <c r="S3" s="25"/>
      <c r="U3" s="25"/>
    </row>
    <row r="4" spans="1:32" ht="24" customHeight="1" thickBot="1" x14ac:dyDescent="0.3">
      <c r="A4" s="122" t="s">
        <v>119</v>
      </c>
      <c r="E4" s="2"/>
      <c r="F4" s="26" t="s">
        <v>49</v>
      </c>
      <c r="H4" s="170" t="s">
        <v>460</v>
      </c>
      <c r="R4" s="25"/>
      <c r="S4" s="25"/>
      <c r="U4" s="25"/>
      <c r="Z4" s="1" t="s">
        <v>113</v>
      </c>
      <c r="AA4" s="57"/>
      <c r="AB4" s="57"/>
      <c r="AC4" s="57"/>
      <c r="AD4" s="57"/>
      <c r="AE4" s="57"/>
      <c r="AF4" s="57"/>
    </row>
    <row r="5" spans="1:32" ht="57" thickBot="1" x14ac:dyDescent="0.25">
      <c r="A5" s="20" t="s">
        <v>420</v>
      </c>
      <c r="B5" s="20" t="s">
        <v>419</v>
      </c>
      <c r="C5" s="20" t="s">
        <v>36</v>
      </c>
      <c r="D5" s="27" t="s">
        <v>37</v>
      </c>
      <c r="E5" s="4" t="s">
        <v>0</v>
      </c>
      <c r="F5" s="32" t="s">
        <v>1</v>
      </c>
      <c r="G5" s="272" t="s">
        <v>2</v>
      </c>
      <c r="H5" s="271" t="s">
        <v>62</v>
      </c>
      <c r="I5" s="254" t="s">
        <v>449</v>
      </c>
      <c r="J5" s="254" t="s">
        <v>448</v>
      </c>
      <c r="K5" s="255" t="s">
        <v>436</v>
      </c>
      <c r="L5" s="208" t="s">
        <v>450</v>
      </c>
      <c r="M5" s="236" t="s">
        <v>451</v>
      </c>
      <c r="N5" s="209" t="s">
        <v>442</v>
      </c>
      <c r="O5" s="223" t="s">
        <v>443</v>
      </c>
      <c r="P5" s="257" t="s">
        <v>117</v>
      </c>
      <c r="Q5" s="258" t="s">
        <v>452</v>
      </c>
      <c r="R5" s="258" t="s">
        <v>453</v>
      </c>
      <c r="S5" s="258" t="s">
        <v>63</v>
      </c>
      <c r="T5" s="259" t="s">
        <v>118</v>
      </c>
      <c r="U5" s="260" t="s">
        <v>433</v>
      </c>
      <c r="V5" s="261" t="s">
        <v>424</v>
      </c>
      <c r="W5" s="262" t="s">
        <v>454</v>
      </c>
      <c r="X5" s="263" t="s">
        <v>456</v>
      </c>
      <c r="Y5" s="264" t="s">
        <v>455</v>
      </c>
      <c r="Z5" s="286" t="s">
        <v>34</v>
      </c>
      <c r="AA5" s="287" t="s">
        <v>112</v>
      </c>
      <c r="AB5" s="287" t="s">
        <v>22</v>
      </c>
      <c r="AC5" s="287" t="s">
        <v>33</v>
      </c>
      <c r="AD5" s="288" t="s">
        <v>23</v>
      </c>
      <c r="AE5" s="156" t="s">
        <v>469</v>
      </c>
      <c r="AF5" s="155" t="s">
        <v>470</v>
      </c>
    </row>
    <row r="6" spans="1:32" ht="18" customHeight="1" x14ac:dyDescent="0.2">
      <c r="A6" s="123">
        <v>2</v>
      </c>
      <c r="B6" s="110">
        <v>600080358</v>
      </c>
      <c r="C6" s="91">
        <v>2314</v>
      </c>
      <c r="D6" s="35" t="s">
        <v>128</v>
      </c>
      <c r="E6" s="19">
        <v>3143</v>
      </c>
      <c r="F6" s="44" t="s">
        <v>129</v>
      </c>
      <c r="G6" s="93">
        <v>30</v>
      </c>
      <c r="H6" s="169">
        <v>2</v>
      </c>
      <c r="I6" s="266">
        <v>23</v>
      </c>
      <c r="J6" s="274">
        <v>0</v>
      </c>
      <c r="K6" s="285">
        <v>0</v>
      </c>
      <c r="L6" s="210">
        <f t="shared" ref="L6" si="0">IF(I6&lt;=G6,I6,G6)</f>
        <v>23</v>
      </c>
      <c r="M6" s="351">
        <f>IF(J6&lt;=G6,J6,G6)</f>
        <v>0</v>
      </c>
      <c r="N6" s="352">
        <f t="shared" ref="N6:N23" si="1">IF(J6&lt;=G6,IF((J6+K6)&gt;=G6,G6-J6,K6),0)</f>
        <v>0</v>
      </c>
      <c r="O6" s="213">
        <f>IF(M6&gt;=0,VLOOKUP(M6,ŠD_ŠK_normativy!$A$4:$D$304,2,0))</f>
        <v>0</v>
      </c>
      <c r="P6" s="290">
        <f>IF(N6&gt;=0,VLOOKUP(N6,ŠD_ŠK_normativy!$A$4:$D$304,3,0))</f>
        <v>0</v>
      </c>
      <c r="Q6" s="290">
        <f>IF(L6&gt;=0,VLOOKUP(L6,ŠD_ŠK_normativy!$A$4:$D$304,4,0))</f>
        <v>480</v>
      </c>
      <c r="R6" s="290">
        <f>IF((M6+N6)&gt;=0,VLOOKUP((M6+N6),ŠD_ŠK_normativy!$A$4:$D$304,4,0))</f>
        <v>0</v>
      </c>
      <c r="S6" s="267">
        <f>ŠD_ŠK_normativy!$H$5</f>
        <v>27</v>
      </c>
      <c r="T6" s="267">
        <f>ŠD_ŠK_normativy!$H$6</f>
        <v>18</v>
      </c>
      <c r="U6" s="268">
        <f>ŠD_ŠK_normativy!$H$3</f>
        <v>39953</v>
      </c>
      <c r="V6" s="313">
        <f>ŠD_ŠK_normativy!$H$4</f>
        <v>20956</v>
      </c>
      <c r="W6" s="246" t="str">
        <f>IFERROR(ROUND(12*1.348*(1/O6*U6+1/R6*V6)+T6,0),"0")</f>
        <v>0</v>
      </c>
      <c r="X6" s="249" t="str">
        <f>IFERROR(ROUND(12*1.348*(1/P6*U6+1/R6*V6)+T6,0),"0")</f>
        <v>0</v>
      </c>
      <c r="Y6" s="250">
        <f>IFERROR(ROUND(12*1.348*(1/Q6*V6)+S6,0),"0")</f>
        <v>733</v>
      </c>
      <c r="Z6" s="248">
        <f t="shared" ref="Z6" si="2">L6*Y6+M6*W6+N6*X6</f>
        <v>16859</v>
      </c>
      <c r="AA6" s="129">
        <f>ROUND((Z6-AD6)/1.348,0)</f>
        <v>12046</v>
      </c>
      <c r="AB6" s="129">
        <f t="shared" ref="AB6" si="3">Z6-AA6-AC6-AD6</f>
        <v>4072</v>
      </c>
      <c r="AC6" s="129">
        <f>ROUND(AA6*1%,0)</f>
        <v>120</v>
      </c>
      <c r="AD6" s="129">
        <f t="shared" ref="AD6" si="4">L6*S6+(M6+N6)*T6</f>
        <v>621</v>
      </c>
      <c r="AE6" s="130">
        <f t="shared" ref="AE6" si="5">ROUND(IFERROR(M6/O6,"0")+IFERROR(N6/P6,"0"),2)</f>
        <v>0</v>
      </c>
      <c r="AF6" s="165">
        <f t="shared" ref="AF6" si="6">ROUND(IFERROR(L6/Q6,"0")+IFERROR((M6+N6)/R6,"0"),2)</f>
        <v>0.05</v>
      </c>
    </row>
    <row r="7" spans="1:32" ht="18" customHeight="1" x14ac:dyDescent="0.2">
      <c r="A7" s="123">
        <v>3</v>
      </c>
      <c r="B7" s="110">
        <v>600080269</v>
      </c>
      <c r="C7" s="91">
        <v>2448</v>
      </c>
      <c r="D7" s="35" t="s">
        <v>130</v>
      </c>
      <c r="E7" s="18">
        <v>3143</v>
      </c>
      <c r="F7" s="40" t="s">
        <v>131</v>
      </c>
      <c r="G7" s="273">
        <v>215</v>
      </c>
      <c r="H7" s="34">
        <v>2</v>
      </c>
      <c r="I7" s="48">
        <v>58</v>
      </c>
      <c r="J7" s="200">
        <v>0</v>
      </c>
      <c r="K7" s="232">
        <v>0</v>
      </c>
      <c r="L7" s="211">
        <f t="shared" ref="L7:L23" si="7">IF(I7&lt;=G7,I7,G7)</f>
        <v>58</v>
      </c>
      <c r="M7" s="48">
        <f t="shared" ref="M7:M23" si="8">IF(J7&lt;=G7,J7,G7)</f>
        <v>0</v>
      </c>
      <c r="N7" s="350">
        <f t="shared" si="1"/>
        <v>0</v>
      </c>
      <c r="O7" s="312">
        <f>IF(M7&gt;=0,VLOOKUP(M7,ŠD_ŠK_normativy!$A$4:$D$304,2,0))</f>
        <v>0</v>
      </c>
      <c r="P7" s="289">
        <f>IF(N7&gt;=0,VLOOKUP(N7,ŠD_ŠK_normativy!$A$4:$D$304,3,0))</f>
        <v>0</v>
      </c>
      <c r="Q7" s="289">
        <f>IF(L7&gt;=0,VLOOKUP(L7,ŠD_ŠK_normativy!$A$4:$D$304,4,0))</f>
        <v>480</v>
      </c>
      <c r="R7" s="289">
        <f>IF((M7+N7)&gt;=0,VLOOKUP((M7+N7),ŠD_ŠK_normativy!$A$4:$D$304,4,0))</f>
        <v>0</v>
      </c>
      <c r="S7" s="265">
        <f>ŠD_ŠK_normativy!$H$5</f>
        <v>27</v>
      </c>
      <c r="T7" s="265">
        <f>ŠD_ŠK_normativy!$H$6</f>
        <v>18</v>
      </c>
      <c r="U7" s="59">
        <f>ŠD_ŠK_normativy!$H$3</f>
        <v>39953</v>
      </c>
      <c r="V7" s="314">
        <f>ŠD_ŠK_normativy!$H$4</f>
        <v>20956</v>
      </c>
      <c r="W7" s="246" t="str">
        <f t="shared" ref="W7:W23" si="9">IFERROR(ROUND(12*1.348*(1/O7*U7+1/R7*V7)+T7,0),"0")</f>
        <v>0</v>
      </c>
      <c r="X7" s="249" t="str">
        <f t="shared" ref="X7:X23" si="10">IFERROR(ROUND(12*1.348*(1/P7*U7+1/R7*V7)+T7,0),"0")</f>
        <v>0</v>
      </c>
      <c r="Y7" s="250">
        <f t="shared" ref="Y7:Y23" si="11">IFERROR(ROUND(12*1.348*(1/Q7*V7)+S7,0),"0")</f>
        <v>733</v>
      </c>
      <c r="Z7" s="248">
        <f t="shared" ref="Z7:Z23" si="12">L7*Y7+M7*W7+N7*X7</f>
        <v>42514</v>
      </c>
      <c r="AA7" s="129">
        <f t="shared" ref="AA7:AA23" si="13">ROUND((Z7-AD7)/1.348,0)</f>
        <v>30377</v>
      </c>
      <c r="AB7" s="129">
        <f t="shared" ref="AB7:AB23" si="14">Z7-AA7-AC7-AD7</f>
        <v>10267</v>
      </c>
      <c r="AC7" s="129">
        <f t="shared" ref="AC7:AC23" si="15">ROUND(AA7*1%,0)</f>
        <v>304</v>
      </c>
      <c r="AD7" s="129">
        <f t="shared" ref="AD7:AD23" si="16">L7*S7+(M7+N7)*T7</f>
        <v>1566</v>
      </c>
      <c r="AE7" s="130">
        <f t="shared" ref="AE7:AE23" si="17">ROUND(IFERROR(M7/O7,"0")+IFERROR(N7/P7,"0"),2)</f>
        <v>0</v>
      </c>
      <c r="AF7" s="165">
        <f t="shared" ref="AF7:AF23" si="18">ROUND(IFERROR(L7/Q7,"0")+IFERROR((M7+N7)/R7,"0"),2)</f>
        <v>0.12</v>
      </c>
    </row>
    <row r="8" spans="1:32" ht="18" customHeight="1" x14ac:dyDescent="0.2">
      <c r="A8" s="123">
        <v>3</v>
      </c>
      <c r="B8" s="110">
        <v>600080269</v>
      </c>
      <c r="C8" s="91">
        <v>2448</v>
      </c>
      <c r="D8" s="35" t="s">
        <v>130</v>
      </c>
      <c r="E8" s="18">
        <v>3143</v>
      </c>
      <c r="F8" s="40" t="s">
        <v>132</v>
      </c>
      <c r="G8" s="273">
        <v>215</v>
      </c>
      <c r="H8" s="34">
        <v>2</v>
      </c>
      <c r="I8" s="48">
        <v>57</v>
      </c>
      <c r="J8" s="200">
        <v>0</v>
      </c>
      <c r="K8" s="232">
        <v>0</v>
      </c>
      <c r="L8" s="211">
        <f t="shared" si="7"/>
        <v>57</v>
      </c>
      <c r="M8" s="48">
        <f t="shared" si="8"/>
        <v>0</v>
      </c>
      <c r="N8" s="350">
        <f t="shared" si="1"/>
        <v>0</v>
      </c>
      <c r="O8" s="312">
        <f>IF(M8&gt;=0,VLOOKUP(M8,ŠD_ŠK_normativy!$A$4:$D$304,2,0))</f>
        <v>0</v>
      </c>
      <c r="P8" s="289">
        <f>IF(N8&gt;=0,VLOOKUP(N8,ŠD_ŠK_normativy!$A$4:$D$304,3,0))</f>
        <v>0</v>
      </c>
      <c r="Q8" s="289">
        <f>IF(L8&gt;=0,VLOOKUP(L8,ŠD_ŠK_normativy!$A$4:$D$304,4,0))</f>
        <v>480</v>
      </c>
      <c r="R8" s="289">
        <f>IF((M8+N8)&gt;=0,VLOOKUP((M8+N8),ŠD_ŠK_normativy!$A$4:$D$304,4,0))</f>
        <v>0</v>
      </c>
      <c r="S8" s="265">
        <f>ŠD_ŠK_normativy!$H$5</f>
        <v>27</v>
      </c>
      <c r="T8" s="265">
        <f>ŠD_ŠK_normativy!$H$6</f>
        <v>18</v>
      </c>
      <c r="U8" s="59">
        <f>ŠD_ŠK_normativy!$H$3</f>
        <v>39953</v>
      </c>
      <c r="V8" s="314">
        <f>ŠD_ŠK_normativy!$H$4</f>
        <v>20956</v>
      </c>
      <c r="W8" s="246" t="str">
        <f t="shared" si="9"/>
        <v>0</v>
      </c>
      <c r="X8" s="249" t="str">
        <f t="shared" si="10"/>
        <v>0</v>
      </c>
      <c r="Y8" s="250">
        <f t="shared" si="11"/>
        <v>733</v>
      </c>
      <c r="Z8" s="248">
        <f t="shared" si="12"/>
        <v>41781</v>
      </c>
      <c r="AA8" s="129">
        <f t="shared" si="13"/>
        <v>29853</v>
      </c>
      <c r="AB8" s="129">
        <f t="shared" si="14"/>
        <v>10090</v>
      </c>
      <c r="AC8" s="129">
        <f t="shared" si="15"/>
        <v>299</v>
      </c>
      <c r="AD8" s="129">
        <f t="shared" si="16"/>
        <v>1539</v>
      </c>
      <c r="AE8" s="130">
        <f t="shared" si="17"/>
        <v>0</v>
      </c>
      <c r="AF8" s="165">
        <f t="shared" si="18"/>
        <v>0.12</v>
      </c>
    </row>
    <row r="9" spans="1:32" ht="18" customHeight="1" x14ac:dyDescent="0.2">
      <c r="A9" s="123">
        <v>3</v>
      </c>
      <c r="B9" s="110">
        <v>600080269</v>
      </c>
      <c r="C9" s="91">
        <v>2448</v>
      </c>
      <c r="D9" s="35" t="s">
        <v>130</v>
      </c>
      <c r="E9" s="18">
        <v>3143</v>
      </c>
      <c r="F9" s="40" t="s">
        <v>133</v>
      </c>
      <c r="G9" s="273">
        <v>215</v>
      </c>
      <c r="H9" s="34">
        <v>3</v>
      </c>
      <c r="I9" s="48">
        <v>96</v>
      </c>
      <c r="J9" s="200">
        <v>0</v>
      </c>
      <c r="K9" s="232">
        <v>0</v>
      </c>
      <c r="L9" s="211">
        <f t="shared" si="7"/>
        <v>96</v>
      </c>
      <c r="M9" s="48">
        <f t="shared" si="8"/>
        <v>0</v>
      </c>
      <c r="N9" s="350">
        <f t="shared" si="1"/>
        <v>0</v>
      </c>
      <c r="O9" s="312">
        <f>IF(M9&gt;=0,VLOOKUP(M9,ŠD_ŠK_normativy!$A$4:$D$304,2,0))</f>
        <v>0</v>
      </c>
      <c r="P9" s="289">
        <f>IF(N9&gt;=0,VLOOKUP(N9,ŠD_ŠK_normativy!$A$4:$D$304,3,0))</f>
        <v>0</v>
      </c>
      <c r="Q9" s="289">
        <f>IF(L9&gt;=0,VLOOKUP(L9,ŠD_ŠK_normativy!$A$4:$D$304,4,0))</f>
        <v>480</v>
      </c>
      <c r="R9" s="289">
        <f>IF((M9+N9)&gt;=0,VLOOKUP((M9+N9),ŠD_ŠK_normativy!$A$4:$D$304,4,0))</f>
        <v>0</v>
      </c>
      <c r="S9" s="265">
        <f>ŠD_ŠK_normativy!$H$5</f>
        <v>27</v>
      </c>
      <c r="T9" s="265">
        <f>ŠD_ŠK_normativy!$H$6</f>
        <v>18</v>
      </c>
      <c r="U9" s="59">
        <f>ŠD_ŠK_normativy!$H$3</f>
        <v>39953</v>
      </c>
      <c r="V9" s="314">
        <f>ŠD_ŠK_normativy!$H$4</f>
        <v>20956</v>
      </c>
      <c r="W9" s="246" t="str">
        <f t="shared" si="9"/>
        <v>0</v>
      </c>
      <c r="X9" s="249" t="str">
        <f t="shared" si="10"/>
        <v>0</v>
      </c>
      <c r="Y9" s="250">
        <f t="shared" si="11"/>
        <v>733</v>
      </c>
      <c r="Z9" s="248">
        <f t="shared" si="12"/>
        <v>70368</v>
      </c>
      <c r="AA9" s="129">
        <f t="shared" si="13"/>
        <v>50279</v>
      </c>
      <c r="AB9" s="129">
        <f t="shared" si="14"/>
        <v>16994</v>
      </c>
      <c r="AC9" s="129">
        <f t="shared" si="15"/>
        <v>503</v>
      </c>
      <c r="AD9" s="129">
        <f t="shared" si="16"/>
        <v>2592</v>
      </c>
      <c r="AE9" s="130">
        <f t="shared" si="17"/>
        <v>0</v>
      </c>
      <c r="AF9" s="165">
        <f t="shared" si="18"/>
        <v>0.2</v>
      </c>
    </row>
    <row r="10" spans="1:32" ht="18" customHeight="1" x14ac:dyDescent="0.2">
      <c r="A10" s="123">
        <v>4</v>
      </c>
      <c r="B10" s="110">
        <v>600080234</v>
      </c>
      <c r="C10" s="91">
        <v>2450</v>
      </c>
      <c r="D10" s="35" t="s">
        <v>134</v>
      </c>
      <c r="E10" s="19">
        <v>3143</v>
      </c>
      <c r="F10" s="44" t="s">
        <v>135</v>
      </c>
      <c r="G10" s="93">
        <v>50</v>
      </c>
      <c r="H10" s="34">
        <v>1</v>
      </c>
      <c r="I10" s="48">
        <v>22</v>
      </c>
      <c r="J10" s="200">
        <v>0</v>
      </c>
      <c r="K10" s="232">
        <v>0</v>
      </c>
      <c r="L10" s="211">
        <f t="shared" si="7"/>
        <v>22</v>
      </c>
      <c r="M10" s="48">
        <f t="shared" si="8"/>
        <v>0</v>
      </c>
      <c r="N10" s="350">
        <f t="shared" si="1"/>
        <v>0</v>
      </c>
      <c r="O10" s="312">
        <f>IF(M10&gt;=0,VLOOKUP(M10,ŠD_ŠK_normativy!$A$4:$D$304,2,0))</f>
        <v>0</v>
      </c>
      <c r="P10" s="289">
        <f>IF(N10&gt;=0,VLOOKUP(N10,ŠD_ŠK_normativy!$A$4:$D$304,3,0))</f>
        <v>0</v>
      </c>
      <c r="Q10" s="289">
        <f>IF(L10&gt;=0,VLOOKUP(L10,ŠD_ŠK_normativy!$A$4:$D$304,4,0))</f>
        <v>480</v>
      </c>
      <c r="R10" s="289">
        <f>IF((M10+N10)&gt;=0,VLOOKUP((M10+N10),ŠD_ŠK_normativy!$A$4:$D$304,4,0))</f>
        <v>0</v>
      </c>
      <c r="S10" s="265">
        <f>ŠD_ŠK_normativy!$H$5</f>
        <v>27</v>
      </c>
      <c r="T10" s="265">
        <f>ŠD_ŠK_normativy!$H$6</f>
        <v>18</v>
      </c>
      <c r="U10" s="59">
        <f>ŠD_ŠK_normativy!$H$3</f>
        <v>39953</v>
      </c>
      <c r="V10" s="314">
        <f>ŠD_ŠK_normativy!$H$4</f>
        <v>20956</v>
      </c>
      <c r="W10" s="246" t="str">
        <f t="shared" si="9"/>
        <v>0</v>
      </c>
      <c r="X10" s="249" t="str">
        <f t="shared" si="10"/>
        <v>0</v>
      </c>
      <c r="Y10" s="250">
        <f t="shared" si="11"/>
        <v>733</v>
      </c>
      <c r="Z10" s="248">
        <f t="shared" si="12"/>
        <v>16126</v>
      </c>
      <c r="AA10" s="129">
        <f t="shared" si="13"/>
        <v>11522</v>
      </c>
      <c r="AB10" s="129">
        <f t="shared" si="14"/>
        <v>3895</v>
      </c>
      <c r="AC10" s="129">
        <f t="shared" si="15"/>
        <v>115</v>
      </c>
      <c r="AD10" s="129">
        <f t="shared" si="16"/>
        <v>594</v>
      </c>
      <c r="AE10" s="130">
        <f t="shared" si="17"/>
        <v>0</v>
      </c>
      <c r="AF10" s="165">
        <f t="shared" si="18"/>
        <v>0.05</v>
      </c>
    </row>
    <row r="11" spans="1:32" ht="18" customHeight="1" x14ac:dyDescent="0.2">
      <c r="A11" s="123">
        <v>5</v>
      </c>
      <c r="B11" s="110">
        <v>650037901</v>
      </c>
      <c r="C11" s="91">
        <v>2451</v>
      </c>
      <c r="D11" s="35" t="s">
        <v>136</v>
      </c>
      <c r="E11" s="19">
        <v>3143</v>
      </c>
      <c r="F11" s="44" t="s">
        <v>137</v>
      </c>
      <c r="G11" s="93">
        <v>45</v>
      </c>
      <c r="H11" s="34">
        <v>1</v>
      </c>
      <c r="I11" s="48">
        <v>30</v>
      </c>
      <c r="J11" s="200">
        <v>0</v>
      </c>
      <c r="K11" s="232">
        <v>0</v>
      </c>
      <c r="L11" s="211">
        <f t="shared" si="7"/>
        <v>30</v>
      </c>
      <c r="M11" s="48">
        <f t="shared" si="8"/>
        <v>0</v>
      </c>
      <c r="N11" s="350">
        <f t="shared" si="1"/>
        <v>0</v>
      </c>
      <c r="O11" s="312">
        <f>IF(M11&gt;=0,VLOOKUP(M11,ŠD_ŠK_normativy!$A$4:$D$304,2,0))</f>
        <v>0</v>
      </c>
      <c r="P11" s="289">
        <f>IF(N11&gt;=0,VLOOKUP(N11,ŠD_ŠK_normativy!$A$4:$D$304,3,0))</f>
        <v>0</v>
      </c>
      <c r="Q11" s="289">
        <f>IF(L11&gt;=0,VLOOKUP(L11,ŠD_ŠK_normativy!$A$4:$D$304,4,0))</f>
        <v>480</v>
      </c>
      <c r="R11" s="289">
        <f>IF((M11+N11)&gt;=0,VLOOKUP((M11+N11),ŠD_ŠK_normativy!$A$4:$D$304,4,0))</f>
        <v>0</v>
      </c>
      <c r="S11" s="265">
        <f>ŠD_ŠK_normativy!$H$5</f>
        <v>27</v>
      </c>
      <c r="T11" s="265">
        <f>ŠD_ŠK_normativy!$H$6</f>
        <v>18</v>
      </c>
      <c r="U11" s="59">
        <f>ŠD_ŠK_normativy!$H$3</f>
        <v>39953</v>
      </c>
      <c r="V11" s="314">
        <f>ŠD_ŠK_normativy!$H$4</f>
        <v>20956</v>
      </c>
      <c r="W11" s="246" t="str">
        <f t="shared" si="9"/>
        <v>0</v>
      </c>
      <c r="X11" s="249" t="str">
        <f t="shared" si="10"/>
        <v>0</v>
      </c>
      <c r="Y11" s="250">
        <f t="shared" si="11"/>
        <v>733</v>
      </c>
      <c r="Z11" s="248">
        <f t="shared" si="12"/>
        <v>21990</v>
      </c>
      <c r="AA11" s="129">
        <f t="shared" si="13"/>
        <v>15712</v>
      </c>
      <c r="AB11" s="129">
        <f t="shared" si="14"/>
        <v>5311</v>
      </c>
      <c r="AC11" s="129">
        <f t="shared" si="15"/>
        <v>157</v>
      </c>
      <c r="AD11" s="129">
        <f t="shared" si="16"/>
        <v>810</v>
      </c>
      <c r="AE11" s="130">
        <f t="shared" si="17"/>
        <v>0</v>
      </c>
      <c r="AF11" s="165">
        <f t="shared" si="18"/>
        <v>0.06</v>
      </c>
    </row>
    <row r="12" spans="1:32" ht="18" customHeight="1" x14ac:dyDescent="0.2">
      <c r="A12" s="123">
        <v>6</v>
      </c>
      <c r="B12" s="110">
        <v>600079686</v>
      </c>
      <c r="C12" s="91">
        <v>2453</v>
      </c>
      <c r="D12" s="35" t="s">
        <v>138</v>
      </c>
      <c r="E12" s="19">
        <v>3143</v>
      </c>
      <c r="F12" s="44" t="s">
        <v>139</v>
      </c>
      <c r="G12" s="93">
        <v>60</v>
      </c>
      <c r="H12" s="34">
        <v>2</v>
      </c>
      <c r="I12" s="48">
        <v>60</v>
      </c>
      <c r="J12" s="200">
        <v>0</v>
      </c>
      <c r="K12" s="232">
        <v>0</v>
      </c>
      <c r="L12" s="211">
        <f t="shared" si="7"/>
        <v>60</v>
      </c>
      <c r="M12" s="48">
        <f t="shared" si="8"/>
        <v>0</v>
      </c>
      <c r="N12" s="350">
        <f t="shared" si="1"/>
        <v>0</v>
      </c>
      <c r="O12" s="312">
        <f>IF(M12&gt;=0,VLOOKUP(M12,ŠD_ŠK_normativy!$A$4:$D$304,2,0))</f>
        <v>0</v>
      </c>
      <c r="P12" s="289">
        <f>IF(N12&gt;=0,VLOOKUP(N12,ŠD_ŠK_normativy!$A$4:$D$304,3,0))</f>
        <v>0</v>
      </c>
      <c r="Q12" s="289">
        <f>IF(L12&gt;=0,VLOOKUP(L12,ŠD_ŠK_normativy!$A$4:$D$304,4,0))</f>
        <v>480</v>
      </c>
      <c r="R12" s="289">
        <f>IF((M12+N12)&gt;=0,VLOOKUP((M12+N12),ŠD_ŠK_normativy!$A$4:$D$304,4,0))</f>
        <v>0</v>
      </c>
      <c r="S12" s="265">
        <f>ŠD_ŠK_normativy!$H$5</f>
        <v>27</v>
      </c>
      <c r="T12" s="265">
        <f>ŠD_ŠK_normativy!$H$6</f>
        <v>18</v>
      </c>
      <c r="U12" s="59">
        <f>ŠD_ŠK_normativy!$H$3</f>
        <v>39953</v>
      </c>
      <c r="V12" s="314">
        <f>ŠD_ŠK_normativy!$H$4</f>
        <v>20956</v>
      </c>
      <c r="W12" s="246" t="str">
        <f t="shared" si="9"/>
        <v>0</v>
      </c>
      <c r="X12" s="249" t="str">
        <f t="shared" si="10"/>
        <v>0</v>
      </c>
      <c r="Y12" s="250">
        <f t="shared" si="11"/>
        <v>733</v>
      </c>
      <c r="Z12" s="248">
        <f t="shared" si="12"/>
        <v>43980</v>
      </c>
      <c r="AA12" s="129">
        <f t="shared" si="13"/>
        <v>31424</v>
      </c>
      <c r="AB12" s="129">
        <f t="shared" si="14"/>
        <v>10622</v>
      </c>
      <c r="AC12" s="129">
        <f t="shared" si="15"/>
        <v>314</v>
      </c>
      <c r="AD12" s="129">
        <f t="shared" si="16"/>
        <v>1620</v>
      </c>
      <c r="AE12" s="130">
        <f t="shared" si="17"/>
        <v>0</v>
      </c>
      <c r="AF12" s="165">
        <f t="shared" si="18"/>
        <v>0.13</v>
      </c>
    </row>
    <row r="13" spans="1:32" ht="18" customHeight="1" x14ac:dyDescent="0.2">
      <c r="A13" s="123">
        <v>7</v>
      </c>
      <c r="B13" s="110">
        <v>650034180</v>
      </c>
      <c r="C13" s="91">
        <v>2320</v>
      </c>
      <c r="D13" s="35" t="s">
        <v>140</v>
      </c>
      <c r="E13" s="19">
        <v>3143</v>
      </c>
      <c r="F13" s="44" t="s">
        <v>141</v>
      </c>
      <c r="G13" s="93">
        <v>75</v>
      </c>
      <c r="H13" s="34">
        <v>2</v>
      </c>
      <c r="I13" s="48">
        <v>45</v>
      </c>
      <c r="J13" s="200">
        <v>0</v>
      </c>
      <c r="K13" s="232">
        <v>0</v>
      </c>
      <c r="L13" s="211">
        <f t="shared" si="7"/>
        <v>45</v>
      </c>
      <c r="M13" s="48">
        <f t="shared" si="8"/>
        <v>0</v>
      </c>
      <c r="N13" s="350">
        <f t="shared" si="1"/>
        <v>0</v>
      </c>
      <c r="O13" s="312">
        <f>IF(M13&gt;=0,VLOOKUP(M13,ŠD_ŠK_normativy!$A$4:$D$304,2,0))</f>
        <v>0</v>
      </c>
      <c r="P13" s="289">
        <f>IF(N13&gt;=0,VLOOKUP(N13,ŠD_ŠK_normativy!$A$4:$D$304,3,0))</f>
        <v>0</v>
      </c>
      <c r="Q13" s="289">
        <f>IF(L13&gt;=0,VLOOKUP(L13,ŠD_ŠK_normativy!$A$4:$D$304,4,0))</f>
        <v>480</v>
      </c>
      <c r="R13" s="289">
        <f>IF((M13+N13)&gt;=0,VLOOKUP((M13+N13),ŠD_ŠK_normativy!$A$4:$D$304,4,0))</f>
        <v>0</v>
      </c>
      <c r="S13" s="265">
        <f>ŠD_ŠK_normativy!$H$5</f>
        <v>27</v>
      </c>
      <c r="T13" s="265">
        <f>ŠD_ŠK_normativy!$H$6</f>
        <v>18</v>
      </c>
      <c r="U13" s="59">
        <f>ŠD_ŠK_normativy!$H$3</f>
        <v>39953</v>
      </c>
      <c r="V13" s="314">
        <f>ŠD_ŠK_normativy!$H$4</f>
        <v>20956</v>
      </c>
      <c r="W13" s="246" t="str">
        <f t="shared" si="9"/>
        <v>0</v>
      </c>
      <c r="X13" s="249" t="str">
        <f t="shared" si="10"/>
        <v>0</v>
      </c>
      <c r="Y13" s="250">
        <f t="shared" si="11"/>
        <v>733</v>
      </c>
      <c r="Z13" s="248">
        <f t="shared" si="12"/>
        <v>32985</v>
      </c>
      <c r="AA13" s="129">
        <f t="shared" si="13"/>
        <v>23568</v>
      </c>
      <c r="AB13" s="129">
        <f t="shared" si="14"/>
        <v>7966</v>
      </c>
      <c r="AC13" s="129">
        <f t="shared" si="15"/>
        <v>236</v>
      </c>
      <c r="AD13" s="129">
        <f t="shared" si="16"/>
        <v>1215</v>
      </c>
      <c r="AE13" s="130">
        <f t="shared" si="17"/>
        <v>0</v>
      </c>
      <c r="AF13" s="165">
        <f t="shared" si="18"/>
        <v>0.09</v>
      </c>
    </row>
    <row r="14" spans="1:32" ht="18" customHeight="1" x14ac:dyDescent="0.2">
      <c r="A14" s="123">
        <v>8</v>
      </c>
      <c r="B14" s="110">
        <v>600080145</v>
      </c>
      <c r="C14" s="91">
        <v>2455</v>
      </c>
      <c r="D14" s="6" t="s">
        <v>142</v>
      </c>
      <c r="E14" s="18">
        <v>3143</v>
      </c>
      <c r="F14" s="39" t="s">
        <v>143</v>
      </c>
      <c r="G14" s="93">
        <v>55</v>
      </c>
      <c r="H14" s="34">
        <v>2</v>
      </c>
      <c r="I14" s="48">
        <v>36</v>
      </c>
      <c r="J14" s="200">
        <v>0</v>
      </c>
      <c r="K14" s="232">
        <v>0</v>
      </c>
      <c r="L14" s="211">
        <f t="shared" si="7"/>
        <v>36</v>
      </c>
      <c r="M14" s="48">
        <f t="shared" si="8"/>
        <v>0</v>
      </c>
      <c r="N14" s="350">
        <f t="shared" si="1"/>
        <v>0</v>
      </c>
      <c r="O14" s="312">
        <f>IF(M14&gt;=0,VLOOKUP(M14,ŠD_ŠK_normativy!$A$4:$D$304,2,0))</f>
        <v>0</v>
      </c>
      <c r="P14" s="289">
        <f>IF(N14&gt;=0,VLOOKUP(N14,ŠD_ŠK_normativy!$A$4:$D$304,3,0))</f>
        <v>0</v>
      </c>
      <c r="Q14" s="289">
        <f>IF(L14&gt;=0,VLOOKUP(L14,ŠD_ŠK_normativy!$A$4:$D$304,4,0))</f>
        <v>480</v>
      </c>
      <c r="R14" s="289">
        <f>IF((M14+N14)&gt;=0,VLOOKUP((M14+N14),ŠD_ŠK_normativy!$A$4:$D$304,4,0))</f>
        <v>0</v>
      </c>
      <c r="S14" s="265">
        <f>ŠD_ŠK_normativy!$H$5</f>
        <v>27</v>
      </c>
      <c r="T14" s="265">
        <f>ŠD_ŠK_normativy!$H$6</f>
        <v>18</v>
      </c>
      <c r="U14" s="59">
        <f>ŠD_ŠK_normativy!$H$3</f>
        <v>39953</v>
      </c>
      <c r="V14" s="314">
        <f>ŠD_ŠK_normativy!$H$4</f>
        <v>20956</v>
      </c>
      <c r="W14" s="246" t="str">
        <f t="shared" si="9"/>
        <v>0</v>
      </c>
      <c r="X14" s="249" t="str">
        <f t="shared" si="10"/>
        <v>0</v>
      </c>
      <c r="Y14" s="250">
        <f t="shared" si="11"/>
        <v>733</v>
      </c>
      <c r="Z14" s="248">
        <f t="shared" si="12"/>
        <v>26388</v>
      </c>
      <c r="AA14" s="129">
        <f t="shared" si="13"/>
        <v>18855</v>
      </c>
      <c r="AB14" s="129">
        <f t="shared" si="14"/>
        <v>6372</v>
      </c>
      <c r="AC14" s="129">
        <f t="shared" si="15"/>
        <v>189</v>
      </c>
      <c r="AD14" s="129">
        <f t="shared" si="16"/>
        <v>972</v>
      </c>
      <c r="AE14" s="130">
        <f t="shared" si="17"/>
        <v>0</v>
      </c>
      <c r="AF14" s="165">
        <f t="shared" si="18"/>
        <v>0.08</v>
      </c>
    </row>
    <row r="15" spans="1:32" ht="18" customHeight="1" x14ac:dyDescent="0.2">
      <c r="A15" s="123">
        <v>9</v>
      </c>
      <c r="B15" s="110">
        <v>600079732</v>
      </c>
      <c r="C15" s="91">
        <v>2456</v>
      </c>
      <c r="D15" s="35" t="s">
        <v>144</v>
      </c>
      <c r="E15" s="19">
        <v>3143</v>
      </c>
      <c r="F15" s="44" t="s">
        <v>145</v>
      </c>
      <c r="G15" s="93">
        <v>120</v>
      </c>
      <c r="H15" s="34">
        <v>3</v>
      </c>
      <c r="I15" s="48">
        <v>89</v>
      </c>
      <c r="J15" s="200">
        <v>0</v>
      </c>
      <c r="K15" s="232">
        <v>0</v>
      </c>
      <c r="L15" s="211">
        <f t="shared" si="7"/>
        <v>89</v>
      </c>
      <c r="M15" s="48">
        <f t="shared" si="8"/>
        <v>0</v>
      </c>
      <c r="N15" s="350">
        <f t="shared" si="1"/>
        <v>0</v>
      </c>
      <c r="O15" s="312">
        <f>IF(M15&gt;=0,VLOOKUP(M15,ŠD_ŠK_normativy!$A$4:$D$304,2,0))</f>
        <v>0</v>
      </c>
      <c r="P15" s="289">
        <f>IF(N15&gt;=0,VLOOKUP(N15,ŠD_ŠK_normativy!$A$4:$D$304,3,0))</f>
        <v>0</v>
      </c>
      <c r="Q15" s="289">
        <f>IF(L15&gt;=0,VLOOKUP(L15,ŠD_ŠK_normativy!$A$4:$D$304,4,0))</f>
        <v>480</v>
      </c>
      <c r="R15" s="289">
        <f>IF((M15+N15)&gt;=0,VLOOKUP((M15+N15),ŠD_ŠK_normativy!$A$4:$D$304,4,0))</f>
        <v>0</v>
      </c>
      <c r="S15" s="265">
        <f>ŠD_ŠK_normativy!$H$5</f>
        <v>27</v>
      </c>
      <c r="T15" s="265">
        <f>ŠD_ŠK_normativy!$H$6</f>
        <v>18</v>
      </c>
      <c r="U15" s="59">
        <f>ŠD_ŠK_normativy!$H$3</f>
        <v>39953</v>
      </c>
      <c r="V15" s="314">
        <f>ŠD_ŠK_normativy!$H$4</f>
        <v>20956</v>
      </c>
      <c r="W15" s="246" t="str">
        <f t="shared" si="9"/>
        <v>0</v>
      </c>
      <c r="X15" s="249" t="str">
        <f t="shared" si="10"/>
        <v>0</v>
      </c>
      <c r="Y15" s="250">
        <f t="shared" si="11"/>
        <v>733</v>
      </c>
      <c r="Z15" s="248">
        <f t="shared" si="12"/>
        <v>65237</v>
      </c>
      <c r="AA15" s="129">
        <f t="shared" si="13"/>
        <v>46613</v>
      </c>
      <c r="AB15" s="129">
        <f t="shared" si="14"/>
        <v>15755</v>
      </c>
      <c r="AC15" s="129">
        <f t="shared" si="15"/>
        <v>466</v>
      </c>
      <c r="AD15" s="129">
        <f t="shared" si="16"/>
        <v>2403</v>
      </c>
      <c r="AE15" s="130">
        <f t="shared" si="17"/>
        <v>0</v>
      </c>
      <c r="AF15" s="165">
        <f t="shared" si="18"/>
        <v>0.19</v>
      </c>
    </row>
    <row r="16" spans="1:32" ht="18" customHeight="1" x14ac:dyDescent="0.2">
      <c r="A16" s="123">
        <v>10</v>
      </c>
      <c r="B16" s="110">
        <v>600079813</v>
      </c>
      <c r="C16" s="91">
        <v>2462</v>
      </c>
      <c r="D16" s="35" t="s">
        <v>146</v>
      </c>
      <c r="E16" s="19">
        <v>3143</v>
      </c>
      <c r="F16" s="44" t="s">
        <v>147</v>
      </c>
      <c r="G16" s="93">
        <v>24</v>
      </c>
      <c r="H16" s="34">
        <v>1</v>
      </c>
      <c r="I16" s="304">
        <v>24</v>
      </c>
      <c r="J16" s="200">
        <v>0</v>
      </c>
      <c r="K16" s="232">
        <v>0</v>
      </c>
      <c r="L16" s="211">
        <f t="shared" si="7"/>
        <v>24</v>
      </c>
      <c r="M16" s="48">
        <f t="shared" si="8"/>
        <v>0</v>
      </c>
      <c r="N16" s="350">
        <f t="shared" si="1"/>
        <v>0</v>
      </c>
      <c r="O16" s="312">
        <f>IF(M16&gt;=0,VLOOKUP(M16,ŠD_ŠK_normativy!$A$4:$D$304,2,0))</f>
        <v>0</v>
      </c>
      <c r="P16" s="289">
        <f>IF(N16&gt;=0,VLOOKUP(N16,ŠD_ŠK_normativy!$A$4:$D$304,3,0))</f>
        <v>0</v>
      </c>
      <c r="Q16" s="289">
        <f>IF(L16&gt;=0,VLOOKUP(L16,ŠD_ŠK_normativy!$A$4:$D$304,4,0))</f>
        <v>480</v>
      </c>
      <c r="R16" s="289">
        <f>IF((M16+N16)&gt;=0,VLOOKUP((M16+N16),ŠD_ŠK_normativy!$A$4:$D$304,4,0))</f>
        <v>0</v>
      </c>
      <c r="S16" s="265">
        <f>ŠD_ŠK_normativy!$H$5</f>
        <v>27</v>
      </c>
      <c r="T16" s="265">
        <f>ŠD_ŠK_normativy!$H$6</f>
        <v>18</v>
      </c>
      <c r="U16" s="59">
        <f>ŠD_ŠK_normativy!$H$3</f>
        <v>39953</v>
      </c>
      <c r="V16" s="314">
        <f>ŠD_ŠK_normativy!$H$4</f>
        <v>20956</v>
      </c>
      <c r="W16" s="246" t="str">
        <f t="shared" si="9"/>
        <v>0</v>
      </c>
      <c r="X16" s="249" t="str">
        <f t="shared" si="10"/>
        <v>0</v>
      </c>
      <c r="Y16" s="250">
        <f t="shared" si="11"/>
        <v>733</v>
      </c>
      <c r="Z16" s="248">
        <f t="shared" si="12"/>
        <v>17592</v>
      </c>
      <c r="AA16" s="129">
        <f t="shared" si="13"/>
        <v>12570</v>
      </c>
      <c r="AB16" s="129">
        <f t="shared" si="14"/>
        <v>4248</v>
      </c>
      <c r="AC16" s="129">
        <f t="shared" si="15"/>
        <v>126</v>
      </c>
      <c r="AD16" s="129">
        <f t="shared" si="16"/>
        <v>648</v>
      </c>
      <c r="AE16" s="130">
        <f t="shared" si="17"/>
        <v>0</v>
      </c>
      <c r="AF16" s="165">
        <f t="shared" si="18"/>
        <v>0.05</v>
      </c>
    </row>
    <row r="17" spans="1:32" ht="18" customHeight="1" x14ac:dyDescent="0.2">
      <c r="A17" s="123">
        <v>11</v>
      </c>
      <c r="B17" s="110">
        <v>600080081</v>
      </c>
      <c r="C17" s="91">
        <v>2464</v>
      </c>
      <c r="D17" s="35" t="s">
        <v>148</v>
      </c>
      <c r="E17" s="19">
        <v>3143</v>
      </c>
      <c r="F17" s="44" t="s">
        <v>149</v>
      </c>
      <c r="G17" s="93">
        <v>10</v>
      </c>
      <c r="H17" s="34">
        <v>1</v>
      </c>
      <c r="I17" s="48">
        <v>10</v>
      </c>
      <c r="J17" s="200">
        <v>0</v>
      </c>
      <c r="K17" s="232">
        <v>0</v>
      </c>
      <c r="L17" s="211">
        <f t="shared" si="7"/>
        <v>10</v>
      </c>
      <c r="M17" s="48">
        <f t="shared" si="8"/>
        <v>0</v>
      </c>
      <c r="N17" s="350">
        <f t="shared" si="1"/>
        <v>0</v>
      </c>
      <c r="O17" s="312">
        <f>IF(M17&gt;=0,VLOOKUP(M17,ŠD_ŠK_normativy!$A$4:$D$304,2,0))</f>
        <v>0</v>
      </c>
      <c r="P17" s="289">
        <f>IF(N17&gt;=0,VLOOKUP(N17,ŠD_ŠK_normativy!$A$4:$D$304,3,0))</f>
        <v>0</v>
      </c>
      <c r="Q17" s="289">
        <f>IF(L17&gt;=0,VLOOKUP(L17,ŠD_ŠK_normativy!$A$4:$D$304,4,0))</f>
        <v>480</v>
      </c>
      <c r="R17" s="289">
        <f>IF((M17+N17)&gt;=0,VLOOKUP((M17+N17),ŠD_ŠK_normativy!$A$4:$D$304,4,0))</f>
        <v>0</v>
      </c>
      <c r="S17" s="265">
        <f>ŠD_ŠK_normativy!$H$5</f>
        <v>27</v>
      </c>
      <c r="T17" s="265">
        <f>ŠD_ŠK_normativy!$H$6</f>
        <v>18</v>
      </c>
      <c r="U17" s="59">
        <f>ŠD_ŠK_normativy!$H$3</f>
        <v>39953</v>
      </c>
      <c r="V17" s="314">
        <f>ŠD_ŠK_normativy!$H$4</f>
        <v>20956</v>
      </c>
      <c r="W17" s="246" t="str">
        <f t="shared" si="9"/>
        <v>0</v>
      </c>
      <c r="X17" s="249" t="str">
        <f t="shared" si="10"/>
        <v>0</v>
      </c>
      <c r="Y17" s="250">
        <f t="shared" si="11"/>
        <v>733</v>
      </c>
      <c r="Z17" s="248">
        <f t="shared" si="12"/>
        <v>7330</v>
      </c>
      <c r="AA17" s="129">
        <f t="shared" si="13"/>
        <v>5237</v>
      </c>
      <c r="AB17" s="129">
        <f t="shared" si="14"/>
        <v>1771</v>
      </c>
      <c r="AC17" s="129">
        <f t="shared" si="15"/>
        <v>52</v>
      </c>
      <c r="AD17" s="129">
        <f t="shared" si="16"/>
        <v>270</v>
      </c>
      <c r="AE17" s="130">
        <f t="shared" si="17"/>
        <v>0</v>
      </c>
      <c r="AF17" s="165">
        <f t="shared" si="18"/>
        <v>0.02</v>
      </c>
    </row>
    <row r="18" spans="1:32" ht="18" customHeight="1" x14ac:dyDescent="0.2">
      <c r="A18" s="123">
        <v>12</v>
      </c>
      <c r="B18" s="110">
        <v>600079708</v>
      </c>
      <c r="C18" s="91">
        <v>2467</v>
      </c>
      <c r="D18" s="6" t="s">
        <v>150</v>
      </c>
      <c r="E18" s="18">
        <v>3143</v>
      </c>
      <c r="F18" s="39" t="s">
        <v>151</v>
      </c>
      <c r="G18" s="93">
        <v>20</v>
      </c>
      <c r="H18" s="34">
        <v>1</v>
      </c>
      <c r="I18" s="48">
        <v>11</v>
      </c>
      <c r="J18" s="200">
        <v>0</v>
      </c>
      <c r="K18" s="232">
        <v>0</v>
      </c>
      <c r="L18" s="211">
        <f t="shared" si="7"/>
        <v>11</v>
      </c>
      <c r="M18" s="48">
        <f t="shared" si="8"/>
        <v>0</v>
      </c>
      <c r="N18" s="350">
        <f t="shared" si="1"/>
        <v>0</v>
      </c>
      <c r="O18" s="312">
        <f>IF(M18&gt;=0,VLOOKUP(M18,ŠD_ŠK_normativy!$A$4:$D$304,2,0))</f>
        <v>0</v>
      </c>
      <c r="P18" s="289">
        <f>IF(N18&gt;=0,VLOOKUP(N18,ŠD_ŠK_normativy!$A$4:$D$304,3,0))</f>
        <v>0</v>
      </c>
      <c r="Q18" s="289">
        <f>IF(L18&gt;=0,VLOOKUP(L18,ŠD_ŠK_normativy!$A$4:$D$304,4,0))</f>
        <v>480</v>
      </c>
      <c r="R18" s="289">
        <f>IF((M18+N18)&gt;=0,VLOOKUP((M18+N18),ŠD_ŠK_normativy!$A$4:$D$304,4,0))</f>
        <v>0</v>
      </c>
      <c r="S18" s="265">
        <f>ŠD_ŠK_normativy!$H$5</f>
        <v>27</v>
      </c>
      <c r="T18" s="265">
        <f>ŠD_ŠK_normativy!$H$6</f>
        <v>18</v>
      </c>
      <c r="U18" s="59">
        <f>ŠD_ŠK_normativy!$H$3</f>
        <v>39953</v>
      </c>
      <c r="V18" s="314">
        <f>ŠD_ŠK_normativy!$H$4</f>
        <v>20956</v>
      </c>
      <c r="W18" s="246" t="str">
        <f t="shared" si="9"/>
        <v>0</v>
      </c>
      <c r="X18" s="249" t="str">
        <f t="shared" si="10"/>
        <v>0</v>
      </c>
      <c r="Y18" s="250">
        <f t="shared" si="11"/>
        <v>733</v>
      </c>
      <c r="Z18" s="248">
        <f t="shared" si="12"/>
        <v>8063</v>
      </c>
      <c r="AA18" s="129">
        <f t="shared" si="13"/>
        <v>5761</v>
      </c>
      <c r="AB18" s="129">
        <f t="shared" si="14"/>
        <v>1947</v>
      </c>
      <c r="AC18" s="129">
        <f t="shared" si="15"/>
        <v>58</v>
      </c>
      <c r="AD18" s="129">
        <f t="shared" si="16"/>
        <v>297</v>
      </c>
      <c r="AE18" s="130">
        <f t="shared" si="17"/>
        <v>0</v>
      </c>
      <c r="AF18" s="165">
        <f t="shared" si="18"/>
        <v>0.02</v>
      </c>
    </row>
    <row r="19" spans="1:32" ht="18" customHeight="1" x14ac:dyDescent="0.2">
      <c r="A19" s="123">
        <v>14</v>
      </c>
      <c r="B19" s="110">
        <v>600080382</v>
      </c>
      <c r="C19" s="91">
        <v>2304</v>
      </c>
      <c r="D19" s="6" t="s">
        <v>428</v>
      </c>
      <c r="E19" s="18">
        <v>3143</v>
      </c>
      <c r="F19" s="23" t="s">
        <v>428</v>
      </c>
      <c r="G19" s="93">
        <v>10</v>
      </c>
      <c r="H19" s="34">
        <v>1</v>
      </c>
      <c r="I19" s="48">
        <v>10</v>
      </c>
      <c r="J19" s="200">
        <v>0</v>
      </c>
      <c r="K19" s="232">
        <v>0</v>
      </c>
      <c r="L19" s="211">
        <f t="shared" si="7"/>
        <v>10</v>
      </c>
      <c r="M19" s="48">
        <f t="shared" si="8"/>
        <v>0</v>
      </c>
      <c r="N19" s="350">
        <f t="shared" si="1"/>
        <v>0</v>
      </c>
      <c r="O19" s="312">
        <f>IF(M19&gt;=0,VLOOKUP(M19,ŠD_ŠK_normativy!$A$4:$D$304,2,0))</f>
        <v>0</v>
      </c>
      <c r="P19" s="289">
        <f>IF(N19&gt;=0,VLOOKUP(N19,ŠD_ŠK_normativy!$A$4:$D$304,3,0))</f>
        <v>0</v>
      </c>
      <c r="Q19" s="289">
        <f>IF(L19&gt;=0,VLOOKUP(L19,ŠD_ŠK_normativy!$A$4:$D$304,4,0))</f>
        <v>480</v>
      </c>
      <c r="R19" s="289">
        <f>IF((M19+N19)&gt;=0,VLOOKUP((M19+N19),ŠD_ŠK_normativy!$A$4:$D$304,4,0))</f>
        <v>0</v>
      </c>
      <c r="S19" s="265">
        <f>ŠD_ŠK_normativy!$H$5</f>
        <v>27</v>
      </c>
      <c r="T19" s="265">
        <f>ŠD_ŠK_normativy!$H$6</f>
        <v>18</v>
      </c>
      <c r="U19" s="59">
        <f>ŠD_ŠK_normativy!$H$3</f>
        <v>39953</v>
      </c>
      <c r="V19" s="314">
        <f>ŠD_ŠK_normativy!$H$4</f>
        <v>20956</v>
      </c>
      <c r="W19" s="246" t="str">
        <f t="shared" si="9"/>
        <v>0</v>
      </c>
      <c r="X19" s="249" t="str">
        <f t="shared" si="10"/>
        <v>0</v>
      </c>
      <c r="Y19" s="250">
        <f t="shared" si="11"/>
        <v>733</v>
      </c>
      <c r="Z19" s="248">
        <f t="shared" si="12"/>
        <v>7330</v>
      </c>
      <c r="AA19" s="129">
        <f t="shared" si="13"/>
        <v>5237</v>
      </c>
      <c r="AB19" s="129">
        <f t="shared" si="14"/>
        <v>1771</v>
      </c>
      <c r="AC19" s="129">
        <f t="shared" si="15"/>
        <v>52</v>
      </c>
      <c r="AD19" s="129">
        <f t="shared" si="16"/>
        <v>270</v>
      </c>
      <c r="AE19" s="130">
        <f t="shared" si="17"/>
        <v>0</v>
      </c>
      <c r="AF19" s="165">
        <f t="shared" si="18"/>
        <v>0.02</v>
      </c>
    </row>
    <row r="20" spans="1:32" ht="18" customHeight="1" x14ac:dyDescent="0.2">
      <c r="A20" s="123">
        <v>17</v>
      </c>
      <c r="B20" s="110">
        <v>600080315</v>
      </c>
      <c r="C20" s="91">
        <v>2494</v>
      </c>
      <c r="D20" s="6" t="s">
        <v>152</v>
      </c>
      <c r="E20" s="18">
        <v>3143</v>
      </c>
      <c r="F20" s="43" t="s">
        <v>153</v>
      </c>
      <c r="G20" s="93">
        <v>90</v>
      </c>
      <c r="H20" s="34">
        <v>3</v>
      </c>
      <c r="I20" s="48">
        <v>66</v>
      </c>
      <c r="J20" s="200">
        <v>0</v>
      </c>
      <c r="K20" s="232">
        <v>0</v>
      </c>
      <c r="L20" s="211">
        <f t="shared" si="7"/>
        <v>66</v>
      </c>
      <c r="M20" s="48">
        <f t="shared" si="8"/>
        <v>0</v>
      </c>
      <c r="N20" s="350">
        <f t="shared" si="1"/>
        <v>0</v>
      </c>
      <c r="O20" s="312">
        <f>IF(M20&gt;=0,VLOOKUP(M20,ŠD_ŠK_normativy!$A$4:$D$304,2,0))</f>
        <v>0</v>
      </c>
      <c r="P20" s="289">
        <f>IF(N20&gt;=0,VLOOKUP(N20,ŠD_ŠK_normativy!$A$4:$D$304,3,0))</f>
        <v>0</v>
      </c>
      <c r="Q20" s="289">
        <f>IF(L20&gt;=0,VLOOKUP(L20,ŠD_ŠK_normativy!$A$4:$D$304,4,0))</f>
        <v>480</v>
      </c>
      <c r="R20" s="289">
        <f>IF((M20+N20)&gt;=0,VLOOKUP((M20+N20),ŠD_ŠK_normativy!$A$4:$D$304,4,0))</f>
        <v>0</v>
      </c>
      <c r="S20" s="265">
        <f>ŠD_ŠK_normativy!$H$5</f>
        <v>27</v>
      </c>
      <c r="T20" s="265">
        <f>ŠD_ŠK_normativy!$H$6</f>
        <v>18</v>
      </c>
      <c r="U20" s="59">
        <f>ŠD_ŠK_normativy!$H$3</f>
        <v>39953</v>
      </c>
      <c r="V20" s="314">
        <f>ŠD_ŠK_normativy!$H$4</f>
        <v>20956</v>
      </c>
      <c r="W20" s="246" t="str">
        <f t="shared" si="9"/>
        <v>0</v>
      </c>
      <c r="X20" s="249" t="str">
        <f t="shared" si="10"/>
        <v>0</v>
      </c>
      <c r="Y20" s="250">
        <f t="shared" si="11"/>
        <v>733</v>
      </c>
      <c r="Z20" s="248">
        <f t="shared" si="12"/>
        <v>48378</v>
      </c>
      <c r="AA20" s="129">
        <f t="shared" si="13"/>
        <v>34567</v>
      </c>
      <c r="AB20" s="129">
        <f t="shared" si="14"/>
        <v>11683</v>
      </c>
      <c r="AC20" s="129">
        <f t="shared" si="15"/>
        <v>346</v>
      </c>
      <c r="AD20" s="129">
        <f t="shared" si="16"/>
        <v>1782</v>
      </c>
      <c r="AE20" s="130">
        <f t="shared" si="17"/>
        <v>0</v>
      </c>
      <c r="AF20" s="165">
        <f t="shared" si="18"/>
        <v>0.14000000000000001</v>
      </c>
    </row>
    <row r="21" spans="1:32" ht="18" customHeight="1" x14ac:dyDescent="0.2">
      <c r="A21" s="123">
        <v>19</v>
      </c>
      <c r="B21" s="110">
        <v>600080064</v>
      </c>
      <c r="C21" s="91">
        <v>2497</v>
      </c>
      <c r="D21" s="6" t="s">
        <v>154</v>
      </c>
      <c r="E21" s="18">
        <v>3143</v>
      </c>
      <c r="F21" s="40" t="s">
        <v>155</v>
      </c>
      <c r="G21" s="93">
        <v>60</v>
      </c>
      <c r="H21" s="34">
        <v>2</v>
      </c>
      <c r="I21" s="48">
        <v>54</v>
      </c>
      <c r="J21" s="200">
        <v>0</v>
      </c>
      <c r="K21" s="232">
        <v>0</v>
      </c>
      <c r="L21" s="211">
        <f t="shared" si="7"/>
        <v>54</v>
      </c>
      <c r="M21" s="48">
        <f t="shared" si="8"/>
        <v>0</v>
      </c>
      <c r="N21" s="350">
        <f t="shared" si="1"/>
        <v>0</v>
      </c>
      <c r="O21" s="312">
        <f>IF(M21&gt;=0,VLOOKUP(M21,ŠD_ŠK_normativy!$A$4:$D$304,2,0))</f>
        <v>0</v>
      </c>
      <c r="P21" s="289">
        <f>IF(N21&gt;=0,VLOOKUP(N21,ŠD_ŠK_normativy!$A$4:$D$304,3,0))</f>
        <v>0</v>
      </c>
      <c r="Q21" s="289">
        <f>IF(L21&gt;=0,VLOOKUP(L21,ŠD_ŠK_normativy!$A$4:$D$304,4,0))</f>
        <v>480</v>
      </c>
      <c r="R21" s="289">
        <f>IF((M21+N21)&gt;=0,VLOOKUP((M21+N21),ŠD_ŠK_normativy!$A$4:$D$304,4,0))</f>
        <v>0</v>
      </c>
      <c r="S21" s="265">
        <f>ŠD_ŠK_normativy!$H$5</f>
        <v>27</v>
      </c>
      <c r="T21" s="265">
        <f>ŠD_ŠK_normativy!$H$6</f>
        <v>18</v>
      </c>
      <c r="U21" s="59">
        <f>ŠD_ŠK_normativy!$H$3</f>
        <v>39953</v>
      </c>
      <c r="V21" s="314">
        <f>ŠD_ŠK_normativy!$H$4</f>
        <v>20956</v>
      </c>
      <c r="W21" s="246" t="str">
        <f t="shared" si="9"/>
        <v>0</v>
      </c>
      <c r="X21" s="249" t="str">
        <f t="shared" si="10"/>
        <v>0</v>
      </c>
      <c r="Y21" s="250">
        <f t="shared" si="11"/>
        <v>733</v>
      </c>
      <c r="Z21" s="248">
        <f t="shared" si="12"/>
        <v>39582</v>
      </c>
      <c r="AA21" s="129">
        <f t="shared" si="13"/>
        <v>28282</v>
      </c>
      <c r="AB21" s="129">
        <f t="shared" si="14"/>
        <v>9559</v>
      </c>
      <c r="AC21" s="129">
        <f t="shared" si="15"/>
        <v>283</v>
      </c>
      <c r="AD21" s="129">
        <f t="shared" si="16"/>
        <v>1458</v>
      </c>
      <c r="AE21" s="130">
        <f t="shared" si="17"/>
        <v>0</v>
      </c>
      <c r="AF21" s="165">
        <f t="shared" si="18"/>
        <v>0.11</v>
      </c>
    </row>
    <row r="22" spans="1:32" ht="18" customHeight="1" x14ac:dyDescent="0.2">
      <c r="A22" s="123">
        <v>19</v>
      </c>
      <c r="B22" s="110">
        <v>600080064</v>
      </c>
      <c r="C22" s="91">
        <v>2497</v>
      </c>
      <c r="D22" s="6" t="s">
        <v>154</v>
      </c>
      <c r="E22" s="18">
        <v>3143</v>
      </c>
      <c r="F22" s="40" t="s">
        <v>156</v>
      </c>
      <c r="G22" s="93">
        <v>40</v>
      </c>
      <c r="H22" s="171">
        <v>0</v>
      </c>
      <c r="I22" s="47">
        <v>0</v>
      </c>
      <c r="J22" s="200">
        <v>28</v>
      </c>
      <c r="K22" s="232">
        <v>0</v>
      </c>
      <c r="L22" s="211">
        <f t="shared" si="7"/>
        <v>0</v>
      </c>
      <c r="M22" s="48">
        <f t="shared" si="8"/>
        <v>28</v>
      </c>
      <c r="N22" s="350">
        <f t="shared" si="1"/>
        <v>0</v>
      </c>
      <c r="O22" s="312">
        <f>IF(M22&gt;=0,VLOOKUP(M22,ŠD_ŠK_normativy!$A$4:$D$304,2,0))</f>
        <v>53.457539828704249</v>
      </c>
      <c r="P22" s="289">
        <f>IF(N22&gt;=0,VLOOKUP(N22,ŠD_ŠK_normativy!$A$4:$D$304,3,0))</f>
        <v>0</v>
      </c>
      <c r="Q22" s="289">
        <f>IF(L22&gt;=0,VLOOKUP(L22,ŠD_ŠK_normativy!$A$4:$D$304,4,0))</f>
        <v>0</v>
      </c>
      <c r="R22" s="289">
        <f>IF((M22+N22)&gt;=0,VLOOKUP((M22+N22),ŠD_ŠK_normativy!$A$4:$D$304,4,0))</f>
        <v>480</v>
      </c>
      <c r="S22" s="265">
        <f>ŠD_ŠK_normativy!$H$5</f>
        <v>27</v>
      </c>
      <c r="T22" s="265">
        <f>ŠD_ŠK_normativy!$H$6</f>
        <v>18</v>
      </c>
      <c r="U22" s="59">
        <f>ŠD_ŠK_normativy!$H$3</f>
        <v>39953</v>
      </c>
      <c r="V22" s="314">
        <f>ŠD_ŠK_normativy!$H$4</f>
        <v>20956</v>
      </c>
      <c r="W22" s="246">
        <f t="shared" si="9"/>
        <v>12814</v>
      </c>
      <c r="X22" s="249" t="str">
        <f t="shared" si="10"/>
        <v>0</v>
      </c>
      <c r="Y22" s="250" t="str">
        <f t="shared" si="11"/>
        <v>0</v>
      </c>
      <c r="Z22" s="248">
        <f t="shared" si="12"/>
        <v>358792</v>
      </c>
      <c r="AA22" s="129">
        <f t="shared" si="13"/>
        <v>265792</v>
      </c>
      <c r="AB22" s="129">
        <f t="shared" si="14"/>
        <v>89838</v>
      </c>
      <c r="AC22" s="129">
        <f t="shared" si="15"/>
        <v>2658</v>
      </c>
      <c r="AD22" s="129">
        <f t="shared" si="16"/>
        <v>504</v>
      </c>
      <c r="AE22" s="130">
        <f t="shared" si="17"/>
        <v>0.52</v>
      </c>
      <c r="AF22" s="165">
        <f t="shared" si="18"/>
        <v>0.06</v>
      </c>
    </row>
    <row r="23" spans="1:32" ht="18" customHeight="1" thickBot="1" x14ac:dyDescent="0.25">
      <c r="A23" s="125">
        <v>20</v>
      </c>
      <c r="B23" s="111">
        <v>600080129</v>
      </c>
      <c r="C23" s="92">
        <v>2446</v>
      </c>
      <c r="D23" s="6" t="s">
        <v>157</v>
      </c>
      <c r="E23" s="18">
        <v>3143</v>
      </c>
      <c r="F23" s="40" t="s">
        <v>158</v>
      </c>
      <c r="G23" s="105">
        <v>40</v>
      </c>
      <c r="H23" s="49">
        <v>2</v>
      </c>
      <c r="I23" s="275">
        <v>34</v>
      </c>
      <c r="J23" s="202">
        <v>0</v>
      </c>
      <c r="K23" s="233">
        <v>0</v>
      </c>
      <c r="L23" s="212">
        <f t="shared" si="7"/>
        <v>34</v>
      </c>
      <c r="M23" s="275">
        <f t="shared" si="8"/>
        <v>0</v>
      </c>
      <c r="N23" s="350">
        <f t="shared" si="1"/>
        <v>0</v>
      </c>
      <c r="O23" s="326">
        <f>IF(M23&gt;=0,VLOOKUP(M23,ŠD_ŠK_normativy!$A$4:$D$304,2,0))</f>
        <v>0</v>
      </c>
      <c r="P23" s="315">
        <f>IF(N23&gt;=0,VLOOKUP(N23,ŠD_ŠK_normativy!$A$4:$D$304,3,0))</f>
        <v>0</v>
      </c>
      <c r="Q23" s="315">
        <f>IF(L23&gt;=0,VLOOKUP(L23,ŠD_ŠK_normativy!$A$4:$D$304,4,0))</f>
        <v>480</v>
      </c>
      <c r="R23" s="315">
        <f>IF((M23+N23)&gt;=0,VLOOKUP((M23+N23),ŠD_ŠK_normativy!$A$4:$D$304,4,0))</f>
        <v>0</v>
      </c>
      <c r="S23" s="316">
        <f>ŠD_ŠK_normativy!$H$5</f>
        <v>27</v>
      </c>
      <c r="T23" s="316">
        <f>ŠD_ŠK_normativy!$H$6</f>
        <v>18</v>
      </c>
      <c r="U23" s="54">
        <f>ŠD_ŠK_normativy!$H$3</f>
        <v>39953</v>
      </c>
      <c r="V23" s="317">
        <f>ŠD_ŠK_normativy!$H$4</f>
        <v>20956</v>
      </c>
      <c r="W23" s="246" t="str">
        <f t="shared" si="9"/>
        <v>0</v>
      </c>
      <c r="X23" s="249" t="str">
        <f t="shared" si="10"/>
        <v>0</v>
      </c>
      <c r="Y23" s="250">
        <f t="shared" si="11"/>
        <v>733</v>
      </c>
      <c r="Z23" s="248">
        <f t="shared" si="12"/>
        <v>24922</v>
      </c>
      <c r="AA23" s="129">
        <f t="shared" si="13"/>
        <v>17807</v>
      </c>
      <c r="AB23" s="129">
        <f t="shared" si="14"/>
        <v>6019</v>
      </c>
      <c r="AC23" s="129">
        <f t="shared" si="15"/>
        <v>178</v>
      </c>
      <c r="AD23" s="129">
        <f t="shared" si="16"/>
        <v>918</v>
      </c>
      <c r="AE23" s="130">
        <f t="shared" si="17"/>
        <v>0</v>
      </c>
      <c r="AF23" s="165">
        <f t="shared" si="18"/>
        <v>7.0000000000000007E-2</v>
      </c>
    </row>
    <row r="24" spans="1:32" ht="18" customHeight="1" thickBot="1" x14ac:dyDescent="0.25">
      <c r="A24" s="114"/>
      <c r="B24" s="22"/>
      <c r="C24" s="114"/>
      <c r="D24" s="13" t="s">
        <v>6</v>
      </c>
      <c r="E24" s="46"/>
      <c r="F24" s="33"/>
      <c r="G24" s="69"/>
      <c r="H24" s="50">
        <f>SUM(H6:H23)</f>
        <v>31</v>
      </c>
      <c r="I24" s="51">
        <f t="shared" ref="I24:AF24" si="19">SUM(I6:I23)</f>
        <v>725</v>
      </c>
      <c r="J24" s="51">
        <f t="shared" si="19"/>
        <v>28</v>
      </c>
      <c r="K24" s="239">
        <f t="shared" si="19"/>
        <v>0</v>
      </c>
      <c r="L24" s="50">
        <f t="shared" si="19"/>
        <v>725</v>
      </c>
      <c r="M24" s="51">
        <f t="shared" si="19"/>
        <v>28</v>
      </c>
      <c r="N24" s="239">
        <f t="shared" si="19"/>
        <v>0</v>
      </c>
      <c r="O24" s="337" t="s">
        <v>35</v>
      </c>
      <c r="P24" s="221" t="s">
        <v>35</v>
      </c>
      <c r="Q24" s="221" t="s">
        <v>35</v>
      </c>
      <c r="R24" s="221" t="s">
        <v>35</v>
      </c>
      <c r="S24" s="53" t="s">
        <v>35</v>
      </c>
      <c r="T24" s="60" t="s">
        <v>35</v>
      </c>
      <c r="U24" s="60" t="s">
        <v>35</v>
      </c>
      <c r="V24" s="204" t="s">
        <v>35</v>
      </c>
      <c r="W24" s="319" t="s">
        <v>35</v>
      </c>
      <c r="X24" s="60" t="s">
        <v>35</v>
      </c>
      <c r="Y24" s="21" t="s">
        <v>35</v>
      </c>
      <c r="Z24" s="298">
        <f t="shared" si="19"/>
        <v>890217</v>
      </c>
      <c r="AA24" s="320">
        <f t="shared" si="19"/>
        <v>645502</v>
      </c>
      <c r="AB24" s="320">
        <f t="shared" si="19"/>
        <v>218180</v>
      </c>
      <c r="AC24" s="320">
        <f t="shared" si="19"/>
        <v>6456</v>
      </c>
      <c r="AD24" s="320">
        <f t="shared" si="19"/>
        <v>20079</v>
      </c>
      <c r="AE24" s="321">
        <f t="shared" si="19"/>
        <v>0.52</v>
      </c>
      <c r="AF24" s="295">
        <f t="shared" si="19"/>
        <v>1.5800000000000005</v>
      </c>
    </row>
    <row r="25" spans="1:32" x14ac:dyDescent="0.2">
      <c r="Z25" s="24">
        <f>SUM(AA24:AD24)</f>
        <v>890217</v>
      </c>
    </row>
  </sheetData>
  <pageMargins left="0.7" right="0.7" top="0.78740157499999996" bottom="0.78740157499999996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L27"/>
  <sheetViews>
    <sheetView workbookViewId="0">
      <pane xSplit="7" ySplit="5" topLeftCell="H6" activePane="bottomRight" state="frozen"/>
      <selection activeCell="A2" sqref="A2:XFD2"/>
      <selection pane="topRight" activeCell="A2" sqref="A2:XFD2"/>
      <selection pane="bottomLeft" activeCell="A2" sqref="A2:XFD2"/>
      <selection pane="bottomRight" activeCell="A2" sqref="A2:XFD2"/>
    </sheetView>
  </sheetViews>
  <sheetFormatPr defaultColWidth="11.28515625" defaultRowHeight="18" customHeight="1" x14ac:dyDescent="0.2"/>
  <cols>
    <col min="1" max="1" width="6.28515625" style="113" customWidth="1"/>
    <col min="2" max="2" width="9.42578125" style="113" customWidth="1"/>
    <col min="3" max="3" width="7.140625" style="113" customWidth="1"/>
    <col min="4" max="4" width="26.85546875" style="1" customWidth="1"/>
    <col min="5" max="5" width="5.140625" style="1" customWidth="1"/>
    <col min="6" max="6" width="34.42578125" style="1" customWidth="1"/>
    <col min="7" max="7" width="7.42578125" style="80" bestFit="1" customWidth="1"/>
    <col min="8" max="14" width="9.7109375" style="80" customWidth="1"/>
    <col min="15" max="15" width="8.7109375" style="80" customWidth="1"/>
    <col min="16" max="16" width="8.7109375" style="25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5" max="39" width="8" style="1" customWidth="1"/>
    <col min="40" max="16384" width="11.28515625" style="1"/>
  </cols>
  <sheetData>
    <row r="1" spans="1:38" ht="24.75" customHeight="1" x14ac:dyDescent="0.3">
      <c r="A1" s="152" t="s">
        <v>459</v>
      </c>
      <c r="B1" s="153"/>
      <c r="C1" s="153"/>
      <c r="D1" s="153"/>
      <c r="E1" s="7"/>
      <c r="Q1" s="25"/>
      <c r="R1" s="25"/>
      <c r="S1" s="25"/>
      <c r="U1" s="25"/>
    </row>
    <row r="2" spans="1:38" ht="12.75" customHeight="1" x14ac:dyDescent="0.2">
      <c r="E2" s="9"/>
      <c r="F2" s="9"/>
      <c r="Q2" s="25"/>
      <c r="R2" s="25"/>
      <c r="S2" s="25"/>
      <c r="U2" s="25"/>
    </row>
    <row r="3" spans="1:38" ht="16.5" customHeight="1" x14ac:dyDescent="0.2">
      <c r="E3" s="5"/>
      <c r="F3" s="3" t="s">
        <v>47</v>
      </c>
      <c r="Q3" s="25"/>
      <c r="R3" s="25"/>
      <c r="S3" s="25"/>
      <c r="U3" s="25"/>
    </row>
    <row r="4" spans="1:38" ht="24" customHeight="1" thickBot="1" x14ac:dyDescent="0.3">
      <c r="A4" s="154" t="s">
        <v>120</v>
      </c>
      <c r="E4" s="2"/>
      <c r="F4" s="26" t="s">
        <v>49</v>
      </c>
      <c r="H4" s="170" t="s">
        <v>460</v>
      </c>
      <c r="R4" s="25"/>
      <c r="S4" s="25"/>
      <c r="U4" s="25"/>
      <c r="Z4" s="1" t="s">
        <v>113</v>
      </c>
      <c r="AA4" s="57"/>
      <c r="AB4" s="57"/>
      <c r="AC4" s="57"/>
      <c r="AD4" s="57"/>
      <c r="AE4" s="57"/>
      <c r="AF4" s="57"/>
    </row>
    <row r="5" spans="1:38" ht="57" thickBot="1" x14ac:dyDescent="0.25">
      <c r="A5" s="20" t="s">
        <v>420</v>
      </c>
      <c r="B5" s="20" t="s">
        <v>419</v>
      </c>
      <c r="C5" s="20" t="s">
        <v>36</v>
      </c>
      <c r="D5" s="27" t="s">
        <v>37</v>
      </c>
      <c r="E5" s="4" t="s">
        <v>0</v>
      </c>
      <c r="F5" s="32" t="s">
        <v>1</v>
      </c>
      <c r="G5" s="52" t="s">
        <v>2</v>
      </c>
      <c r="H5" s="56" t="s">
        <v>62</v>
      </c>
      <c r="I5" s="254" t="s">
        <v>449</v>
      </c>
      <c r="J5" s="254" t="s">
        <v>448</v>
      </c>
      <c r="K5" s="255" t="s">
        <v>436</v>
      </c>
      <c r="L5" s="208" t="s">
        <v>450</v>
      </c>
      <c r="M5" s="236" t="s">
        <v>451</v>
      </c>
      <c r="N5" s="209" t="s">
        <v>442</v>
      </c>
      <c r="O5" s="256" t="s">
        <v>443</v>
      </c>
      <c r="P5" s="257" t="s">
        <v>117</v>
      </c>
      <c r="Q5" s="258" t="s">
        <v>452</v>
      </c>
      <c r="R5" s="258" t="s">
        <v>453</v>
      </c>
      <c r="S5" s="258" t="s">
        <v>63</v>
      </c>
      <c r="T5" s="259" t="s">
        <v>118</v>
      </c>
      <c r="U5" s="260" t="s">
        <v>433</v>
      </c>
      <c r="V5" s="261" t="s">
        <v>424</v>
      </c>
      <c r="W5" s="262" t="s">
        <v>454</v>
      </c>
      <c r="X5" s="263" t="s">
        <v>456</v>
      </c>
      <c r="Y5" s="264" t="s">
        <v>455</v>
      </c>
      <c r="Z5" s="286" t="s">
        <v>34</v>
      </c>
      <c r="AA5" s="287" t="s">
        <v>112</v>
      </c>
      <c r="AB5" s="287" t="s">
        <v>22</v>
      </c>
      <c r="AC5" s="287" t="s">
        <v>33</v>
      </c>
      <c r="AD5" s="288" t="s">
        <v>23</v>
      </c>
      <c r="AE5" s="156" t="s">
        <v>469</v>
      </c>
      <c r="AF5" s="155" t="s">
        <v>470</v>
      </c>
    </row>
    <row r="6" spans="1:38" ht="18" customHeight="1" x14ac:dyDescent="0.2">
      <c r="A6" s="91">
        <v>20</v>
      </c>
      <c r="B6" s="91">
        <v>600078396</v>
      </c>
      <c r="C6" s="91">
        <v>3409</v>
      </c>
      <c r="D6" s="23" t="s">
        <v>159</v>
      </c>
      <c r="E6" s="18">
        <v>3143</v>
      </c>
      <c r="F6" s="70" t="s">
        <v>160</v>
      </c>
      <c r="G6" s="168">
        <v>118</v>
      </c>
      <c r="H6" s="276">
        <v>5</v>
      </c>
      <c r="I6" s="274">
        <v>118</v>
      </c>
      <c r="J6" s="274">
        <v>0</v>
      </c>
      <c r="K6" s="285">
        <v>0</v>
      </c>
      <c r="L6" s="210">
        <f t="shared" ref="L6" si="0">IF(I6&lt;=G6,I6,G6)</f>
        <v>118</v>
      </c>
      <c r="M6" s="351">
        <f>IF(J6&lt;=G6,J6,G6)</f>
        <v>0</v>
      </c>
      <c r="N6" s="352">
        <f t="shared" ref="N6:N23" si="1">IF(J6&lt;=G6,IF((J6+K6)&gt;=G6,G6-J6,K6),0)</f>
        <v>0</v>
      </c>
      <c r="O6" s="311">
        <f>IF(M6&gt;=0,VLOOKUP(M6,ŠD_ŠK_normativy!$A$4:$D$304,2,0))</f>
        <v>0</v>
      </c>
      <c r="P6" s="290">
        <f>IF(N6&gt;=0,VLOOKUP(N6,ŠD_ŠK_normativy!$A$4:$D$304,3,0))</f>
        <v>0</v>
      </c>
      <c r="Q6" s="290">
        <f>IF(L6&gt;=0,VLOOKUP(L6,ŠD_ŠK_normativy!$A$4:$D$304,4,0))</f>
        <v>480</v>
      </c>
      <c r="R6" s="290">
        <f>IF((M6+N6)&gt;=0,VLOOKUP((M6+N6),ŠD_ŠK_normativy!$A$4:$D$304,4,0))</f>
        <v>0</v>
      </c>
      <c r="S6" s="267">
        <f>ŠD_ŠK_normativy!$H$5</f>
        <v>27</v>
      </c>
      <c r="T6" s="267">
        <f>ŠD_ŠK_normativy!$H$6</f>
        <v>18</v>
      </c>
      <c r="U6" s="268">
        <f>ŠD_ŠK_normativy!$H$3</f>
        <v>39953</v>
      </c>
      <c r="V6" s="313">
        <f>ŠD_ŠK_normativy!$H$4</f>
        <v>20956</v>
      </c>
      <c r="W6" s="246" t="str">
        <f>IFERROR(ROUND(12*1.348*(1/O6*U6+1/R6*V6)+T6,0),"0")</f>
        <v>0</v>
      </c>
      <c r="X6" s="249" t="str">
        <f>IFERROR(ROUND(12*1.348*(1/P6*U6+1/R6*V6)+T6,0),"0")</f>
        <v>0</v>
      </c>
      <c r="Y6" s="250">
        <f>IFERROR(ROUND(12*1.348*(1/Q6*V6)+S6,0),"0")</f>
        <v>733</v>
      </c>
      <c r="Z6" s="248">
        <f t="shared" ref="Z6" si="2">L6*Y6+M6*W6+N6*X6</f>
        <v>86494</v>
      </c>
      <c r="AA6" s="129">
        <f>ROUND((Z6-AD6)/1.348,0)</f>
        <v>61801</v>
      </c>
      <c r="AB6" s="129">
        <f t="shared" ref="AB6" si="3">Z6-AA6-AC6-AD6</f>
        <v>20889</v>
      </c>
      <c r="AC6" s="129">
        <f>ROUND(AA6*1%,0)</f>
        <v>618</v>
      </c>
      <c r="AD6" s="129">
        <f t="shared" ref="AD6" si="4">L6*S6+(M6+N6)*T6</f>
        <v>3186</v>
      </c>
      <c r="AE6" s="130">
        <f t="shared" ref="AE6" si="5">ROUND(IFERROR(M6/O6,"0")+IFERROR(N6/P6,"0"),2)</f>
        <v>0</v>
      </c>
      <c r="AF6" s="165">
        <f t="shared" ref="AF6" si="6">ROUND(IFERROR(L6/Q6,"0")+IFERROR((M6+N6)/R6,"0"),2)</f>
        <v>0.25</v>
      </c>
    </row>
    <row r="7" spans="1:38" ht="18" customHeight="1" x14ac:dyDescent="0.2">
      <c r="A7" s="91">
        <v>21</v>
      </c>
      <c r="B7" s="91">
        <v>600078523</v>
      </c>
      <c r="C7" s="91">
        <v>3415</v>
      </c>
      <c r="D7" s="23" t="s">
        <v>161</v>
      </c>
      <c r="E7" s="18">
        <v>3143</v>
      </c>
      <c r="F7" s="70" t="s">
        <v>162</v>
      </c>
      <c r="G7" s="64">
        <v>134</v>
      </c>
      <c r="H7" s="171">
        <v>5</v>
      </c>
      <c r="I7" s="200">
        <v>118</v>
      </c>
      <c r="J7" s="200">
        <v>0</v>
      </c>
      <c r="K7" s="232">
        <v>0</v>
      </c>
      <c r="L7" s="211">
        <f t="shared" ref="L7:L23" si="7">IF(I7&lt;=G7,I7,G7)</f>
        <v>118</v>
      </c>
      <c r="M7" s="48">
        <f t="shared" ref="M7:M23" si="8">IF(J7&lt;=G7,J7,G7)</f>
        <v>0</v>
      </c>
      <c r="N7" s="350">
        <f t="shared" si="1"/>
        <v>0</v>
      </c>
      <c r="O7" s="312">
        <f>IF(M7&gt;=0,VLOOKUP(M7,ŠD_ŠK_normativy!$A$5:$D$305,2,0))</f>
        <v>0</v>
      </c>
      <c r="P7" s="289">
        <f>IF(N7&gt;=0,VLOOKUP(N7,ŠD_ŠK_normativy!$A$4:$D$304,3,0))</f>
        <v>0</v>
      </c>
      <c r="Q7" s="289">
        <f>IF(L7&gt;=0,VLOOKUP(L7,ŠD_ŠK_normativy!$A$4:$D$304,4,0))</f>
        <v>480</v>
      </c>
      <c r="R7" s="289">
        <f>IF((M7+N7)&gt;=0,VLOOKUP((M7+N7),ŠD_ŠK_normativy!$A$4:$D$304,4,0))</f>
        <v>0</v>
      </c>
      <c r="S7" s="265">
        <f>ŠD_ŠK_normativy!$H$5</f>
        <v>27</v>
      </c>
      <c r="T7" s="265">
        <f>ŠD_ŠK_normativy!$H$6</f>
        <v>18</v>
      </c>
      <c r="U7" s="59">
        <f>ŠD_ŠK_normativy!$H$3</f>
        <v>39953</v>
      </c>
      <c r="V7" s="314">
        <f>ŠD_ŠK_normativy!$H$4</f>
        <v>20956</v>
      </c>
      <c r="W7" s="246" t="str">
        <f t="shared" ref="W7:W23" si="9">IFERROR(ROUND(12*1.348*(1/O7*U7+1/R7*V7)+T7,0),"0")</f>
        <v>0</v>
      </c>
      <c r="X7" s="249" t="str">
        <f t="shared" ref="X7:X23" si="10">IFERROR(ROUND(12*1.348*(1/P7*U7+1/R7*V7)+T7,0),"0")</f>
        <v>0</v>
      </c>
      <c r="Y7" s="250">
        <f t="shared" ref="Y7:Y23" si="11">IFERROR(ROUND(12*1.348*(1/Q7*V7)+S7,0),"0")</f>
        <v>733</v>
      </c>
      <c r="Z7" s="248">
        <f t="shared" ref="Z7:Z23" si="12">L7*Y7+M7*W7+N7*X7</f>
        <v>86494</v>
      </c>
      <c r="AA7" s="129">
        <f t="shared" ref="AA7:AA23" si="13">ROUND((Z7-AD7)/1.348,0)</f>
        <v>61801</v>
      </c>
      <c r="AB7" s="129">
        <f t="shared" ref="AB7:AB23" si="14">Z7-AA7-AC7-AD7</f>
        <v>20889</v>
      </c>
      <c r="AC7" s="129">
        <f t="shared" ref="AC7:AC23" si="15">ROUND(AA7*1%,0)</f>
        <v>618</v>
      </c>
      <c r="AD7" s="129">
        <f t="shared" ref="AD7:AD23" si="16">L7*S7+(M7+N7)*T7</f>
        <v>3186</v>
      </c>
      <c r="AE7" s="130">
        <f t="shared" ref="AE7:AE23" si="17">ROUND(IFERROR(M7/O7,"0")+IFERROR(N7/P7,"0"),2)</f>
        <v>0</v>
      </c>
      <c r="AF7" s="165">
        <f t="shared" ref="AF7:AF23" si="18">ROUND(IFERROR(L7/Q7,"0")+IFERROR((M7+N7)/R7,"0"),2)</f>
        <v>0.25</v>
      </c>
    </row>
    <row r="8" spans="1:38" ht="18" customHeight="1" x14ac:dyDescent="0.2">
      <c r="A8" s="91">
        <v>22</v>
      </c>
      <c r="B8" s="91">
        <v>600078540</v>
      </c>
      <c r="C8" s="91">
        <v>3412</v>
      </c>
      <c r="D8" s="23" t="s">
        <v>163</v>
      </c>
      <c r="E8" s="18">
        <v>3143</v>
      </c>
      <c r="F8" s="70" t="s">
        <v>164</v>
      </c>
      <c r="G8" s="64">
        <v>210</v>
      </c>
      <c r="H8" s="171">
        <v>7</v>
      </c>
      <c r="I8" s="200">
        <v>209</v>
      </c>
      <c r="J8" s="200">
        <v>0</v>
      </c>
      <c r="K8" s="232">
        <v>0</v>
      </c>
      <c r="L8" s="211">
        <f t="shared" si="7"/>
        <v>209</v>
      </c>
      <c r="M8" s="48">
        <f t="shared" si="8"/>
        <v>0</v>
      </c>
      <c r="N8" s="350">
        <f t="shared" si="1"/>
        <v>0</v>
      </c>
      <c r="O8" s="312">
        <f>IF(M8&gt;=0,VLOOKUP(M8,ŠD_ŠK_normativy!$A$5:$D$305,2,0))</f>
        <v>0</v>
      </c>
      <c r="P8" s="289">
        <f>IF(N8&gt;=0,VLOOKUP(N8,ŠD_ŠK_normativy!$A$4:$D$304,3,0))</f>
        <v>0</v>
      </c>
      <c r="Q8" s="289">
        <f>IF(L8&gt;=0,VLOOKUP(L8,ŠD_ŠK_normativy!$A$4:$D$304,4,0))</f>
        <v>480</v>
      </c>
      <c r="R8" s="289">
        <f>IF((M8+N8)&gt;=0,VLOOKUP((M8+N8),ŠD_ŠK_normativy!$A$4:$D$304,4,0))</f>
        <v>0</v>
      </c>
      <c r="S8" s="265">
        <f>ŠD_ŠK_normativy!$H$5</f>
        <v>27</v>
      </c>
      <c r="T8" s="265">
        <f>ŠD_ŠK_normativy!$H$6</f>
        <v>18</v>
      </c>
      <c r="U8" s="59">
        <f>ŠD_ŠK_normativy!$H$3</f>
        <v>39953</v>
      </c>
      <c r="V8" s="314">
        <f>ŠD_ŠK_normativy!$H$4</f>
        <v>20956</v>
      </c>
      <c r="W8" s="246" t="str">
        <f t="shared" si="9"/>
        <v>0</v>
      </c>
      <c r="X8" s="249" t="str">
        <f t="shared" si="10"/>
        <v>0</v>
      </c>
      <c r="Y8" s="250">
        <f t="shared" si="11"/>
        <v>733</v>
      </c>
      <c r="Z8" s="248">
        <f t="shared" si="12"/>
        <v>153197</v>
      </c>
      <c r="AA8" s="129">
        <f t="shared" si="13"/>
        <v>109461</v>
      </c>
      <c r="AB8" s="129">
        <f t="shared" si="14"/>
        <v>36998</v>
      </c>
      <c r="AC8" s="129">
        <f t="shared" si="15"/>
        <v>1095</v>
      </c>
      <c r="AD8" s="129">
        <f t="shared" si="16"/>
        <v>5643</v>
      </c>
      <c r="AE8" s="130">
        <f t="shared" si="17"/>
        <v>0</v>
      </c>
      <c r="AF8" s="165">
        <f t="shared" si="18"/>
        <v>0.44</v>
      </c>
    </row>
    <row r="9" spans="1:38" ht="18" customHeight="1" x14ac:dyDescent="0.2">
      <c r="A9" s="91">
        <v>23</v>
      </c>
      <c r="B9" s="91">
        <v>600078426</v>
      </c>
      <c r="C9" s="91">
        <v>3416</v>
      </c>
      <c r="D9" s="23" t="s">
        <v>165</v>
      </c>
      <c r="E9" s="18">
        <v>3143</v>
      </c>
      <c r="F9" s="70" t="s">
        <v>166</v>
      </c>
      <c r="G9" s="64">
        <v>165</v>
      </c>
      <c r="H9" s="171">
        <v>6</v>
      </c>
      <c r="I9" s="200">
        <v>162</v>
      </c>
      <c r="J9" s="200">
        <v>0</v>
      </c>
      <c r="K9" s="232">
        <v>0</v>
      </c>
      <c r="L9" s="211">
        <f t="shared" si="7"/>
        <v>162</v>
      </c>
      <c r="M9" s="48">
        <f t="shared" si="8"/>
        <v>0</v>
      </c>
      <c r="N9" s="350">
        <f t="shared" si="1"/>
        <v>0</v>
      </c>
      <c r="O9" s="312">
        <f>IF(M9&gt;=0,VLOOKUP(M9,ŠD_ŠK_normativy!$A$5:$D$305,2,0))</f>
        <v>0</v>
      </c>
      <c r="P9" s="289">
        <f>IF(N9&gt;=0,VLOOKUP(N9,ŠD_ŠK_normativy!$A$4:$D$304,3,0))</f>
        <v>0</v>
      </c>
      <c r="Q9" s="289">
        <f>IF(L9&gt;=0,VLOOKUP(L9,ŠD_ŠK_normativy!$A$4:$D$304,4,0))</f>
        <v>480</v>
      </c>
      <c r="R9" s="289">
        <f>IF((M9+N9)&gt;=0,VLOOKUP((M9+N9),ŠD_ŠK_normativy!$A$4:$D$304,4,0))</f>
        <v>0</v>
      </c>
      <c r="S9" s="265">
        <f>ŠD_ŠK_normativy!$H$5</f>
        <v>27</v>
      </c>
      <c r="T9" s="265">
        <f>ŠD_ŠK_normativy!$H$6</f>
        <v>18</v>
      </c>
      <c r="U9" s="59">
        <f>ŠD_ŠK_normativy!$H$3</f>
        <v>39953</v>
      </c>
      <c r="V9" s="314">
        <f>ŠD_ŠK_normativy!$H$4</f>
        <v>20956</v>
      </c>
      <c r="W9" s="246" t="str">
        <f t="shared" si="9"/>
        <v>0</v>
      </c>
      <c r="X9" s="249" t="str">
        <f t="shared" si="10"/>
        <v>0</v>
      </c>
      <c r="Y9" s="250">
        <f t="shared" si="11"/>
        <v>733</v>
      </c>
      <c r="Z9" s="248">
        <f t="shared" si="12"/>
        <v>118746</v>
      </c>
      <c r="AA9" s="129">
        <f t="shared" si="13"/>
        <v>84846</v>
      </c>
      <c r="AB9" s="129">
        <f t="shared" si="14"/>
        <v>28678</v>
      </c>
      <c r="AC9" s="129">
        <f t="shared" si="15"/>
        <v>848</v>
      </c>
      <c r="AD9" s="129">
        <f t="shared" si="16"/>
        <v>4374</v>
      </c>
      <c r="AE9" s="130">
        <f t="shared" si="17"/>
        <v>0</v>
      </c>
      <c r="AF9" s="165">
        <f t="shared" si="18"/>
        <v>0.34</v>
      </c>
    </row>
    <row r="10" spans="1:38" ht="18" customHeight="1" x14ac:dyDescent="0.2">
      <c r="A10" s="91">
        <v>24</v>
      </c>
      <c r="B10" s="91">
        <v>600078388</v>
      </c>
      <c r="C10" s="91">
        <v>3414</v>
      </c>
      <c r="D10" s="23" t="s">
        <v>167</v>
      </c>
      <c r="E10" s="18">
        <v>3143</v>
      </c>
      <c r="F10" s="70" t="s">
        <v>168</v>
      </c>
      <c r="G10" s="64">
        <v>175</v>
      </c>
      <c r="H10" s="171">
        <v>6</v>
      </c>
      <c r="I10" s="200">
        <v>172</v>
      </c>
      <c r="J10" s="200">
        <v>0</v>
      </c>
      <c r="K10" s="232">
        <v>0</v>
      </c>
      <c r="L10" s="211">
        <f t="shared" si="7"/>
        <v>172</v>
      </c>
      <c r="M10" s="48">
        <f t="shared" si="8"/>
        <v>0</v>
      </c>
      <c r="N10" s="350">
        <f t="shared" si="1"/>
        <v>0</v>
      </c>
      <c r="O10" s="312">
        <f>IF(M10&gt;=0,VLOOKUP(M10,ŠD_ŠK_normativy!$A$5:$D$305,2,0))</f>
        <v>0</v>
      </c>
      <c r="P10" s="289">
        <f>IF(N10&gt;=0,VLOOKUP(N10,ŠD_ŠK_normativy!$A$4:$D$304,3,0))</f>
        <v>0</v>
      </c>
      <c r="Q10" s="289">
        <f>IF(L10&gt;=0,VLOOKUP(L10,ŠD_ŠK_normativy!$A$4:$D$304,4,0))</f>
        <v>480</v>
      </c>
      <c r="R10" s="289">
        <f>IF((M10+N10)&gt;=0,VLOOKUP((M10+N10),ŠD_ŠK_normativy!$A$4:$D$304,4,0))</f>
        <v>0</v>
      </c>
      <c r="S10" s="265">
        <f>ŠD_ŠK_normativy!$H$5</f>
        <v>27</v>
      </c>
      <c r="T10" s="265">
        <f>ŠD_ŠK_normativy!$H$6</f>
        <v>18</v>
      </c>
      <c r="U10" s="59">
        <f>ŠD_ŠK_normativy!$H$3</f>
        <v>39953</v>
      </c>
      <c r="V10" s="314">
        <f>ŠD_ŠK_normativy!$H$4</f>
        <v>20956</v>
      </c>
      <c r="W10" s="246" t="str">
        <f t="shared" si="9"/>
        <v>0</v>
      </c>
      <c r="X10" s="249" t="str">
        <f t="shared" si="10"/>
        <v>0</v>
      </c>
      <c r="Y10" s="250">
        <f t="shared" si="11"/>
        <v>733</v>
      </c>
      <c r="Z10" s="248">
        <f t="shared" si="12"/>
        <v>126076</v>
      </c>
      <c r="AA10" s="129">
        <f t="shared" si="13"/>
        <v>90083</v>
      </c>
      <c r="AB10" s="129">
        <f t="shared" si="14"/>
        <v>30448</v>
      </c>
      <c r="AC10" s="129">
        <f t="shared" si="15"/>
        <v>901</v>
      </c>
      <c r="AD10" s="129">
        <f t="shared" si="16"/>
        <v>4644</v>
      </c>
      <c r="AE10" s="130">
        <f t="shared" si="17"/>
        <v>0</v>
      </c>
      <c r="AF10" s="165">
        <f t="shared" si="18"/>
        <v>0.36</v>
      </c>
    </row>
    <row r="11" spans="1:38" ht="18" customHeight="1" x14ac:dyDescent="0.2">
      <c r="A11" s="91">
        <v>25</v>
      </c>
      <c r="B11" s="91">
        <v>600078400</v>
      </c>
      <c r="C11" s="91">
        <v>3411</v>
      </c>
      <c r="D11" s="23" t="s">
        <v>169</v>
      </c>
      <c r="E11" s="18">
        <v>3143</v>
      </c>
      <c r="F11" s="70" t="s">
        <v>170</v>
      </c>
      <c r="G11" s="64">
        <v>136</v>
      </c>
      <c r="H11" s="171">
        <v>6</v>
      </c>
      <c r="I11" s="200">
        <v>136</v>
      </c>
      <c r="J11" s="200">
        <v>0</v>
      </c>
      <c r="K11" s="232">
        <v>0</v>
      </c>
      <c r="L11" s="211">
        <f t="shared" si="7"/>
        <v>136</v>
      </c>
      <c r="M11" s="48">
        <f t="shared" si="8"/>
        <v>0</v>
      </c>
      <c r="N11" s="350">
        <f t="shared" si="1"/>
        <v>0</v>
      </c>
      <c r="O11" s="312">
        <f>IF(M11&gt;=0,VLOOKUP(M11,ŠD_ŠK_normativy!$A$5:$D$305,2,0))</f>
        <v>0</v>
      </c>
      <c r="P11" s="289">
        <f>IF(N11&gt;=0,VLOOKUP(N11,ŠD_ŠK_normativy!$A$4:$D$304,3,0))</f>
        <v>0</v>
      </c>
      <c r="Q11" s="289">
        <f>IF(L11&gt;=0,VLOOKUP(L11,ŠD_ŠK_normativy!$A$4:$D$304,4,0))</f>
        <v>480</v>
      </c>
      <c r="R11" s="289">
        <f>IF((M11+N11)&gt;=0,VLOOKUP((M11+N11),ŠD_ŠK_normativy!$A$4:$D$304,4,0))</f>
        <v>0</v>
      </c>
      <c r="S11" s="265">
        <f>ŠD_ŠK_normativy!$H$5</f>
        <v>27</v>
      </c>
      <c r="T11" s="265">
        <f>ŠD_ŠK_normativy!$H$6</f>
        <v>18</v>
      </c>
      <c r="U11" s="59">
        <f>ŠD_ŠK_normativy!$H$3</f>
        <v>39953</v>
      </c>
      <c r="V11" s="314">
        <f>ŠD_ŠK_normativy!$H$4</f>
        <v>20956</v>
      </c>
      <c r="W11" s="246" t="str">
        <f t="shared" si="9"/>
        <v>0</v>
      </c>
      <c r="X11" s="249" t="str">
        <f t="shared" si="10"/>
        <v>0</v>
      </c>
      <c r="Y11" s="250">
        <f t="shared" si="11"/>
        <v>733</v>
      </c>
      <c r="Z11" s="248">
        <f t="shared" si="12"/>
        <v>99688</v>
      </c>
      <c r="AA11" s="129">
        <f t="shared" si="13"/>
        <v>71228</v>
      </c>
      <c r="AB11" s="129">
        <f t="shared" si="14"/>
        <v>24076</v>
      </c>
      <c r="AC11" s="129">
        <f t="shared" si="15"/>
        <v>712</v>
      </c>
      <c r="AD11" s="129">
        <f t="shared" si="16"/>
        <v>3672</v>
      </c>
      <c r="AE11" s="130">
        <f t="shared" si="17"/>
        <v>0</v>
      </c>
      <c r="AF11" s="165">
        <f t="shared" si="18"/>
        <v>0.28000000000000003</v>
      </c>
    </row>
    <row r="12" spans="1:38" ht="18" customHeight="1" x14ac:dyDescent="0.2">
      <c r="A12" s="91">
        <v>26</v>
      </c>
      <c r="B12" s="91">
        <v>600078566</v>
      </c>
      <c r="C12" s="91">
        <v>3408</v>
      </c>
      <c r="D12" s="23" t="s">
        <v>171</v>
      </c>
      <c r="E12" s="18">
        <v>3143</v>
      </c>
      <c r="F12" s="70" t="s">
        <v>172</v>
      </c>
      <c r="G12" s="64">
        <v>80</v>
      </c>
      <c r="H12" s="171">
        <v>3</v>
      </c>
      <c r="I12" s="200">
        <v>79</v>
      </c>
      <c r="J12" s="200">
        <v>0</v>
      </c>
      <c r="K12" s="232">
        <v>0</v>
      </c>
      <c r="L12" s="211">
        <f t="shared" si="7"/>
        <v>79</v>
      </c>
      <c r="M12" s="48">
        <f t="shared" si="8"/>
        <v>0</v>
      </c>
      <c r="N12" s="350">
        <f t="shared" si="1"/>
        <v>0</v>
      </c>
      <c r="O12" s="312">
        <f>IF(M12&gt;=0,VLOOKUP(M12,ŠD_ŠK_normativy!$A$5:$D$305,2,0))</f>
        <v>0</v>
      </c>
      <c r="P12" s="289">
        <f>IF(N12&gt;=0,VLOOKUP(N12,ŠD_ŠK_normativy!$A$4:$D$304,3,0))</f>
        <v>0</v>
      </c>
      <c r="Q12" s="289">
        <f>IF(L12&gt;=0,VLOOKUP(L12,ŠD_ŠK_normativy!$A$4:$D$304,4,0))</f>
        <v>480</v>
      </c>
      <c r="R12" s="289">
        <f>IF((M12+N12)&gt;=0,VLOOKUP((M12+N12),ŠD_ŠK_normativy!$A$4:$D$304,4,0))</f>
        <v>0</v>
      </c>
      <c r="S12" s="265">
        <f>ŠD_ŠK_normativy!$H$5</f>
        <v>27</v>
      </c>
      <c r="T12" s="265">
        <f>ŠD_ŠK_normativy!$H$6</f>
        <v>18</v>
      </c>
      <c r="U12" s="59">
        <f>ŠD_ŠK_normativy!$H$3</f>
        <v>39953</v>
      </c>
      <c r="V12" s="314">
        <f>ŠD_ŠK_normativy!$H$4</f>
        <v>20956</v>
      </c>
      <c r="W12" s="246" t="str">
        <f t="shared" si="9"/>
        <v>0</v>
      </c>
      <c r="X12" s="249" t="str">
        <f t="shared" si="10"/>
        <v>0</v>
      </c>
      <c r="Y12" s="250">
        <f t="shared" si="11"/>
        <v>733</v>
      </c>
      <c r="Z12" s="248">
        <f t="shared" si="12"/>
        <v>57907</v>
      </c>
      <c r="AA12" s="129">
        <f t="shared" si="13"/>
        <v>41375</v>
      </c>
      <c r="AB12" s="129">
        <f t="shared" si="14"/>
        <v>13985</v>
      </c>
      <c r="AC12" s="129">
        <f t="shared" si="15"/>
        <v>414</v>
      </c>
      <c r="AD12" s="129">
        <f t="shared" si="16"/>
        <v>2133</v>
      </c>
      <c r="AE12" s="130">
        <f t="shared" si="17"/>
        <v>0</v>
      </c>
      <c r="AF12" s="165">
        <f t="shared" si="18"/>
        <v>0.16</v>
      </c>
    </row>
    <row r="13" spans="1:38" ht="18" customHeight="1" x14ac:dyDescent="0.2">
      <c r="A13" s="91">
        <v>27</v>
      </c>
      <c r="B13" s="91">
        <v>600078353</v>
      </c>
      <c r="C13" s="91">
        <v>3417</v>
      </c>
      <c r="D13" s="23" t="s">
        <v>173</v>
      </c>
      <c r="E13" s="18">
        <v>3143</v>
      </c>
      <c r="F13" s="70" t="s">
        <v>174</v>
      </c>
      <c r="G13" s="64">
        <v>85</v>
      </c>
      <c r="H13" s="171">
        <v>3</v>
      </c>
      <c r="I13" s="200">
        <v>69</v>
      </c>
      <c r="J13" s="200">
        <v>0</v>
      </c>
      <c r="K13" s="232">
        <v>0</v>
      </c>
      <c r="L13" s="211">
        <f t="shared" si="7"/>
        <v>69</v>
      </c>
      <c r="M13" s="48">
        <f t="shared" si="8"/>
        <v>0</v>
      </c>
      <c r="N13" s="350">
        <f t="shared" si="1"/>
        <v>0</v>
      </c>
      <c r="O13" s="312">
        <f>IF(M13&gt;=0,VLOOKUP(M13,ŠD_ŠK_normativy!$A$5:$D$305,2,0))</f>
        <v>0</v>
      </c>
      <c r="P13" s="289">
        <f>IF(N13&gt;=0,VLOOKUP(N13,ŠD_ŠK_normativy!$A$4:$D$304,3,0))</f>
        <v>0</v>
      </c>
      <c r="Q13" s="289">
        <f>IF(L13&gt;=0,VLOOKUP(L13,ŠD_ŠK_normativy!$A$4:$D$304,4,0))</f>
        <v>480</v>
      </c>
      <c r="R13" s="289">
        <f>IF((M13+N13)&gt;=0,VLOOKUP((M13+N13),ŠD_ŠK_normativy!$A$4:$D$304,4,0))</f>
        <v>0</v>
      </c>
      <c r="S13" s="265">
        <f>ŠD_ŠK_normativy!$H$5</f>
        <v>27</v>
      </c>
      <c r="T13" s="265">
        <f>ŠD_ŠK_normativy!$H$6</f>
        <v>18</v>
      </c>
      <c r="U13" s="59">
        <f>ŠD_ŠK_normativy!$H$3</f>
        <v>39953</v>
      </c>
      <c r="V13" s="314">
        <f>ŠD_ŠK_normativy!$H$4</f>
        <v>20956</v>
      </c>
      <c r="W13" s="246" t="str">
        <f t="shared" si="9"/>
        <v>0</v>
      </c>
      <c r="X13" s="249" t="str">
        <f t="shared" si="10"/>
        <v>0</v>
      </c>
      <c r="Y13" s="250">
        <f t="shared" si="11"/>
        <v>733</v>
      </c>
      <c r="Z13" s="248">
        <f t="shared" si="12"/>
        <v>50577</v>
      </c>
      <c r="AA13" s="129">
        <f t="shared" si="13"/>
        <v>36138</v>
      </c>
      <c r="AB13" s="129">
        <f t="shared" si="14"/>
        <v>12215</v>
      </c>
      <c r="AC13" s="129">
        <f t="shared" si="15"/>
        <v>361</v>
      </c>
      <c r="AD13" s="129">
        <f t="shared" si="16"/>
        <v>1863</v>
      </c>
      <c r="AE13" s="130">
        <f t="shared" si="17"/>
        <v>0</v>
      </c>
      <c r="AF13" s="165">
        <f t="shared" si="18"/>
        <v>0.14000000000000001</v>
      </c>
    </row>
    <row r="14" spans="1:38" ht="18" customHeight="1" x14ac:dyDescent="0.2">
      <c r="A14" s="91">
        <v>28</v>
      </c>
      <c r="B14" s="91">
        <v>650038550</v>
      </c>
      <c r="C14" s="91">
        <v>3410</v>
      </c>
      <c r="D14" s="23" t="s">
        <v>175</v>
      </c>
      <c r="E14" s="18">
        <v>3143</v>
      </c>
      <c r="F14" s="70" t="s">
        <v>176</v>
      </c>
      <c r="G14" s="65">
        <v>120</v>
      </c>
      <c r="H14" s="171">
        <v>2</v>
      </c>
      <c r="I14" s="200">
        <v>60</v>
      </c>
      <c r="J14" s="200">
        <v>0</v>
      </c>
      <c r="K14" s="232">
        <v>0</v>
      </c>
      <c r="L14" s="211">
        <f t="shared" si="7"/>
        <v>60</v>
      </c>
      <c r="M14" s="48">
        <f t="shared" si="8"/>
        <v>0</v>
      </c>
      <c r="N14" s="350">
        <f t="shared" si="1"/>
        <v>0</v>
      </c>
      <c r="O14" s="312">
        <f>IF(M14&gt;=0,VLOOKUP(M14,ŠD_ŠK_normativy!$A$5:$D$305,2,0))</f>
        <v>0</v>
      </c>
      <c r="P14" s="289">
        <f>IF(N14&gt;=0,VLOOKUP(N14,ŠD_ŠK_normativy!$A$4:$D$304,3,0))</f>
        <v>0</v>
      </c>
      <c r="Q14" s="289">
        <f>IF(L14&gt;=0,VLOOKUP(L14,ŠD_ŠK_normativy!$A$4:$D$304,4,0))</f>
        <v>480</v>
      </c>
      <c r="R14" s="289">
        <f>IF((M14+N14)&gt;=0,VLOOKUP((M14+N14),ŠD_ŠK_normativy!$A$4:$D$304,4,0))</f>
        <v>0</v>
      </c>
      <c r="S14" s="265">
        <f>ŠD_ŠK_normativy!$H$5</f>
        <v>27</v>
      </c>
      <c r="T14" s="265">
        <f>ŠD_ŠK_normativy!$H$6</f>
        <v>18</v>
      </c>
      <c r="U14" s="59">
        <f>ŠD_ŠK_normativy!$H$3</f>
        <v>39953</v>
      </c>
      <c r="V14" s="314">
        <f>ŠD_ŠK_normativy!$H$4</f>
        <v>20956</v>
      </c>
      <c r="W14" s="246" t="str">
        <f t="shared" si="9"/>
        <v>0</v>
      </c>
      <c r="X14" s="249" t="str">
        <f t="shared" si="10"/>
        <v>0</v>
      </c>
      <c r="Y14" s="250">
        <f t="shared" si="11"/>
        <v>733</v>
      </c>
      <c r="Z14" s="248">
        <f t="shared" si="12"/>
        <v>43980</v>
      </c>
      <c r="AA14" s="129">
        <f t="shared" si="13"/>
        <v>31424</v>
      </c>
      <c r="AB14" s="129">
        <f t="shared" si="14"/>
        <v>10622</v>
      </c>
      <c r="AC14" s="129">
        <f t="shared" si="15"/>
        <v>314</v>
      </c>
      <c r="AD14" s="129">
        <f t="shared" si="16"/>
        <v>1620</v>
      </c>
      <c r="AE14" s="130">
        <f t="shared" si="17"/>
        <v>0</v>
      </c>
      <c r="AF14" s="165">
        <f t="shared" si="18"/>
        <v>0.13</v>
      </c>
    </row>
    <row r="15" spans="1:38" ht="18" customHeight="1" x14ac:dyDescent="0.2">
      <c r="A15" s="91">
        <v>28</v>
      </c>
      <c r="B15" s="91">
        <v>650038550</v>
      </c>
      <c r="C15" s="91">
        <v>3410</v>
      </c>
      <c r="D15" s="23" t="s">
        <v>175</v>
      </c>
      <c r="E15" s="18">
        <v>3143</v>
      </c>
      <c r="F15" s="70" t="s">
        <v>177</v>
      </c>
      <c r="G15" s="65">
        <v>120</v>
      </c>
      <c r="H15" s="171">
        <v>2</v>
      </c>
      <c r="I15" s="200">
        <v>60</v>
      </c>
      <c r="J15" s="200">
        <v>0</v>
      </c>
      <c r="K15" s="232">
        <v>0</v>
      </c>
      <c r="L15" s="211">
        <f t="shared" si="7"/>
        <v>60</v>
      </c>
      <c r="M15" s="48">
        <f t="shared" si="8"/>
        <v>0</v>
      </c>
      <c r="N15" s="350">
        <f t="shared" si="1"/>
        <v>0</v>
      </c>
      <c r="O15" s="312">
        <f>IF(M15&gt;=0,VLOOKUP(M15,ŠD_ŠK_normativy!$A$5:$D$305,2,0))</f>
        <v>0</v>
      </c>
      <c r="P15" s="289">
        <f>IF(N15&gt;=0,VLOOKUP(N15,ŠD_ŠK_normativy!$A$4:$D$304,3,0))</f>
        <v>0</v>
      </c>
      <c r="Q15" s="289">
        <f>IF(L15&gt;=0,VLOOKUP(L15,ŠD_ŠK_normativy!$A$4:$D$304,4,0))</f>
        <v>480</v>
      </c>
      <c r="R15" s="289">
        <f>IF((M15+N15)&gt;=0,VLOOKUP((M15+N15),ŠD_ŠK_normativy!$A$4:$D$304,4,0))</f>
        <v>0</v>
      </c>
      <c r="S15" s="265">
        <f>ŠD_ŠK_normativy!$H$5</f>
        <v>27</v>
      </c>
      <c r="T15" s="265">
        <f>ŠD_ŠK_normativy!$H$6</f>
        <v>18</v>
      </c>
      <c r="U15" s="59">
        <f>ŠD_ŠK_normativy!$H$3</f>
        <v>39953</v>
      </c>
      <c r="V15" s="314">
        <f>ŠD_ŠK_normativy!$H$4</f>
        <v>20956</v>
      </c>
      <c r="W15" s="246" t="str">
        <f t="shared" si="9"/>
        <v>0</v>
      </c>
      <c r="X15" s="249" t="str">
        <f t="shared" si="10"/>
        <v>0</v>
      </c>
      <c r="Y15" s="250">
        <f t="shared" si="11"/>
        <v>733</v>
      </c>
      <c r="Z15" s="248">
        <f t="shared" si="12"/>
        <v>43980</v>
      </c>
      <c r="AA15" s="129">
        <f t="shared" si="13"/>
        <v>31424</v>
      </c>
      <c r="AB15" s="129">
        <f t="shared" si="14"/>
        <v>10622</v>
      </c>
      <c r="AC15" s="129">
        <f t="shared" si="15"/>
        <v>314</v>
      </c>
      <c r="AD15" s="129">
        <f t="shared" si="16"/>
        <v>1620</v>
      </c>
      <c r="AE15" s="130">
        <f t="shared" si="17"/>
        <v>0</v>
      </c>
      <c r="AF15" s="165">
        <f t="shared" si="18"/>
        <v>0.13</v>
      </c>
      <c r="AI15" s="38"/>
      <c r="AJ15" s="38"/>
      <c r="AK15" s="38"/>
      <c r="AL15" s="38"/>
    </row>
    <row r="16" spans="1:38" ht="18" customHeight="1" x14ac:dyDescent="0.2">
      <c r="A16" s="91">
        <v>30</v>
      </c>
      <c r="B16" s="91">
        <v>600078434</v>
      </c>
      <c r="C16" s="91">
        <v>3419</v>
      </c>
      <c r="D16" s="6" t="s">
        <v>178</v>
      </c>
      <c r="E16" s="19">
        <v>3143</v>
      </c>
      <c r="F16" s="39" t="s">
        <v>179</v>
      </c>
      <c r="G16" s="64">
        <v>50</v>
      </c>
      <c r="H16" s="171">
        <v>2</v>
      </c>
      <c r="I16" s="200">
        <v>48</v>
      </c>
      <c r="J16" s="200">
        <v>0</v>
      </c>
      <c r="K16" s="232">
        <v>0</v>
      </c>
      <c r="L16" s="211">
        <f t="shared" si="7"/>
        <v>48</v>
      </c>
      <c r="M16" s="48">
        <f t="shared" si="8"/>
        <v>0</v>
      </c>
      <c r="N16" s="350">
        <f t="shared" si="1"/>
        <v>0</v>
      </c>
      <c r="O16" s="312">
        <f>IF(M16&gt;=0,VLOOKUP(M16,ŠD_ŠK_normativy!$A$5:$D$305,2,0))</f>
        <v>0</v>
      </c>
      <c r="P16" s="289">
        <f>IF(N16&gt;=0,VLOOKUP(N16,ŠD_ŠK_normativy!$A$4:$D$304,3,0))</f>
        <v>0</v>
      </c>
      <c r="Q16" s="289">
        <f>IF(L16&gt;=0,VLOOKUP(L16,ŠD_ŠK_normativy!$A$4:$D$304,4,0))</f>
        <v>480</v>
      </c>
      <c r="R16" s="289">
        <f>IF((M16+N16)&gt;=0,VLOOKUP((M16+N16),ŠD_ŠK_normativy!$A$4:$D$304,4,0))</f>
        <v>0</v>
      </c>
      <c r="S16" s="265">
        <f>ŠD_ŠK_normativy!$H$5</f>
        <v>27</v>
      </c>
      <c r="T16" s="265">
        <f>ŠD_ŠK_normativy!$H$6</f>
        <v>18</v>
      </c>
      <c r="U16" s="59">
        <f>ŠD_ŠK_normativy!$H$3</f>
        <v>39953</v>
      </c>
      <c r="V16" s="314">
        <f>ŠD_ŠK_normativy!$H$4</f>
        <v>20956</v>
      </c>
      <c r="W16" s="246" t="str">
        <f t="shared" si="9"/>
        <v>0</v>
      </c>
      <c r="X16" s="249" t="str">
        <f t="shared" si="10"/>
        <v>0</v>
      </c>
      <c r="Y16" s="250">
        <f t="shared" si="11"/>
        <v>733</v>
      </c>
      <c r="Z16" s="248">
        <f t="shared" si="12"/>
        <v>35184</v>
      </c>
      <c r="AA16" s="129">
        <f t="shared" si="13"/>
        <v>25139</v>
      </c>
      <c r="AB16" s="129">
        <f t="shared" si="14"/>
        <v>8498</v>
      </c>
      <c r="AC16" s="129">
        <f t="shared" si="15"/>
        <v>251</v>
      </c>
      <c r="AD16" s="129">
        <f t="shared" si="16"/>
        <v>1296</v>
      </c>
      <c r="AE16" s="130">
        <f t="shared" si="17"/>
        <v>0</v>
      </c>
      <c r="AF16" s="165">
        <f t="shared" si="18"/>
        <v>0.1</v>
      </c>
    </row>
    <row r="17" spans="1:38" ht="18" customHeight="1" x14ac:dyDescent="0.2">
      <c r="A17" s="91">
        <v>30</v>
      </c>
      <c r="B17" s="91">
        <v>600078434</v>
      </c>
      <c r="C17" s="91">
        <v>3419</v>
      </c>
      <c r="D17" s="6" t="s">
        <v>178</v>
      </c>
      <c r="E17" s="19">
        <v>3143</v>
      </c>
      <c r="F17" s="39" t="s">
        <v>180</v>
      </c>
      <c r="G17" s="64">
        <v>25</v>
      </c>
      <c r="H17" s="171">
        <v>0</v>
      </c>
      <c r="I17" s="200">
        <v>0</v>
      </c>
      <c r="J17" s="200">
        <v>0</v>
      </c>
      <c r="K17" s="232">
        <v>24</v>
      </c>
      <c r="L17" s="211">
        <f t="shared" si="7"/>
        <v>0</v>
      </c>
      <c r="M17" s="48">
        <f t="shared" si="8"/>
        <v>0</v>
      </c>
      <c r="N17" s="350">
        <f t="shared" si="1"/>
        <v>24</v>
      </c>
      <c r="O17" s="312">
        <f>IF(M17&gt;=0,VLOOKUP(M17,ŠD_ŠK_normativy!$A$5:$D$305,2,0))</f>
        <v>0</v>
      </c>
      <c r="P17" s="289">
        <f>IF(N17&gt;=0,VLOOKUP(N17,ŠD_ŠK_normativy!$A$4:$D$304,3,0))</f>
        <v>93.55069516588344</v>
      </c>
      <c r="Q17" s="289">
        <f>IF(L17&gt;=0,VLOOKUP(L17,ŠD_ŠK_normativy!$A$4:$D$304,4,0))</f>
        <v>0</v>
      </c>
      <c r="R17" s="289">
        <f>IF((M17+N17)&gt;=0,VLOOKUP((M17+N17),ŠD_ŠK_normativy!$A$4:$D$304,4,0))</f>
        <v>480</v>
      </c>
      <c r="S17" s="265">
        <f>ŠD_ŠK_normativy!$H$5</f>
        <v>27</v>
      </c>
      <c r="T17" s="265">
        <f>ŠD_ŠK_normativy!$H$6</f>
        <v>18</v>
      </c>
      <c r="U17" s="59">
        <f>ŠD_ŠK_normativy!$H$3</f>
        <v>39953</v>
      </c>
      <c r="V17" s="314">
        <f>ŠD_ŠK_normativy!$H$4</f>
        <v>20956</v>
      </c>
      <c r="W17" s="246" t="str">
        <f t="shared" si="9"/>
        <v>0</v>
      </c>
      <c r="X17" s="249">
        <f t="shared" si="10"/>
        <v>7633</v>
      </c>
      <c r="Y17" s="250" t="str">
        <f t="shared" si="11"/>
        <v>0</v>
      </c>
      <c r="Z17" s="248">
        <f t="shared" si="12"/>
        <v>183192</v>
      </c>
      <c r="AA17" s="129">
        <f t="shared" si="13"/>
        <v>135579</v>
      </c>
      <c r="AB17" s="129">
        <f t="shared" si="14"/>
        <v>45825</v>
      </c>
      <c r="AC17" s="129">
        <f t="shared" si="15"/>
        <v>1356</v>
      </c>
      <c r="AD17" s="129">
        <f t="shared" si="16"/>
        <v>432</v>
      </c>
      <c r="AE17" s="130">
        <f t="shared" si="17"/>
        <v>0.26</v>
      </c>
      <c r="AF17" s="165">
        <f t="shared" si="18"/>
        <v>0.05</v>
      </c>
    </row>
    <row r="18" spans="1:38" ht="18" customHeight="1" x14ac:dyDescent="0.2">
      <c r="A18" s="91">
        <v>31</v>
      </c>
      <c r="B18" s="91">
        <v>600078591</v>
      </c>
      <c r="C18" s="91">
        <v>3422</v>
      </c>
      <c r="D18" s="6" t="s">
        <v>181</v>
      </c>
      <c r="E18" s="18">
        <v>3143</v>
      </c>
      <c r="F18" s="39" t="s">
        <v>182</v>
      </c>
      <c r="G18" s="64">
        <v>30</v>
      </c>
      <c r="H18" s="171">
        <v>1</v>
      </c>
      <c r="I18" s="200">
        <v>22</v>
      </c>
      <c r="J18" s="200">
        <v>0</v>
      </c>
      <c r="K18" s="232">
        <v>0</v>
      </c>
      <c r="L18" s="211">
        <f t="shared" si="7"/>
        <v>22</v>
      </c>
      <c r="M18" s="48">
        <f t="shared" si="8"/>
        <v>0</v>
      </c>
      <c r="N18" s="350">
        <f t="shared" si="1"/>
        <v>0</v>
      </c>
      <c r="O18" s="312">
        <f>IF(M18&gt;=0,VLOOKUP(M18,ŠD_ŠK_normativy!$A$5:$D$305,2,0))</f>
        <v>0</v>
      </c>
      <c r="P18" s="289">
        <f>IF(N18&gt;=0,VLOOKUP(N18,ŠD_ŠK_normativy!$A$4:$D$304,3,0))</f>
        <v>0</v>
      </c>
      <c r="Q18" s="289">
        <f>IF(L18&gt;=0,VLOOKUP(L18,ŠD_ŠK_normativy!$A$4:$D$304,4,0))</f>
        <v>480</v>
      </c>
      <c r="R18" s="289">
        <f>IF((M18+N18)&gt;=0,VLOOKUP((M18+N18),ŠD_ŠK_normativy!$A$4:$D$304,4,0))</f>
        <v>0</v>
      </c>
      <c r="S18" s="265">
        <f>ŠD_ŠK_normativy!$H$5</f>
        <v>27</v>
      </c>
      <c r="T18" s="265">
        <f>ŠD_ŠK_normativy!$H$6</f>
        <v>18</v>
      </c>
      <c r="U18" s="59">
        <f>ŠD_ŠK_normativy!$H$3</f>
        <v>39953</v>
      </c>
      <c r="V18" s="314">
        <f>ŠD_ŠK_normativy!$H$4</f>
        <v>20956</v>
      </c>
      <c r="W18" s="246" t="str">
        <f t="shared" si="9"/>
        <v>0</v>
      </c>
      <c r="X18" s="249" t="str">
        <f t="shared" si="10"/>
        <v>0</v>
      </c>
      <c r="Y18" s="250">
        <f t="shared" si="11"/>
        <v>733</v>
      </c>
      <c r="Z18" s="248">
        <f t="shared" si="12"/>
        <v>16126</v>
      </c>
      <c r="AA18" s="129">
        <f t="shared" si="13"/>
        <v>11522</v>
      </c>
      <c r="AB18" s="129">
        <f t="shared" si="14"/>
        <v>3895</v>
      </c>
      <c r="AC18" s="129">
        <f t="shared" si="15"/>
        <v>115</v>
      </c>
      <c r="AD18" s="129">
        <f t="shared" si="16"/>
        <v>594</v>
      </c>
      <c r="AE18" s="130">
        <f t="shared" si="17"/>
        <v>0</v>
      </c>
      <c r="AF18" s="165">
        <f t="shared" si="18"/>
        <v>0.05</v>
      </c>
    </row>
    <row r="19" spans="1:38" ht="18" customHeight="1" x14ac:dyDescent="0.2">
      <c r="A19" s="91">
        <v>33</v>
      </c>
      <c r="B19" s="91">
        <v>600078451</v>
      </c>
      <c r="C19" s="91">
        <v>3425</v>
      </c>
      <c r="D19" s="23" t="s">
        <v>183</v>
      </c>
      <c r="E19" s="18">
        <v>3143</v>
      </c>
      <c r="F19" s="70" t="s">
        <v>184</v>
      </c>
      <c r="G19" s="65">
        <v>53</v>
      </c>
      <c r="H19" s="171">
        <v>1</v>
      </c>
      <c r="I19" s="200">
        <v>26</v>
      </c>
      <c r="J19" s="200">
        <v>0</v>
      </c>
      <c r="K19" s="232">
        <v>0</v>
      </c>
      <c r="L19" s="211">
        <f t="shared" si="7"/>
        <v>26</v>
      </c>
      <c r="M19" s="48">
        <f t="shared" si="8"/>
        <v>0</v>
      </c>
      <c r="N19" s="350">
        <f t="shared" si="1"/>
        <v>0</v>
      </c>
      <c r="O19" s="312">
        <f>IF(M19&gt;=0,VLOOKUP(M19,ŠD_ŠK_normativy!$A$5:$D$305,2,0))</f>
        <v>0</v>
      </c>
      <c r="P19" s="289">
        <f>IF(N19&gt;=0,VLOOKUP(N19,ŠD_ŠK_normativy!$A$4:$D$304,3,0))</f>
        <v>0</v>
      </c>
      <c r="Q19" s="289">
        <f>IF(L19&gt;=0,VLOOKUP(L19,ŠD_ŠK_normativy!$A$4:$D$304,4,0))</f>
        <v>480</v>
      </c>
      <c r="R19" s="289">
        <f>IF((M19+N19)&gt;=0,VLOOKUP((M19+N19),ŠD_ŠK_normativy!$A$4:$D$304,4,0))</f>
        <v>0</v>
      </c>
      <c r="S19" s="265">
        <f>ŠD_ŠK_normativy!$H$5</f>
        <v>27</v>
      </c>
      <c r="T19" s="265">
        <f>ŠD_ŠK_normativy!$H$6</f>
        <v>18</v>
      </c>
      <c r="U19" s="59">
        <f>ŠD_ŠK_normativy!$H$3</f>
        <v>39953</v>
      </c>
      <c r="V19" s="314">
        <f>ŠD_ŠK_normativy!$H$4</f>
        <v>20956</v>
      </c>
      <c r="W19" s="246" t="str">
        <f t="shared" si="9"/>
        <v>0</v>
      </c>
      <c r="X19" s="249" t="str">
        <f t="shared" si="10"/>
        <v>0</v>
      </c>
      <c r="Y19" s="250">
        <f t="shared" si="11"/>
        <v>733</v>
      </c>
      <c r="Z19" s="248">
        <f t="shared" si="12"/>
        <v>19058</v>
      </c>
      <c r="AA19" s="129">
        <f t="shared" si="13"/>
        <v>13617</v>
      </c>
      <c r="AB19" s="129">
        <f t="shared" si="14"/>
        <v>4603</v>
      </c>
      <c r="AC19" s="129">
        <f t="shared" si="15"/>
        <v>136</v>
      </c>
      <c r="AD19" s="129">
        <f t="shared" si="16"/>
        <v>702</v>
      </c>
      <c r="AE19" s="130">
        <f t="shared" si="17"/>
        <v>0</v>
      </c>
      <c r="AF19" s="165">
        <f t="shared" si="18"/>
        <v>0.05</v>
      </c>
      <c r="AI19" s="38"/>
      <c r="AJ19" s="38"/>
      <c r="AK19" s="38"/>
      <c r="AL19" s="38"/>
    </row>
    <row r="20" spans="1:38" ht="18" customHeight="1" x14ac:dyDescent="0.2">
      <c r="A20" s="91">
        <v>33</v>
      </c>
      <c r="B20" s="91">
        <v>600078451</v>
      </c>
      <c r="C20" s="91">
        <v>3425</v>
      </c>
      <c r="D20" s="23" t="s">
        <v>183</v>
      </c>
      <c r="E20" s="18">
        <v>3143</v>
      </c>
      <c r="F20" s="70" t="s">
        <v>185</v>
      </c>
      <c r="G20" s="65">
        <v>53</v>
      </c>
      <c r="H20" s="171">
        <v>1</v>
      </c>
      <c r="I20" s="200">
        <v>27</v>
      </c>
      <c r="J20" s="200">
        <v>0</v>
      </c>
      <c r="K20" s="232">
        <v>0</v>
      </c>
      <c r="L20" s="211">
        <f t="shared" si="7"/>
        <v>27</v>
      </c>
      <c r="M20" s="48">
        <f t="shared" si="8"/>
        <v>0</v>
      </c>
      <c r="N20" s="350">
        <f t="shared" si="1"/>
        <v>0</v>
      </c>
      <c r="O20" s="312">
        <f>IF(M20&gt;=0,VLOOKUP(M20,ŠD_ŠK_normativy!$A$5:$D$305,2,0))</f>
        <v>0</v>
      </c>
      <c r="P20" s="289">
        <f>IF(N20&gt;=0,VLOOKUP(N20,ŠD_ŠK_normativy!$A$4:$D$304,3,0))</f>
        <v>0</v>
      </c>
      <c r="Q20" s="289">
        <f>IF(L20&gt;=0,VLOOKUP(L20,ŠD_ŠK_normativy!$A$4:$D$304,4,0))</f>
        <v>480</v>
      </c>
      <c r="R20" s="289">
        <f>IF((M20+N20)&gt;=0,VLOOKUP((M20+N20),ŠD_ŠK_normativy!$A$4:$D$304,4,0))</f>
        <v>0</v>
      </c>
      <c r="S20" s="265">
        <f>ŠD_ŠK_normativy!$H$5</f>
        <v>27</v>
      </c>
      <c r="T20" s="265">
        <f>ŠD_ŠK_normativy!$H$6</f>
        <v>18</v>
      </c>
      <c r="U20" s="59">
        <f>ŠD_ŠK_normativy!$H$3</f>
        <v>39953</v>
      </c>
      <c r="V20" s="314">
        <f>ŠD_ŠK_normativy!$H$4</f>
        <v>20956</v>
      </c>
      <c r="W20" s="246" t="str">
        <f t="shared" si="9"/>
        <v>0</v>
      </c>
      <c r="X20" s="249" t="str">
        <f t="shared" si="10"/>
        <v>0</v>
      </c>
      <c r="Y20" s="250">
        <f t="shared" si="11"/>
        <v>733</v>
      </c>
      <c r="Z20" s="248">
        <f t="shared" si="12"/>
        <v>19791</v>
      </c>
      <c r="AA20" s="129">
        <f t="shared" si="13"/>
        <v>14141</v>
      </c>
      <c r="AB20" s="129">
        <f t="shared" si="14"/>
        <v>4780</v>
      </c>
      <c r="AC20" s="129">
        <f t="shared" si="15"/>
        <v>141</v>
      </c>
      <c r="AD20" s="129">
        <f t="shared" si="16"/>
        <v>729</v>
      </c>
      <c r="AE20" s="130">
        <f t="shared" si="17"/>
        <v>0</v>
      </c>
      <c r="AF20" s="165">
        <f t="shared" si="18"/>
        <v>0.06</v>
      </c>
    </row>
    <row r="21" spans="1:38" ht="18" customHeight="1" x14ac:dyDescent="0.2">
      <c r="A21" s="91">
        <v>35</v>
      </c>
      <c r="B21" s="91">
        <v>600078311</v>
      </c>
      <c r="C21" s="91">
        <v>3428</v>
      </c>
      <c r="D21" s="23" t="s">
        <v>186</v>
      </c>
      <c r="E21" s="18">
        <v>3143</v>
      </c>
      <c r="F21" s="70" t="s">
        <v>187</v>
      </c>
      <c r="G21" s="64">
        <v>30</v>
      </c>
      <c r="H21" s="171">
        <v>1</v>
      </c>
      <c r="I21" s="200">
        <v>30</v>
      </c>
      <c r="J21" s="200">
        <v>0</v>
      </c>
      <c r="K21" s="232">
        <v>0</v>
      </c>
      <c r="L21" s="211">
        <f t="shared" si="7"/>
        <v>30</v>
      </c>
      <c r="M21" s="48">
        <f t="shared" si="8"/>
        <v>0</v>
      </c>
      <c r="N21" s="350">
        <f t="shared" si="1"/>
        <v>0</v>
      </c>
      <c r="O21" s="312">
        <f>IF(M21&gt;=0,VLOOKUP(M21,ŠD_ŠK_normativy!$A$5:$D$305,2,0))</f>
        <v>0</v>
      </c>
      <c r="P21" s="289">
        <f>IF(N21&gt;=0,VLOOKUP(N21,ŠD_ŠK_normativy!$A$4:$D$304,3,0))</f>
        <v>0</v>
      </c>
      <c r="Q21" s="289">
        <f>IF(L21&gt;=0,VLOOKUP(L21,ŠD_ŠK_normativy!$A$4:$D$304,4,0))</f>
        <v>480</v>
      </c>
      <c r="R21" s="289">
        <f>IF((M21+N21)&gt;=0,VLOOKUP((M21+N21),ŠD_ŠK_normativy!$A$4:$D$304,4,0))</f>
        <v>0</v>
      </c>
      <c r="S21" s="265">
        <f>ŠD_ŠK_normativy!$H$5</f>
        <v>27</v>
      </c>
      <c r="T21" s="265">
        <f>ŠD_ŠK_normativy!$H$6</f>
        <v>18</v>
      </c>
      <c r="U21" s="59">
        <f>ŠD_ŠK_normativy!$H$3</f>
        <v>39953</v>
      </c>
      <c r="V21" s="314">
        <f>ŠD_ŠK_normativy!$H$4</f>
        <v>20956</v>
      </c>
      <c r="W21" s="246" t="str">
        <f t="shared" si="9"/>
        <v>0</v>
      </c>
      <c r="X21" s="249" t="str">
        <f t="shared" si="10"/>
        <v>0</v>
      </c>
      <c r="Y21" s="250">
        <f t="shared" si="11"/>
        <v>733</v>
      </c>
      <c r="Z21" s="248">
        <f t="shared" si="12"/>
        <v>21990</v>
      </c>
      <c r="AA21" s="129">
        <f t="shared" si="13"/>
        <v>15712</v>
      </c>
      <c r="AB21" s="129">
        <f t="shared" si="14"/>
        <v>5311</v>
      </c>
      <c r="AC21" s="129">
        <f t="shared" si="15"/>
        <v>157</v>
      </c>
      <c r="AD21" s="129">
        <f t="shared" si="16"/>
        <v>810</v>
      </c>
      <c r="AE21" s="130">
        <f t="shared" si="17"/>
        <v>0</v>
      </c>
      <c r="AF21" s="165">
        <f t="shared" si="18"/>
        <v>0.06</v>
      </c>
    </row>
    <row r="22" spans="1:38" ht="18" customHeight="1" x14ac:dyDescent="0.2">
      <c r="A22" s="91">
        <v>37</v>
      </c>
      <c r="B22" s="91">
        <v>600078329</v>
      </c>
      <c r="C22" s="91">
        <v>3432</v>
      </c>
      <c r="D22" s="23" t="s">
        <v>188</v>
      </c>
      <c r="E22" s="18">
        <v>3143</v>
      </c>
      <c r="F22" s="70" t="s">
        <v>189</v>
      </c>
      <c r="G22" s="64">
        <v>25</v>
      </c>
      <c r="H22" s="171">
        <v>1</v>
      </c>
      <c r="I22" s="200">
        <v>25</v>
      </c>
      <c r="J22" s="200">
        <v>0</v>
      </c>
      <c r="K22" s="232">
        <v>0</v>
      </c>
      <c r="L22" s="211">
        <f t="shared" si="7"/>
        <v>25</v>
      </c>
      <c r="M22" s="48">
        <f t="shared" si="8"/>
        <v>0</v>
      </c>
      <c r="N22" s="350">
        <f t="shared" si="1"/>
        <v>0</v>
      </c>
      <c r="O22" s="312">
        <f>IF(M22&gt;=0,VLOOKUP(M22,ŠD_ŠK_normativy!$A$5:$D$305,2,0))</f>
        <v>0</v>
      </c>
      <c r="P22" s="289">
        <f>IF(N22&gt;=0,VLOOKUP(N22,ŠD_ŠK_normativy!$A$4:$D$304,3,0))</f>
        <v>0</v>
      </c>
      <c r="Q22" s="289">
        <f>IF(L22&gt;=0,VLOOKUP(L22,ŠD_ŠK_normativy!$A$4:$D$304,4,0))</f>
        <v>480</v>
      </c>
      <c r="R22" s="289">
        <f>IF((M22+N22)&gt;=0,VLOOKUP((M22+N22),ŠD_ŠK_normativy!$A$4:$D$304,4,0))</f>
        <v>0</v>
      </c>
      <c r="S22" s="265">
        <f>ŠD_ŠK_normativy!$H$5</f>
        <v>27</v>
      </c>
      <c r="T22" s="265">
        <f>ŠD_ŠK_normativy!$H$6</f>
        <v>18</v>
      </c>
      <c r="U22" s="59">
        <f>ŠD_ŠK_normativy!$H$3</f>
        <v>39953</v>
      </c>
      <c r="V22" s="314">
        <f>ŠD_ŠK_normativy!$H$4</f>
        <v>20956</v>
      </c>
      <c r="W22" s="246" t="str">
        <f t="shared" si="9"/>
        <v>0</v>
      </c>
      <c r="X22" s="249" t="str">
        <f t="shared" si="10"/>
        <v>0</v>
      </c>
      <c r="Y22" s="250">
        <f t="shared" si="11"/>
        <v>733</v>
      </c>
      <c r="Z22" s="248">
        <f t="shared" si="12"/>
        <v>18325</v>
      </c>
      <c r="AA22" s="129">
        <f t="shared" si="13"/>
        <v>13093</v>
      </c>
      <c r="AB22" s="129">
        <f t="shared" si="14"/>
        <v>4426</v>
      </c>
      <c r="AC22" s="129">
        <f t="shared" si="15"/>
        <v>131</v>
      </c>
      <c r="AD22" s="129">
        <f t="shared" si="16"/>
        <v>675</v>
      </c>
      <c r="AE22" s="130">
        <f t="shared" si="17"/>
        <v>0</v>
      </c>
      <c r="AF22" s="165">
        <f t="shared" si="18"/>
        <v>0.05</v>
      </c>
    </row>
    <row r="23" spans="1:38" ht="18" customHeight="1" thickBot="1" x14ac:dyDescent="0.25">
      <c r="A23" s="92">
        <v>38</v>
      </c>
      <c r="B23" s="92">
        <v>650022131</v>
      </c>
      <c r="C23" s="92">
        <v>3435</v>
      </c>
      <c r="D23" s="29" t="s">
        <v>190</v>
      </c>
      <c r="E23" s="31">
        <v>3143</v>
      </c>
      <c r="F23" s="39" t="s">
        <v>191</v>
      </c>
      <c r="G23" s="68">
        <v>100</v>
      </c>
      <c r="H23" s="277">
        <v>4</v>
      </c>
      <c r="I23" s="202">
        <v>99</v>
      </c>
      <c r="J23" s="202">
        <v>0</v>
      </c>
      <c r="K23" s="233">
        <v>0</v>
      </c>
      <c r="L23" s="212">
        <f t="shared" si="7"/>
        <v>99</v>
      </c>
      <c r="M23" s="275">
        <f t="shared" si="8"/>
        <v>0</v>
      </c>
      <c r="N23" s="350">
        <f t="shared" si="1"/>
        <v>0</v>
      </c>
      <c r="O23" s="312">
        <f>IF(M23&gt;=0,VLOOKUP(M23,ŠD_ŠK_normativy!$A$5:$D$305,2,0))</f>
        <v>0</v>
      </c>
      <c r="P23" s="315">
        <f>IF(N23&gt;=0,VLOOKUP(N23,ŠD_ŠK_normativy!$A$4:$D$304,3,0))</f>
        <v>0</v>
      </c>
      <c r="Q23" s="315">
        <f>IF(L23&gt;=0,VLOOKUP(L23,ŠD_ŠK_normativy!$A$4:$D$304,4,0))</f>
        <v>480</v>
      </c>
      <c r="R23" s="315">
        <f>IF((M23+N23)&gt;=0,VLOOKUP((M23+N23),ŠD_ŠK_normativy!$A$4:$D$304,4,0))</f>
        <v>0</v>
      </c>
      <c r="S23" s="316">
        <f>ŠD_ŠK_normativy!$H$5</f>
        <v>27</v>
      </c>
      <c r="T23" s="316">
        <f>ŠD_ŠK_normativy!$H$6</f>
        <v>18</v>
      </c>
      <c r="U23" s="54">
        <f>ŠD_ŠK_normativy!$H$3</f>
        <v>39953</v>
      </c>
      <c r="V23" s="317">
        <f>ŠD_ŠK_normativy!$H$4</f>
        <v>20956</v>
      </c>
      <c r="W23" s="246" t="str">
        <f t="shared" si="9"/>
        <v>0</v>
      </c>
      <c r="X23" s="249" t="str">
        <f t="shared" si="10"/>
        <v>0</v>
      </c>
      <c r="Y23" s="250">
        <f t="shared" si="11"/>
        <v>733</v>
      </c>
      <c r="Z23" s="248">
        <f t="shared" si="12"/>
        <v>72567</v>
      </c>
      <c r="AA23" s="129">
        <f t="shared" si="13"/>
        <v>51850</v>
      </c>
      <c r="AB23" s="129">
        <f t="shared" si="14"/>
        <v>17525</v>
      </c>
      <c r="AC23" s="129">
        <f t="shared" si="15"/>
        <v>519</v>
      </c>
      <c r="AD23" s="129">
        <f t="shared" si="16"/>
        <v>2673</v>
      </c>
      <c r="AE23" s="130">
        <f t="shared" si="17"/>
        <v>0</v>
      </c>
      <c r="AF23" s="165">
        <f t="shared" si="18"/>
        <v>0.21</v>
      </c>
    </row>
    <row r="24" spans="1:38" ht="18" customHeight="1" thickBot="1" x14ac:dyDescent="0.25">
      <c r="A24" s="114"/>
      <c r="B24" s="114"/>
      <c r="C24" s="114"/>
      <c r="D24" s="13" t="s">
        <v>6</v>
      </c>
      <c r="E24" s="46"/>
      <c r="F24" s="33"/>
      <c r="G24" s="69"/>
      <c r="H24" s="50">
        <f>SUM(H6:H23)</f>
        <v>56</v>
      </c>
      <c r="I24" s="51">
        <f t="shared" ref="I24:K24" si="19">SUM(I6:I23)</f>
        <v>1460</v>
      </c>
      <c r="J24" s="51">
        <f t="shared" si="19"/>
        <v>0</v>
      </c>
      <c r="K24" s="239">
        <f t="shared" si="19"/>
        <v>24</v>
      </c>
      <c r="L24" s="50">
        <f t="shared" ref="L24" si="20">SUM(L6:L23)</f>
        <v>1460</v>
      </c>
      <c r="M24" s="51">
        <f t="shared" ref="M24" si="21">SUM(M6:M23)</f>
        <v>0</v>
      </c>
      <c r="N24" s="239">
        <f t="shared" ref="N24" si="22">SUM(N6:N23)</f>
        <v>24</v>
      </c>
      <c r="O24" s="318" t="s">
        <v>35</v>
      </c>
      <c r="P24" s="221" t="s">
        <v>35</v>
      </c>
      <c r="Q24" s="221" t="s">
        <v>35</v>
      </c>
      <c r="R24" s="221" t="s">
        <v>35</v>
      </c>
      <c r="S24" s="53" t="s">
        <v>35</v>
      </c>
      <c r="T24" s="60" t="s">
        <v>35</v>
      </c>
      <c r="U24" s="60" t="s">
        <v>35</v>
      </c>
      <c r="V24" s="204" t="s">
        <v>35</v>
      </c>
      <c r="W24" s="319" t="s">
        <v>35</v>
      </c>
      <c r="X24" s="60" t="s">
        <v>35</v>
      </c>
      <c r="Y24" s="21" t="s">
        <v>35</v>
      </c>
      <c r="Z24" s="298">
        <f t="shared" ref="Z24" si="23">SUM(Z6:Z23)</f>
        <v>1253372</v>
      </c>
      <c r="AA24" s="320">
        <f t="shared" ref="AA24" si="24">SUM(AA6:AA23)</f>
        <v>900234</v>
      </c>
      <c r="AB24" s="320">
        <f t="shared" ref="AB24" si="25">SUM(AB6:AB23)</f>
        <v>304285</v>
      </c>
      <c r="AC24" s="320">
        <f t="shared" ref="AC24" si="26">SUM(AC6:AC23)</f>
        <v>9001</v>
      </c>
      <c r="AD24" s="320">
        <f t="shared" ref="AD24" si="27">SUM(AD6:AD23)</f>
        <v>39852</v>
      </c>
      <c r="AE24" s="321">
        <f t="shared" ref="AE24" si="28">SUM(AE6:AE23)</f>
        <v>0.26</v>
      </c>
      <c r="AF24" s="295">
        <f t="shared" ref="AF24" si="29">SUM(AF6:AF23)</f>
        <v>3.1099999999999994</v>
      </c>
    </row>
    <row r="25" spans="1:38" ht="12.75" x14ac:dyDescent="0.2">
      <c r="Z25" s="24">
        <f>SUM(AA24:AD24)</f>
        <v>1253372</v>
      </c>
    </row>
    <row r="26" spans="1:38" ht="12.75" x14ac:dyDescent="0.2"/>
    <row r="27" spans="1:38" ht="24.75" customHeight="1" x14ac:dyDescent="0.2">
      <c r="Q27" s="38"/>
      <c r="R27" s="38"/>
      <c r="S27" s="38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24"/>
  <sheetViews>
    <sheetView zoomScaleNormal="100" workbookViewId="0">
      <pane xSplit="7" ySplit="5" topLeftCell="S6" activePane="bottomRight" state="frozen"/>
      <selection activeCell="A2" sqref="A2:XFD2"/>
      <selection pane="topRight" activeCell="A2" sqref="A2:XFD2"/>
      <selection pane="bottomLeft" activeCell="A2" sqref="A2:XFD2"/>
      <selection pane="bottomRight" activeCell="A2" sqref="A2:XFD2"/>
    </sheetView>
  </sheetViews>
  <sheetFormatPr defaultColWidth="11.28515625" defaultRowHeight="18" customHeight="1" x14ac:dyDescent="0.2"/>
  <cols>
    <col min="1" max="1" width="6.140625" style="113" customWidth="1"/>
    <col min="2" max="2" width="10.140625" style="113" customWidth="1"/>
    <col min="3" max="3" width="7.140625" style="113" customWidth="1"/>
    <col min="4" max="4" width="26.85546875" style="1" customWidth="1"/>
    <col min="5" max="5" width="5.140625" style="1" customWidth="1"/>
    <col min="6" max="6" width="34.42578125" style="1" customWidth="1"/>
    <col min="7" max="7" width="7.42578125" style="80" bestFit="1" customWidth="1"/>
    <col min="8" max="14" width="9.7109375" style="80" customWidth="1"/>
    <col min="15" max="15" width="8.7109375" style="80" customWidth="1"/>
    <col min="16" max="16" width="8.7109375" style="25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9" ht="24.75" customHeight="1" x14ac:dyDescent="0.3">
      <c r="A1" s="152" t="s">
        <v>459</v>
      </c>
      <c r="B1" s="153"/>
      <c r="C1" s="153"/>
      <c r="D1" s="153"/>
      <c r="E1" s="7"/>
      <c r="Q1" s="25"/>
      <c r="R1" s="25"/>
      <c r="S1" s="25"/>
      <c r="U1" s="25"/>
    </row>
    <row r="2" spans="1:39" ht="12.75" customHeight="1" x14ac:dyDescent="0.2">
      <c r="E2" s="9"/>
      <c r="F2" s="36" t="s">
        <v>51</v>
      </c>
      <c r="Q2" s="25"/>
      <c r="R2" s="25"/>
      <c r="S2" s="25"/>
      <c r="U2" s="25"/>
    </row>
    <row r="3" spans="1:39" ht="16.5" customHeight="1" x14ac:dyDescent="0.2">
      <c r="E3" s="5"/>
      <c r="F3" s="279" t="s">
        <v>47</v>
      </c>
      <c r="Q3" s="25"/>
      <c r="R3" s="25"/>
      <c r="S3" s="25"/>
      <c r="U3" s="25"/>
    </row>
    <row r="4" spans="1:39" ht="24" customHeight="1" thickBot="1" x14ac:dyDescent="0.3">
      <c r="A4" s="154" t="s">
        <v>121</v>
      </c>
      <c r="E4" s="2"/>
      <c r="F4" s="26" t="s">
        <v>49</v>
      </c>
      <c r="H4" s="170" t="s">
        <v>460</v>
      </c>
      <c r="R4" s="25"/>
      <c r="S4" s="25"/>
      <c r="U4" s="25"/>
      <c r="Z4" s="1" t="s">
        <v>113</v>
      </c>
      <c r="AA4" s="57"/>
      <c r="AB4" s="57"/>
      <c r="AC4" s="57"/>
      <c r="AD4" s="57"/>
      <c r="AE4" s="57"/>
      <c r="AF4" s="57"/>
    </row>
    <row r="5" spans="1:39" ht="57" thickBot="1" x14ac:dyDescent="0.25">
      <c r="A5" s="20" t="s">
        <v>420</v>
      </c>
      <c r="B5" s="20" t="s">
        <v>419</v>
      </c>
      <c r="C5" s="20" t="s">
        <v>36</v>
      </c>
      <c r="D5" s="27" t="s">
        <v>37</v>
      </c>
      <c r="E5" s="4" t="s">
        <v>0</v>
      </c>
      <c r="F5" s="32" t="s">
        <v>1</v>
      </c>
      <c r="G5" s="52" t="s">
        <v>2</v>
      </c>
      <c r="H5" s="56" t="s">
        <v>62</v>
      </c>
      <c r="I5" s="254" t="s">
        <v>449</v>
      </c>
      <c r="J5" s="254" t="s">
        <v>448</v>
      </c>
      <c r="K5" s="255" t="s">
        <v>436</v>
      </c>
      <c r="L5" s="208" t="s">
        <v>450</v>
      </c>
      <c r="M5" s="236" t="s">
        <v>451</v>
      </c>
      <c r="N5" s="209" t="s">
        <v>442</v>
      </c>
      <c r="O5" s="256" t="s">
        <v>443</v>
      </c>
      <c r="P5" s="257" t="s">
        <v>117</v>
      </c>
      <c r="Q5" s="258" t="s">
        <v>452</v>
      </c>
      <c r="R5" s="258" t="s">
        <v>453</v>
      </c>
      <c r="S5" s="258" t="s">
        <v>63</v>
      </c>
      <c r="T5" s="259" t="s">
        <v>118</v>
      </c>
      <c r="U5" s="260" t="s">
        <v>433</v>
      </c>
      <c r="V5" s="261" t="s">
        <v>424</v>
      </c>
      <c r="W5" s="262" t="s">
        <v>454</v>
      </c>
      <c r="X5" s="263" t="s">
        <v>456</v>
      </c>
      <c r="Y5" s="264" t="s">
        <v>455</v>
      </c>
      <c r="Z5" s="286" t="s">
        <v>34</v>
      </c>
      <c r="AA5" s="287" t="s">
        <v>112</v>
      </c>
      <c r="AB5" s="287" t="s">
        <v>22</v>
      </c>
      <c r="AC5" s="287" t="s">
        <v>33</v>
      </c>
      <c r="AD5" s="288" t="s">
        <v>23</v>
      </c>
      <c r="AE5" s="156" t="s">
        <v>469</v>
      </c>
      <c r="AF5" s="155" t="s">
        <v>470</v>
      </c>
    </row>
    <row r="6" spans="1:39" ht="18" customHeight="1" x14ac:dyDescent="0.2">
      <c r="A6" s="91">
        <v>3</v>
      </c>
      <c r="B6" s="91">
        <v>600010473</v>
      </c>
      <c r="C6" s="91">
        <v>3439</v>
      </c>
      <c r="D6" s="94" t="s">
        <v>192</v>
      </c>
      <c r="E6" s="18">
        <v>3143</v>
      </c>
      <c r="F6" s="70" t="s">
        <v>193</v>
      </c>
      <c r="G6" s="296">
        <v>85</v>
      </c>
      <c r="H6" s="169">
        <v>2</v>
      </c>
      <c r="I6" s="274">
        <v>43</v>
      </c>
      <c r="J6" s="274">
        <v>0</v>
      </c>
      <c r="K6" s="285">
        <v>0</v>
      </c>
      <c r="L6" s="210">
        <f t="shared" ref="L6" si="0">IF(I6&lt;=G6,I6,G6)</f>
        <v>43</v>
      </c>
      <c r="M6" s="351">
        <f>IF(J6&lt;=G6,J6,G6)</f>
        <v>0</v>
      </c>
      <c r="N6" s="352">
        <f t="shared" ref="N6:N18" si="1">IF(J6&lt;=G6,IF((J6+K6)&gt;=G6,G6-J6,K6),0)</f>
        <v>0</v>
      </c>
      <c r="O6" s="311">
        <f>IF(M6&gt;=0,VLOOKUP(M6,ŠD_ŠK_normativy!$A$4:$D$304,2,0))</f>
        <v>0</v>
      </c>
      <c r="P6" s="290">
        <f>IF(N6&gt;=0,VLOOKUP(N6,ŠD_ŠK_normativy!$A$4:$D$304,3,0))</f>
        <v>0</v>
      </c>
      <c r="Q6" s="290">
        <f>IF(L6&gt;=0,VLOOKUP(L6,ŠD_ŠK_normativy!$A$4:$D$304,4,0))</f>
        <v>480</v>
      </c>
      <c r="R6" s="290">
        <f>IF((M6+N6)&gt;=0,VLOOKUP((M6+N6),ŠD_ŠK_normativy!$A$4:$D$304,4,0))</f>
        <v>0</v>
      </c>
      <c r="S6" s="267">
        <f>ŠD_ŠK_normativy!$H$5</f>
        <v>27</v>
      </c>
      <c r="T6" s="267">
        <f>ŠD_ŠK_normativy!$H$6</f>
        <v>18</v>
      </c>
      <c r="U6" s="268">
        <f>ŠD_ŠK_normativy!$H$3</f>
        <v>39953</v>
      </c>
      <c r="V6" s="313">
        <f>ŠD_ŠK_normativy!$H$4</f>
        <v>20956</v>
      </c>
      <c r="W6" s="246" t="str">
        <f>IFERROR(ROUND(12*1.348*(1/O6*U6+1/R6*V6)+T6,0),"0")</f>
        <v>0</v>
      </c>
      <c r="X6" s="249" t="str">
        <f>IFERROR(ROUND(12*1.348*(1/P6*U6+1/R6*V6)+T6,0),"0")</f>
        <v>0</v>
      </c>
      <c r="Y6" s="250">
        <f>IFERROR(ROUND(12*1.348*(1/Q6*V6)+S6,0),"0")</f>
        <v>733</v>
      </c>
      <c r="Z6" s="248">
        <f t="shared" ref="Z6" si="2">L6*Y6+M6*W6+N6*X6</f>
        <v>31519</v>
      </c>
      <c r="AA6" s="129">
        <f>ROUND((Z6-AD6)/1.348,0)</f>
        <v>22521</v>
      </c>
      <c r="AB6" s="129">
        <f t="shared" ref="AB6" si="3">Z6-AA6-AC6-AD6</f>
        <v>7612</v>
      </c>
      <c r="AC6" s="129">
        <f>ROUND(AA6*1%,0)</f>
        <v>225</v>
      </c>
      <c r="AD6" s="129">
        <f t="shared" ref="AD6" si="4">L6*S6+(M6+N6)*T6</f>
        <v>1161</v>
      </c>
      <c r="AE6" s="130">
        <f t="shared" ref="AE6" si="5">ROUND(IFERROR(M6/O6,"0")+IFERROR(N6/P6,"0"),2)</f>
        <v>0</v>
      </c>
      <c r="AF6" s="165">
        <f t="shared" ref="AF6" si="6">ROUND(IFERROR(L6/Q6,"0")+IFERROR((M6+N6)/R6,"0"),2)</f>
        <v>0.09</v>
      </c>
    </row>
    <row r="7" spans="1:39" ht="18" customHeight="1" x14ac:dyDescent="0.2">
      <c r="A7" s="91">
        <v>3</v>
      </c>
      <c r="B7" s="91">
        <v>600010473</v>
      </c>
      <c r="C7" s="91">
        <v>3439</v>
      </c>
      <c r="D7" s="94" t="s">
        <v>192</v>
      </c>
      <c r="E7" s="18">
        <v>3143</v>
      </c>
      <c r="F7" s="70" t="s">
        <v>194</v>
      </c>
      <c r="G7" s="65">
        <v>85</v>
      </c>
      <c r="H7" s="34">
        <v>2</v>
      </c>
      <c r="I7" s="200">
        <v>42</v>
      </c>
      <c r="J7" s="200">
        <v>0</v>
      </c>
      <c r="K7" s="232">
        <v>0</v>
      </c>
      <c r="L7" s="211">
        <f t="shared" ref="L7:L18" si="7">IF(I7&lt;=G7,I7,G7)</f>
        <v>42</v>
      </c>
      <c r="M7" s="48">
        <f t="shared" ref="M7:M18" si="8">IF(J7&lt;=G7,J7,G7)</f>
        <v>0</v>
      </c>
      <c r="N7" s="350">
        <f t="shared" si="1"/>
        <v>0</v>
      </c>
      <c r="O7" s="312">
        <f>IF(M7&gt;=0,VLOOKUP(M7,ŠD_ŠK_normativy!$A$5:$D$305,2,0))</f>
        <v>0</v>
      </c>
      <c r="P7" s="289">
        <f>IF(N7&gt;=0,VLOOKUP(N7,ŠD_ŠK_normativy!$A$4:$D$304,3,0))</f>
        <v>0</v>
      </c>
      <c r="Q7" s="289">
        <f>IF(L7&gt;=0,VLOOKUP(L7,ŠD_ŠK_normativy!$A$4:$D$304,4,0))</f>
        <v>480</v>
      </c>
      <c r="R7" s="289">
        <f>IF((M7+N7)&gt;=0,VLOOKUP((M7+N7),ŠD_ŠK_normativy!$A$4:$D$304,4,0))</f>
        <v>0</v>
      </c>
      <c r="S7" s="265">
        <f>ŠD_ŠK_normativy!$H$5</f>
        <v>27</v>
      </c>
      <c r="T7" s="265">
        <f>ŠD_ŠK_normativy!$H$6</f>
        <v>18</v>
      </c>
      <c r="U7" s="59">
        <f>ŠD_ŠK_normativy!$H$3</f>
        <v>39953</v>
      </c>
      <c r="V7" s="314">
        <f>ŠD_ŠK_normativy!$H$4</f>
        <v>20956</v>
      </c>
      <c r="W7" s="246" t="str">
        <f t="shared" ref="W7:W18" si="9">IFERROR(ROUND(12*1.348*(1/O7*U7+1/R7*V7)+T7,0),"0")</f>
        <v>0</v>
      </c>
      <c r="X7" s="249" t="str">
        <f t="shared" ref="X7:X18" si="10">IFERROR(ROUND(12*1.348*(1/P7*U7+1/R7*V7)+T7,0),"0")</f>
        <v>0</v>
      </c>
      <c r="Y7" s="250">
        <f t="shared" ref="Y7:Y18" si="11">IFERROR(ROUND(12*1.348*(1/Q7*V7)+S7,0),"0")</f>
        <v>733</v>
      </c>
      <c r="Z7" s="248">
        <f t="shared" ref="Z7:Z18" si="12">L7*Y7+M7*W7+N7*X7</f>
        <v>30786</v>
      </c>
      <c r="AA7" s="129">
        <f t="shared" ref="AA7:AA18" si="13">ROUND((Z7-AD7)/1.348,0)</f>
        <v>21997</v>
      </c>
      <c r="AB7" s="129">
        <f t="shared" ref="AB7:AB18" si="14">Z7-AA7-AC7-AD7</f>
        <v>7435</v>
      </c>
      <c r="AC7" s="129">
        <f t="shared" ref="AC7:AC18" si="15">ROUND(AA7*1%,0)</f>
        <v>220</v>
      </c>
      <c r="AD7" s="129">
        <f t="shared" ref="AD7:AD18" si="16">L7*S7+(M7+N7)*T7</f>
        <v>1134</v>
      </c>
      <c r="AE7" s="130">
        <f t="shared" ref="AE7:AE18" si="17">ROUND(IFERROR(M7/O7,"0")+IFERROR(N7/P7,"0"),2)</f>
        <v>0</v>
      </c>
      <c r="AF7" s="165">
        <f t="shared" ref="AF7:AF18" si="18">ROUND(IFERROR(L7/Q7,"0")+IFERROR((M7+N7)/R7,"0"),2)</f>
        <v>0.09</v>
      </c>
      <c r="AI7" s="38"/>
      <c r="AJ7" s="38"/>
      <c r="AK7" s="38"/>
      <c r="AL7" s="38"/>
      <c r="AM7" s="38"/>
    </row>
    <row r="8" spans="1:39" ht="18" customHeight="1" x14ac:dyDescent="0.2">
      <c r="A8" s="91">
        <v>3</v>
      </c>
      <c r="B8" s="91">
        <v>600010473</v>
      </c>
      <c r="C8" s="91">
        <v>3439</v>
      </c>
      <c r="D8" s="94" t="s">
        <v>192</v>
      </c>
      <c r="E8" s="18">
        <v>3143</v>
      </c>
      <c r="F8" s="70" t="s">
        <v>195</v>
      </c>
      <c r="G8" s="64">
        <v>35</v>
      </c>
      <c r="H8" s="171">
        <v>0</v>
      </c>
      <c r="I8" s="200">
        <v>0</v>
      </c>
      <c r="J8" s="200">
        <v>0</v>
      </c>
      <c r="K8" s="232">
        <v>35</v>
      </c>
      <c r="L8" s="211">
        <f t="shared" si="7"/>
        <v>0</v>
      </c>
      <c r="M8" s="48">
        <f t="shared" si="8"/>
        <v>0</v>
      </c>
      <c r="N8" s="350">
        <f t="shared" si="1"/>
        <v>35</v>
      </c>
      <c r="O8" s="312">
        <f>IF(M8&gt;=0,VLOOKUP(M8,ŠD_ŠK_normativy!$A$5:$D$305,2,0))</f>
        <v>0</v>
      </c>
      <c r="P8" s="289">
        <f>IF(N8&gt;=0,VLOOKUP(N8,ŠD_ŠK_normativy!$A$4:$D$304,3,0))</f>
        <v>105.30731549598831</v>
      </c>
      <c r="Q8" s="289">
        <f>IF(L8&gt;=0,VLOOKUP(L8,ŠD_ŠK_normativy!$A$4:$D$304,4,0))</f>
        <v>0</v>
      </c>
      <c r="R8" s="289">
        <f>IF((M8+N8)&gt;=0,VLOOKUP((M8+N8),ŠD_ŠK_normativy!$A$4:$D$304,4,0))</f>
        <v>480</v>
      </c>
      <c r="S8" s="265">
        <f>ŠD_ŠK_normativy!$H$5</f>
        <v>27</v>
      </c>
      <c r="T8" s="265">
        <f>ŠD_ŠK_normativy!$H$6</f>
        <v>18</v>
      </c>
      <c r="U8" s="59">
        <f>ŠD_ŠK_normativy!$H$3</f>
        <v>39953</v>
      </c>
      <c r="V8" s="314">
        <f>ŠD_ŠK_normativy!$H$4</f>
        <v>20956</v>
      </c>
      <c r="W8" s="246" t="str">
        <f t="shared" si="9"/>
        <v>0</v>
      </c>
      <c r="X8" s="249">
        <f t="shared" si="10"/>
        <v>6861</v>
      </c>
      <c r="Y8" s="250" t="str">
        <f t="shared" si="11"/>
        <v>0</v>
      </c>
      <c r="Z8" s="248">
        <f t="shared" si="12"/>
        <v>240135</v>
      </c>
      <c r="AA8" s="129">
        <f t="shared" si="13"/>
        <v>177674</v>
      </c>
      <c r="AB8" s="129">
        <f t="shared" si="14"/>
        <v>60054</v>
      </c>
      <c r="AC8" s="129">
        <f t="shared" si="15"/>
        <v>1777</v>
      </c>
      <c r="AD8" s="129">
        <f t="shared" si="16"/>
        <v>630</v>
      </c>
      <c r="AE8" s="130">
        <f t="shared" si="17"/>
        <v>0.33</v>
      </c>
      <c r="AF8" s="165">
        <f t="shared" si="18"/>
        <v>7.0000000000000007E-2</v>
      </c>
    </row>
    <row r="9" spans="1:39" ht="18" customHeight="1" x14ac:dyDescent="0.2">
      <c r="A9" s="91">
        <v>4</v>
      </c>
      <c r="B9" s="91">
        <v>600078493</v>
      </c>
      <c r="C9" s="91">
        <v>3438</v>
      </c>
      <c r="D9" s="6" t="s">
        <v>196</v>
      </c>
      <c r="E9" s="18">
        <v>3143</v>
      </c>
      <c r="F9" s="39" t="s">
        <v>427</v>
      </c>
      <c r="G9" s="64">
        <v>90</v>
      </c>
      <c r="H9" s="34">
        <v>3</v>
      </c>
      <c r="I9" s="200">
        <v>88</v>
      </c>
      <c r="J9" s="200">
        <v>0</v>
      </c>
      <c r="K9" s="232">
        <v>0</v>
      </c>
      <c r="L9" s="211">
        <f t="shared" si="7"/>
        <v>88</v>
      </c>
      <c r="M9" s="48">
        <f t="shared" si="8"/>
        <v>0</v>
      </c>
      <c r="N9" s="350">
        <f t="shared" si="1"/>
        <v>0</v>
      </c>
      <c r="O9" s="312">
        <f>IF(M9&gt;=0,VLOOKUP(M9,ŠD_ŠK_normativy!$A$5:$D$305,2,0))</f>
        <v>0</v>
      </c>
      <c r="P9" s="289">
        <f>IF(N9&gt;=0,VLOOKUP(N9,ŠD_ŠK_normativy!$A$4:$D$304,3,0))</f>
        <v>0</v>
      </c>
      <c r="Q9" s="289">
        <f>IF(L9&gt;=0,VLOOKUP(L9,ŠD_ŠK_normativy!$A$4:$D$304,4,0))</f>
        <v>480</v>
      </c>
      <c r="R9" s="289">
        <f>IF((M9+N9)&gt;=0,VLOOKUP((M9+N9),ŠD_ŠK_normativy!$A$4:$D$304,4,0))</f>
        <v>0</v>
      </c>
      <c r="S9" s="265">
        <f>ŠD_ŠK_normativy!$H$5</f>
        <v>27</v>
      </c>
      <c r="T9" s="265">
        <f>ŠD_ŠK_normativy!$H$6</f>
        <v>18</v>
      </c>
      <c r="U9" s="59">
        <f>ŠD_ŠK_normativy!$H$3</f>
        <v>39953</v>
      </c>
      <c r="V9" s="314">
        <f>ŠD_ŠK_normativy!$H$4</f>
        <v>20956</v>
      </c>
      <c r="W9" s="246" t="str">
        <f t="shared" si="9"/>
        <v>0</v>
      </c>
      <c r="X9" s="249" t="str">
        <f t="shared" si="10"/>
        <v>0</v>
      </c>
      <c r="Y9" s="250">
        <f t="shared" si="11"/>
        <v>733</v>
      </c>
      <c r="Z9" s="248">
        <f t="shared" si="12"/>
        <v>64504</v>
      </c>
      <c r="AA9" s="129">
        <f t="shared" si="13"/>
        <v>46089</v>
      </c>
      <c r="AB9" s="129">
        <f t="shared" si="14"/>
        <v>15578</v>
      </c>
      <c r="AC9" s="129">
        <f t="shared" si="15"/>
        <v>461</v>
      </c>
      <c r="AD9" s="129">
        <f t="shared" si="16"/>
        <v>2376</v>
      </c>
      <c r="AE9" s="130">
        <f t="shared" si="17"/>
        <v>0</v>
      </c>
      <c r="AF9" s="165">
        <f t="shared" si="18"/>
        <v>0.18</v>
      </c>
    </row>
    <row r="10" spans="1:39" ht="18" customHeight="1" x14ac:dyDescent="0.2">
      <c r="A10" s="91">
        <v>6</v>
      </c>
      <c r="B10" s="91">
        <v>650023404</v>
      </c>
      <c r="C10" s="91">
        <v>3401</v>
      </c>
      <c r="D10" s="6" t="s">
        <v>197</v>
      </c>
      <c r="E10" s="18">
        <v>3143</v>
      </c>
      <c r="F10" s="76" t="s">
        <v>198</v>
      </c>
      <c r="G10" s="64">
        <v>29</v>
      </c>
      <c r="H10" s="34">
        <v>1</v>
      </c>
      <c r="I10" s="200">
        <v>29</v>
      </c>
      <c r="J10" s="200">
        <v>0</v>
      </c>
      <c r="K10" s="232">
        <v>0</v>
      </c>
      <c r="L10" s="211">
        <f t="shared" si="7"/>
        <v>29</v>
      </c>
      <c r="M10" s="48">
        <f t="shared" si="8"/>
        <v>0</v>
      </c>
      <c r="N10" s="350">
        <f t="shared" si="1"/>
        <v>0</v>
      </c>
      <c r="O10" s="312">
        <f>IF(M10&gt;=0,VLOOKUP(M10,ŠD_ŠK_normativy!$A$5:$D$305,2,0))</f>
        <v>0</v>
      </c>
      <c r="P10" s="289">
        <f>IF(N10&gt;=0,VLOOKUP(N10,ŠD_ŠK_normativy!$A$4:$D$304,3,0))</f>
        <v>0</v>
      </c>
      <c r="Q10" s="289">
        <f>IF(L10&gt;=0,VLOOKUP(L10,ŠD_ŠK_normativy!$A$4:$D$304,4,0))</f>
        <v>480</v>
      </c>
      <c r="R10" s="289">
        <f>IF((M10+N10)&gt;=0,VLOOKUP((M10+N10),ŠD_ŠK_normativy!$A$4:$D$304,4,0))</f>
        <v>0</v>
      </c>
      <c r="S10" s="265">
        <f>ŠD_ŠK_normativy!$H$5</f>
        <v>27</v>
      </c>
      <c r="T10" s="265">
        <f>ŠD_ŠK_normativy!$H$6</f>
        <v>18</v>
      </c>
      <c r="U10" s="59">
        <f>ŠD_ŠK_normativy!$H$3</f>
        <v>39953</v>
      </c>
      <c r="V10" s="314">
        <f>ŠD_ŠK_normativy!$H$4</f>
        <v>20956</v>
      </c>
      <c r="W10" s="246" t="str">
        <f t="shared" si="9"/>
        <v>0</v>
      </c>
      <c r="X10" s="249" t="str">
        <f t="shared" si="10"/>
        <v>0</v>
      </c>
      <c r="Y10" s="250">
        <f t="shared" si="11"/>
        <v>733</v>
      </c>
      <c r="Z10" s="248">
        <f t="shared" si="12"/>
        <v>21257</v>
      </c>
      <c r="AA10" s="129">
        <f t="shared" si="13"/>
        <v>15188</v>
      </c>
      <c r="AB10" s="129">
        <f t="shared" si="14"/>
        <v>5134</v>
      </c>
      <c r="AC10" s="129">
        <f t="shared" si="15"/>
        <v>152</v>
      </c>
      <c r="AD10" s="129">
        <f t="shared" si="16"/>
        <v>783</v>
      </c>
      <c r="AE10" s="130">
        <f t="shared" si="17"/>
        <v>0</v>
      </c>
      <c r="AF10" s="165">
        <f t="shared" si="18"/>
        <v>0.06</v>
      </c>
    </row>
    <row r="11" spans="1:39" ht="18" customHeight="1" x14ac:dyDescent="0.2">
      <c r="A11" s="91">
        <v>7</v>
      </c>
      <c r="B11" s="91">
        <v>650023021</v>
      </c>
      <c r="C11" s="91">
        <v>3404</v>
      </c>
      <c r="D11" s="6" t="s">
        <v>199</v>
      </c>
      <c r="E11" s="81">
        <v>3143</v>
      </c>
      <c r="F11" s="39" t="s">
        <v>200</v>
      </c>
      <c r="G11" s="66">
        <v>75</v>
      </c>
      <c r="H11" s="34">
        <v>3</v>
      </c>
      <c r="I11" s="339">
        <v>81</v>
      </c>
      <c r="J11" s="200">
        <v>0</v>
      </c>
      <c r="K11" s="232">
        <v>0</v>
      </c>
      <c r="L11" s="211">
        <f t="shared" si="7"/>
        <v>75</v>
      </c>
      <c r="M11" s="48">
        <f t="shared" si="8"/>
        <v>0</v>
      </c>
      <c r="N11" s="350">
        <f t="shared" si="1"/>
        <v>0</v>
      </c>
      <c r="O11" s="312">
        <f>IF(M11&gt;=0,VLOOKUP(M11,ŠD_ŠK_normativy!$A$5:$D$305,2,0))</f>
        <v>0</v>
      </c>
      <c r="P11" s="289">
        <f>IF(N11&gt;=0,VLOOKUP(N11,ŠD_ŠK_normativy!$A$4:$D$304,3,0))</f>
        <v>0</v>
      </c>
      <c r="Q11" s="289">
        <f>IF(L11&gt;=0,VLOOKUP(L11,ŠD_ŠK_normativy!$A$4:$D$304,4,0))</f>
        <v>480</v>
      </c>
      <c r="R11" s="289">
        <f>IF((M11+N11)&gt;=0,VLOOKUP((M11+N11),ŠD_ŠK_normativy!$A$4:$D$304,4,0))</f>
        <v>0</v>
      </c>
      <c r="S11" s="265">
        <f>ŠD_ŠK_normativy!$H$5</f>
        <v>27</v>
      </c>
      <c r="T11" s="265">
        <f>ŠD_ŠK_normativy!$H$6</f>
        <v>18</v>
      </c>
      <c r="U11" s="59">
        <f>ŠD_ŠK_normativy!$H$3</f>
        <v>39953</v>
      </c>
      <c r="V11" s="314">
        <f>ŠD_ŠK_normativy!$H$4</f>
        <v>20956</v>
      </c>
      <c r="W11" s="246" t="str">
        <f t="shared" si="9"/>
        <v>0</v>
      </c>
      <c r="X11" s="249" t="str">
        <f t="shared" si="10"/>
        <v>0</v>
      </c>
      <c r="Y11" s="250">
        <f t="shared" si="11"/>
        <v>733</v>
      </c>
      <c r="Z11" s="248">
        <f t="shared" si="12"/>
        <v>54975</v>
      </c>
      <c r="AA11" s="129">
        <f t="shared" si="13"/>
        <v>39280</v>
      </c>
      <c r="AB11" s="129">
        <f t="shared" si="14"/>
        <v>13277</v>
      </c>
      <c r="AC11" s="129">
        <f t="shared" si="15"/>
        <v>393</v>
      </c>
      <c r="AD11" s="129">
        <f t="shared" si="16"/>
        <v>2025</v>
      </c>
      <c r="AE11" s="130">
        <f t="shared" si="17"/>
        <v>0</v>
      </c>
      <c r="AF11" s="165">
        <f t="shared" si="18"/>
        <v>0.16</v>
      </c>
    </row>
    <row r="12" spans="1:39" ht="18" customHeight="1" x14ac:dyDescent="0.2">
      <c r="A12" s="91">
        <v>9</v>
      </c>
      <c r="B12" s="91">
        <v>600099164</v>
      </c>
      <c r="C12" s="91">
        <v>5408</v>
      </c>
      <c r="D12" s="6" t="s">
        <v>201</v>
      </c>
      <c r="E12" s="18">
        <v>3143</v>
      </c>
      <c r="F12" s="76" t="s">
        <v>202</v>
      </c>
      <c r="G12" s="64">
        <v>30</v>
      </c>
      <c r="H12" s="34">
        <v>1</v>
      </c>
      <c r="I12" s="200">
        <v>30</v>
      </c>
      <c r="J12" s="200">
        <v>0</v>
      </c>
      <c r="K12" s="232">
        <v>0</v>
      </c>
      <c r="L12" s="211">
        <f t="shared" si="7"/>
        <v>30</v>
      </c>
      <c r="M12" s="48">
        <f t="shared" si="8"/>
        <v>0</v>
      </c>
      <c r="N12" s="350">
        <f t="shared" si="1"/>
        <v>0</v>
      </c>
      <c r="O12" s="312">
        <f>IF(M12&gt;=0,VLOOKUP(M12,ŠD_ŠK_normativy!$A$5:$D$305,2,0))</f>
        <v>0</v>
      </c>
      <c r="P12" s="289">
        <f>IF(N12&gt;=0,VLOOKUP(N12,ŠD_ŠK_normativy!$A$4:$D$304,3,0))</f>
        <v>0</v>
      </c>
      <c r="Q12" s="289">
        <f>IF(L12&gt;=0,VLOOKUP(L12,ŠD_ŠK_normativy!$A$4:$D$304,4,0))</f>
        <v>480</v>
      </c>
      <c r="R12" s="289">
        <f>IF((M12+N12)&gt;=0,VLOOKUP((M12+N12),ŠD_ŠK_normativy!$A$4:$D$304,4,0))</f>
        <v>0</v>
      </c>
      <c r="S12" s="265">
        <f>ŠD_ŠK_normativy!$H$5</f>
        <v>27</v>
      </c>
      <c r="T12" s="265">
        <f>ŠD_ŠK_normativy!$H$6</f>
        <v>18</v>
      </c>
      <c r="U12" s="59">
        <f>ŠD_ŠK_normativy!$H$3</f>
        <v>39953</v>
      </c>
      <c r="V12" s="314">
        <f>ŠD_ŠK_normativy!$H$4</f>
        <v>20956</v>
      </c>
      <c r="W12" s="246" t="str">
        <f t="shared" si="9"/>
        <v>0</v>
      </c>
      <c r="X12" s="249" t="str">
        <f t="shared" si="10"/>
        <v>0</v>
      </c>
      <c r="Y12" s="250">
        <f t="shared" si="11"/>
        <v>733</v>
      </c>
      <c r="Z12" s="248">
        <f t="shared" si="12"/>
        <v>21990</v>
      </c>
      <c r="AA12" s="129">
        <f t="shared" si="13"/>
        <v>15712</v>
      </c>
      <c r="AB12" s="129">
        <f t="shared" si="14"/>
        <v>5311</v>
      </c>
      <c r="AC12" s="129">
        <f t="shared" si="15"/>
        <v>157</v>
      </c>
      <c r="AD12" s="129">
        <f t="shared" si="16"/>
        <v>810</v>
      </c>
      <c r="AE12" s="130">
        <f t="shared" si="17"/>
        <v>0</v>
      </c>
      <c r="AF12" s="165">
        <f t="shared" si="18"/>
        <v>0.06</v>
      </c>
    </row>
    <row r="13" spans="1:39" ht="18" customHeight="1" x14ac:dyDescent="0.2">
      <c r="A13" s="91">
        <v>10</v>
      </c>
      <c r="B13" s="91">
        <v>650040384</v>
      </c>
      <c r="C13" s="91">
        <v>3424</v>
      </c>
      <c r="D13" s="6" t="s">
        <v>203</v>
      </c>
      <c r="E13" s="18">
        <v>3143</v>
      </c>
      <c r="F13" s="76" t="s">
        <v>204</v>
      </c>
      <c r="G13" s="64">
        <v>25</v>
      </c>
      <c r="H13" s="34">
        <v>1</v>
      </c>
      <c r="I13" s="200">
        <v>25</v>
      </c>
      <c r="J13" s="200">
        <v>0</v>
      </c>
      <c r="K13" s="232">
        <v>0</v>
      </c>
      <c r="L13" s="211">
        <f t="shared" si="7"/>
        <v>25</v>
      </c>
      <c r="M13" s="48">
        <f t="shared" si="8"/>
        <v>0</v>
      </c>
      <c r="N13" s="350">
        <f t="shared" si="1"/>
        <v>0</v>
      </c>
      <c r="O13" s="312">
        <f>IF(M13&gt;=0,VLOOKUP(M13,ŠD_ŠK_normativy!$A$5:$D$305,2,0))</f>
        <v>0</v>
      </c>
      <c r="P13" s="289">
        <f>IF(N13&gt;=0,VLOOKUP(N13,ŠD_ŠK_normativy!$A$4:$D$304,3,0))</f>
        <v>0</v>
      </c>
      <c r="Q13" s="289">
        <f>IF(L13&gt;=0,VLOOKUP(L13,ŠD_ŠK_normativy!$A$4:$D$304,4,0))</f>
        <v>480</v>
      </c>
      <c r="R13" s="289">
        <f>IF((M13+N13)&gt;=0,VLOOKUP((M13+N13),ŠD_ŠK_normativy!$A$4:$D$304,4,0))</f>
        <v>0</v>
      </c>
      <c r="S13" s="265">
        <f>ŠD_ŠK_normativy!$H$5</f>
        <v>27</v>
      </c>
      <c r="T13" s="265">
        <f>ŠD_ŠK_normativy!$H$6</f>
        <v>18</v>
      </c>
      <c r="U13" s="59">
        <f>ŠD_ŠK_normativy!$H$3</f>
        <v>39953</v>
      </c>
      <c r="V13" s="314">
        <f>ŠD_ŠK_normativy!$H$4</f>
        <v>20956</v>
      </c>
      <c r="W13" s="246" t="str">
        <f t="shared" si="9"/>
        <v>0</v>
      </c>
      <c r="X13" s="249" t="str">
        <f t="shared" si="10"/>
        <v>0</v>
      </c>
      <c r="Y13" s="250">
        <f t="shared" si="11"/>
        <v>733</v>
      </c>
      <c r="Z13" s="248">
        <f t="shared" si="12"/>
        <v>18325</v>
      </c>
      <c r="AA13" s="129">
        <f t="shared" si="13"/>
        <v>13093</v>
      </c>
      <c r="AB13" s="129">
        <f t="shared" si="14"/>
        <v>4426</v>
      </c>
      <c r="AC13" s="129">
        <f t="shared" si="15"/>
        <v>131</v>
      </c>
      <c r="AD13" s="129">
        <f t="shared" si="16"/>
        <v>675</v>
      </c>
      <c r="AE13" s="130">
        <f t="shared" si="17"/>
        <v>0</v>
      </c>
      <c r="AF13" s="165">
        <f t="shared" si="18"/>
        <v>0.05</v>
      </c>
    </row>
    <row r="14" spans="1:39" ht="18" customHeight="1" x14ac:dyDescent="0.2">
      <c r="A14" s="91">
        <v>12</v>
      </c>
      <c r="B14" s="91">
        <v>600078370</v>
      </c>
      <c r="C14" s="91">
        <v>3431</v>
      </c>
      <c r="D14" s="6" t="s">
        <v>205</v>
      </c>
      <c r="E14" s="42">
        <v>3143</v>
      </c>
      <c r="F14" s="39" t="s">
        <v>206</v>
      </c>
      <c r="G14" s="64">
        <v>30</v>
      </c>
      <c r="H14" s="34">
        <v>1</v>
      </c>
      <c r="I14" s="200">
        <v>30</v>
      </c>
      <c r="J14" s="200">
        <v>0</v>
      </c>
      <c r="K14" s="232">
        <v>0</v>
      </c>
      <c r="L14" s="211">
        <f t="shared" si="7"/>
        <v>30</v>
      </c>
      <c r="M14" s="48">
        <f t="shared" si="8"/>
        <v>0</v>
      </c>
      <c r="N14" s="350">
        <f t="shared" si="1"/>
        <v>0</v>
      </c>
      <c r="O14" s="312">
        <f>IF(M14&gt;=0,VLOOKUP(M14,ŠD_ŠK_normativy!$A$5:$D$305,2,0))</f>
        <v>0</v>
      </c>
      <c r="P14" s="289">
        <f>IF(N14&gt;=0,VLOOKUP(N14,ŠD_ŠK_normativy!$A$4:$D$304,3,0))</f>
        <v>0</v>
      </c>
      <c r="Q14" s="289">
        <f>IF(L14&gt;=0,VLOOKUP(L14,ŠD_ŠK_normativy!$A$4:$D$304,4,0))</f>
        <v>480</v>
      </c>
      <c r="R14" s="289">
        <f>IF((M14+N14)&gt;=0,VLOOKUP((M14+N14),ŠD_ŠK_normativy!$A$4:$D$304,4,0))</f>
        <v>0</v>
      </c>
      <c r="S14" s="265">
        <f>ŠD_ŠK_normativy!$H$5</f>
        <v>27</v>
      </c>
      <c r="T14" s="265">
        <f>ŠD_ŠK_normativy!$H$6</f>
        <v>18</v>
      </c>
      <c r="U14" s="59">
        <f>ŠD_ŠK_normativy!$H$3</f>
        <v>39953</v>
      </c>
      <c r="V14" s="314">
        <f>ŠD_ŠK_normativy!$H$4</f>
        <v>20956</v>
      </c>
      <c r="W14" s="246" t="str">
        <f t="shared" si="9"/>
        <v>0</v>
      </c>
      <c r="X14" s="249" t="str">
        <f t="shared" si="10"/>
        <v>0</v>
      </c>
      <c r="Y14" s="250">
        <f t="shared" si="11"/>
        <v>733</v>
      </c>
      <c r="Z14" s="248">
        <f t="shared" si="12"/>
        <v>21990</v>
      </c>
      <c r="AA14" s="129">
        <f t="shared" si="13"/>
        <v>15712</v>
      </c>
      <c r="AB14" s="129">
        <f t="shared" si="14"/>
        <v>5311</v>
      </c>
      <c r="AC14" s="129">
        <f t="shared" si="15"/>
        <v>157</v>
      </c>
      <c r="AD14" s="129">
        <f t="shared" si="16"/>
        <v>810</v>
      </c>
      <c r="AE14" s="130">
        <f t="shared" si="17"/>
        <v>0</v>
      </c>
      <c r="AF14" s="165">
        <f t="shared" si="18"/>
        <v>0.06</v>
      </c>
    </row>
    <row r="15" spans="1:39" ht="18" customHeight="1" x14ac:dyDescent="0.2">
      <c r="A15" s="91">
        <v>14</v>
      </c>
      <c r="B15" s="91">
        <v>600078485</v>
      </c>
      <c r="C15" s="91">
        <v>3436</v>
      </c>
      <c r="D15" s="6" t="s">
        <v>207</v>
      </c>
      <c r="E15" s="42">
        <v>3143</v>
      </c>
      <c r="F15" s="39" t="s">
        <v>208</v>
      </c>
      <c r="G15" s="64">
        <v>109</v>
      </c>
      <c r="H15" s="34">
        <v>4</v>
      </c>
      <c r="I15" s="200">
        <v>108</v>
      </c>
      <c r="J15" s="200">
        <v>0</v>
      </c>
      <c r="K15" s="232">
        <v>0</v>
      </c>
      <c r="L15" s="211">
        <f t="shared" si="7"/>
        <v>108</v>
      </c>
      <c r="M15" s="48">
        <f t="shared" si="8"/>
        <v>0</v>
      </c>
      <c r="N15" s="350">
        <f t="shared" si="1"/>
        <v>0</v>
      </c>
      <c r="O15" s="312">
        <f>IF(M15&gt;=0,VLOOKUP(M15,ŠD_ŠK_normativy!$A$5:$D$305,2,0))</f>
        <v>0</v>
      </c>
      <c r="P15" s="289">
        <f>IF(N15&gt;=0,VLOOKUP(N15,ŠD_ŠK_normativy!$A$4:$D$304,3,0))</f>
        <v>0</v>
      </c>
      <c r="Q15" s="289">
        <f>IF(L15&gt;=0,VLOOKUP(L15,ŠD_ŠK_normativy!$A$4:$D$304,4,0))</f>
        <v>480</v>
      </c>
      <c r="R15" s="289">
        <f>IF((M15+N15)&gt;=0,VLOOKUP((M15+N15),ŠD_ŠK_normativy!$A$4:$D$304,4,0))</f>
        <v>0</v>
      </c>
      <c r="S15" s="265">
        <f>ŠD_ŠK_normativy!$H$5</f>
        <v>27</v>
      </c>
      <c r="T15" s="265">
        <f>ŠD_ŠK_normativy!$H$6</f>
        <v>18</v>
      </c>
      <c r="U15" s="59">
        <f>ŠD_ŠK_normativy!$H$3</f>
        <v>39953</v>
      </c>
      <c r="V15" s="314">
        <f>ŠD_ŠK_normativy!$H$4</f>
        <v>20956</v>
      </c>
      <c r="W15" s="246" t="str">
        <f t="shared" si="9"/>
        <v>0</v>
      </c>
      <c r="X15" s="249" t="str">
        <f t="shared" si="10"/>
        <v>0</v>
      </c>
      <c r="Y15" s="250">
        <f t="shared" si="11"/>
        <v>733</v>
      </c>
      <c r="Z15" s="248">
        <f t="shared" si="12"/>
        <v>79164</v>
      </c>
      <c r="AA15" s="129">
        <f t="shared" si="13"/>
        <v>56564</v>
      </c>
      <c r="AB15" s="129">
        <f t="shared" si="14"/>
        <v>19118</v>
      </c>
      <c r="AC15" s="129">
        <f t="shared" si="15"/>
        <v>566</v>
      </c>
      <c r="AD15" s="129">
        <f t="shared" si="16"/>
        <v>2916</v>
      </c>
      <c r="AE15" s="130">
        <f t="shared" si="17"/>
        <v>0</v>
      </c>
      <c r="AF15" s="165">
        <f t="shared" si="18"/>
        <v>0.23</v>
      </c>
    </row>
    <row r="16" spans="1:39" ht="18" customHeight="1" x14ac:dyDescent="0.2">
      <c r="A16" s="91">
        <v>16</v>
      </c>
      <c r="B16" s="91">
        <v>600078264</v>
      </c>
      <c r="C16" s="91">
        <v>3452</v>
      </c>
      <c r="D16" s="83" t="s">
        <v>209</v>
      </c>
      <c r="E16" s="18">
        <v>3143</v>
      </c>
      <c r="F16" s="76" t="s">
        <v>210</v>
      </c>
      <c r="G16" s="65">
        <v>76</v>
      </c>
      <c r="H16" s="34">
        <v>1</v>
      </c>
      <c r="I16" s="200">
        <v>13</v>
      </c>
      <c r="J16" s="200">
        <v>0</v>
      </c>
      <c r="K16" s="232">
        <v>0</v>
      </c>
      <c r="L16" s="211">
        <f t="shared" si="7"/>
        <v>13</v>
      </c>
      <c r="M16" s="48">
        <f t="shared" si="8"/>
        <v>0</v>
      </c>
      <c r="N16" s="350">
        <f t="shared" si="1"/>
        <v>0</v>
      </c>
      <c r="O16" s="312">
        <f>IF(M16&gt;=0,VLOOKUP(M16,ŠD_ŠK_normativy!$A$5:$D$305,2,0))</f>
        <v>0</v>
      </c>
      <c r="P16" s="289">
        <f>IF(N16&gt;=0,VLOOKUP(N16,ŠD_ŠK_normativy!$A$4:$D$304,3,0))</f>
        <v>0</v>
      </c>
      <c r="Q16" s="289">
        <f>IF(L16&gt;=0,VLOOKUP(L16,ŠD_ŠK_normativy!$A$4:$D$304,4,0))</f>
        <v>480</v>
      </c>
      <c r="R16" s="289">
        <f>IF((M16+N16)&gt;=0,VLOOKUP((M16+N16),ŠD_ŠK_normativy!$A$4:$D$304,4,0))</f>
        <v>0</v>
      </c>
      <c r="S16" s="265">
        <f>ŠD_ŠK_normativy!$H$5</f>
        <v>27</v>
      </c>
      <c r="T16" s="265">
        <f>ŠD_ŠK_normativy!$H$6</f>
        <v>18</v>
      </c>
      <c r="U16" s="59">
        <f>ŠD_ŠK_normativy!$H$3</f>
        <v>39953</v>
      </c>
      <c r="V16" s="314">
        <f>ŠD_ŠK_normativy!$H$4</f>
        <v>20956</v>
      </c>
      <c r="W16" s="246" t="str">
        <f t="shared" si="9"/>
        <v>0</v>
      </c>
      <c r="X16" s="249" t="str">
        <f t="shared" si="10"/>
        <v>0</v>
      </c>
      <c r="Y16" s="250">
        <f t="shared" si="11"/>
        <v>733</v>
      </c>
      <c r="Z16" s="248">
        <f t="shared" si="12"/>
        <v>9529</v>
      </c>
      <c r="AA16" s="129">
        <f t="shared" si="13"/>
        <v>6809</v>
      </c>
      <c r="AB16" s="129">
        <f t="shared" si="14"/>
        <v>2301</v>
      </c>
      <c r="AC16" s="129">
        <f t="shared" si="15"/>
        <v>68</v>
      </c>
      <c r="AD16" s="129">
        <f t="shared" si="16"/>
        <v>351</v>
      </c>
      <c r="AE16" s="130">
        <f t="shared" si="17"/>
        <v>0</v>
      </c>
      <c r="AF16" s="165">
        <f t="shared" si="18"/>
        <v>0.03</v>
      </c>
      <c r="AI16" s="38"/>
      <c r="AJ16" s="38"/>
      <c r="AK16" s="38"/>
      <c r="AL16" s="38"/>
      <c r="AM16" s="38"/>
    </row>
    <row r="17" spans="1:37" ht="18" customHeight="1" x14ac:dyDescent="0.2">
      <c r="A17" s="91">
        <v>16</v>
      </c>
      <c r="B17" s="91">
        <v>600078264</v>
      </c>
      <c r="C17" s="91">
        <v>3452</v>
      </c>
      <c r="D17" s="83" t="s">
        <v>209</v>
      </c>
      <c r="E17" s="18">
        <v>3143</v>
      </c>
      <c r="F17" s="39" t="s">
        <v>211</v>
      </c>
      <c r="G17" s="65">
        <v>76</v>
      </c>
      <c r="H17" s="34">
        <v>2</v>
      </c>
      <c r="I17" s="200">
        <v>57</v>
      </c>
      <c r="J17" s="200">
        <v>0</v>
      </c>
      <c r="K17" s="232">
        <v>0</v>
      </c>
      <c r="L17" s="211">
        <f t="shared" si="7"/>
        <v>57</v>
      </c>
      <c r="M17" s="48">
        <f t="shared" si="8"/>
        <v>0</v>
      </c>
      <c r="N17" s="350">
        <f t="shared" si="1"/>
        <v>0</v>
      </c>
      <c r="O17" s="312">
        <f>IF(M17&gt;=0,VLOOKUP(M17,ŠD_ŠK_normativy!$A$5:$D$305,2,0))</f>
        <v>0</v>
      </c>
      <c r="P17" s="289">
        <f>IF(N17&gt;=0,VLOOKUP(N17,ŠD_ŠK_normativy!$A$4:$D$304,3,0))</f>
        <v>0</v>
      </c>
      <c r="Q17" s="289">
        <f>IF(L17&gt;=0,VLOOKUP(L17,ŠD_ŠK_normativy!$A$4:$D$304,4,0))</f>
        <v>480</v>
      </c>
      <c r="R17" s="289">
        <f>IF((M17+N17)&gt;=0,VLOOKUP((M17+N17),ŠD_ŠK_normativy!$A$4:$D$304,4,0))</f>
        <v>0</v>
      </c>
      <c r="S17" s="265">
        <f>ŠD_ŠK_normativy!$H$5</f>
        <v>27</v>
      </c>
      <c r="T17" s="265">
        <f>ŠD_ŠK_normativy!$H$6</f>
        <v>18</v>
      </c>
      <c r="U17" s="59">
        <f>ŠD_ŠK_normativy!$H$3</f>
        <v>39953</v>
      </c>
      <c r="V17" s="314">
        <f>ŠD_ŠK_normativy!$H$4</f>
        <v>20956</v>
      </c>
      <c r="W17" s="246" t="str">
        <f t="shared" si="9"/>
        <v>0</v>
      </c>
      <c r="X17" s="249" t="str">
        <f t="shared" si="10"/>
        <v>0</v>
      </c>
      <c r="Y17" s="250">
        <f t="shared" si="11"/>
        <v>733</v>
      </c>
      <c r="Z17" s="248">
        <f t="shared" si="12"/>
        <v>41781</v>
      </c>
      <c r="AA17" s="129">
        <f t="shared" si="13"/>
        <v>29853</v>
      </c>
      <c r="AB17" s="129">
        <f t="shared" si="14"/>
        <v>10090</v>
      </c>
      <c r="AC17" s="129">
        <f t="shared" si="15"/>
        <v>299</v>
      </c>
      <c r="AD17" s="129">
        <f t="shared" si="16"/>
        <v>1539</v>
      </c>
      <c r="AE17" s="130">
        <f t="shared" si="17"/>
        <v>0</v>
      </c>
      <c r="AF17" s="165">
        <f t="shared" si="18"/>
        <v>0.12</v>
      </c>
    </row>
    <row r="18" spans="1:37" ht="18" customHeight="1" thickBot="1" x14ac:dyDescent="0.25">
      <c r="A18" s="92">
        <v>17</v>
      </c>
      <c r="B18" s="92">
        <v>600078604</v>
      </c>
      <c r="C18" s="92">
        <v>3445</v>
      </c>
      <c r="D18" s="85" t="s">
        <v>212</v>
      </c>
      <c r="E18" s="31">
        <v>3143</v>
      </c>
      <c r="F18" s="77" t="s">
        <v>213</v>
      </c>
      <c r="G18" s="278">
        <v>30</v>
      </c>
      <c r="H18" s="49">
        <v>1</v>
      </c>
      <c r="I18" s="202">
        <v>17</v>
      </c>
      <c r="J18" s="202">
        <v>0</v>
      </c>
      <c r="K18" s="233">
        <v>0</v>
      </c>
      <c r="L18" s="212">
        <f t="shared" si="7"/>
        <v>17</v>
      </c>
      <c r="M18" s="275">
        <f t="shared" si="8"/>
        <v>0</v>
      </c>
      <c r="N18" s="350">
        <f t="shared" si="1"/>
        <v>0</v>
      </c>
      <c r="O18" s="312">
        <f>IF(M18&gt;=0,VLOOKUP(M18,ŠD_ŠK_normativy!$A$5:$D$305,2,0))</f>
        <v>0</v>
      </c>
      <c r="P18" s="315">
        <f>IF(N18&gt;=0,VLOOKUP(N18,ŠD_ŠK_normativy!$A$4:$D$304,3,0))</f>
        <v>0</v>
      </c>
      <c r="Q18" s="315">
        <f>IF(L18&gt;=0,VLOOKUP(L18,ŠD_ŠK_normativy!$A$4:$D$304,4,0))</f>
        <v>480</v>
      </c>
      <c r="R18" s="315">
        <f>IF((M18+N18)&gt;=0,VLOOKUP((M18+N18),ŠD_ŠK_normativy!$A$4:$D$304,4,0))</f>
        <v>0</v>
      </c>
      <c r="S18" s="316">
        <f>ŠD_ŠK_normativy!$H$5</f>
        <v>27</v>
      </c>
      <c r="T18" s="316">
        <f>ŠD_ŠK_normativy!$H$6</f>
        <v>18</v>
      </c>
      <c r="U18" s="54">
        <f>ŠD_ŠK_normativy!$H$3</f>
        <v>39953</v>
      </c>
      <c r="V18" s="317">
        <f>ŠD_ŠK_normativy!$H$4</f>
        <v>20956</v>
      </c>
      <c r="W18" s="246" t="str">
        <f t="shared" si="9"/>
        <v>0</v>
      </c>
      <c r="X18" s="249" t="str">
        <f t="shared" si="10"/>
        <v>0</v>
      </c>
      <c r="Y18" s="250">
        <f t="shared" si="11"/>
        <v>733</v>
      </c>
      <c r="Z18" s="248">
        <f t="shared" si="12"/>
        <v>12461</v>
      </c>
      <c r="AA18" s="129">
        <f t="shared" si="13"/>
        <v>8904</v>
      </c>
      <c r="AB18" s="129">
        <f t="shared" si="14"/>
        <v>3009</v>
      </c>
      <c r="AC18" s="129">
        <f t="shared" si="15"/>
        <v>89</v>
      </c>
      <c r="AD18" s="129">
        <f t="shared" si="16"/>
        <v>459</v>
      </c>
      <c r="AE18" s="130">
        <f t="shared" si="17"/>
        <v>0</v>
      </c>
      <c r="AF18" s="165">
        <f t="shared" si="18"/>
        <v>0.04</v>
      </c>
    </row>
    <row r="19" spans="1:37" ht="18" customHeight="1" thickBot="1" x14ac:dyDescent="0.25">
      <c r="A19" s="114"/>
      <c r="B19" s="114"/>
      <c r="C19" s="114"/>
      <c r="D19" s="13" t="s">
        <v>6</v>
      </c>
      <c r="E19" s="46"/>
      <c r="F19" s="33"/>
      <c r="G19" s="69"/>
      <c r="H19" s="50">
        <f t="shared" ref="H19" si="19">SUM(H6:H18)</f>
        <v>22</v>
      </c>
      <c r="I19" s="51">
        <f t="shared" ref="I19" si="20">SUM(I6:I18)</f>
        <v>563</v>
      </c>
      <c r="J19" s="51">
        <f t="shared" ref="J19" si="21">SUM(J6:J18)</f>
        <v>0</v>
      </c>
      <c r="K19" s="239">
        <f t="shared" ref="K19" si="22">SUM(K6:K18)</f>
        <v>35</v>
      </c>
      <c r="L19" s="50">
        <f t="shared" ref="L19" si="23">SUM(L6:L18)</f>
        <v>557</v>
      </c>
      <c r="M19" s="51">
        <f t="shared" ref="M19" si="24">SUM(M6:M18)</f>
        <v>0</v>
      </c>
      <c r="N19" s="239">
        <f t="shared" ref="N19" si="25">SUM(N6:N18)</f>
        <v>35</v>
      </c>
      <c r="O19" s="297" t="s">
        <v>35</v>
      </c>
      <c r="P19" s="322" t="s">
        <v>35</v>
      </c>
      <c r="Q19" s="322" t="s">
        <v>35</v>
      </c>
      <c r="R19" s="322" t="s">
        <v>35</v>
      </c>
      <c r="S19" s="322" t="s">
        <v>35</v>
      </c>
      <c r="T19" s="322" t="s">
        <v>35</v>
      </c>
      <c r="U19" s="322" t="s">
        <v>35</v>
      </c>
      <c r="V19" s="323" t="s">
        <v>35</v>
      </c>
      <c r="W19" s="297" t="s">
        <v>35</v>
      </c>
      <c r="X19" s="322" t="s">
        <v>35</v>
      </c>
      <c r="Y19" s="324" t="s">
        <v>35</v>
      </c>
      <c r="Z19" s="294">
        <f t="shared" ref="Z19" si="26">SUM(Z6:Z18)</f>
        <v>648416</v>
      </c>
      <c r="AA19" s="320">
        <f t="shared" ref="AA19" si="27">SUM(AA6:AA18)</f>
        <v>469396</v>
      </c>
      <c r="AB19" s="320">
        <f t="shared" ref="AB19" si="28">SUM(AB6:AB18)</f>
        <v>158656</v>
      </c>
      <c r="AC19" s="320">
        <f t="shared" ref="AC19" si="29">SUM(AC6:AC18)</f>
        <v>4695</v>
      </c>
      <c r="AD19" s="320">
        <f t="shared" ref="AD19" si="30">SUM(AD6:AD18)</f>
        <v>15669</v>
      </c>
      <c r="AE19" s="321">
        <f t="shared" ref="AE19" si="31">SUM(AE6:AE18)</f>
        <v>0.33</v>
      </c>
      <c r="AF19" s="295">
        <f t="shared" ref="AF19" si="32">SUM(AF6:AF18)</f>
        <v>1.2400000000000002</v>
      </c>
    </row>
    <row r="20" spans="1:37" ht="11.25" x14ac:dyDescent="0.2">
      <c r="Z20" s="24">
        <f>SUM(AA19:AD19)</f>
        <v>648416</v>
      </c>
    </row>
    <row r="21" spans="1:37" ht="11.25" x14ac:dyDescent="0.2"/>
    <row r="22" spans="1:37" ht="24.75" customHeight="1" x14ac:dyDescent="0.2">
      <c r="Q22" s="38"/>
      <c r="R22" s="38"/>
      <c r="S22" s="38"/>
    </row>
    <row r="24" spans="1:37" ht="18" customHeight="1" x14ac:dyDescent="0.2"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</row>
  </sheetData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H24"/>
  <sheetViews>
    <sheetView workbookViewId="0">
      <pane xSplit="7" ySplit="5" topLeftCell="Q6" activePane="bottomRight" state="frozen"/>
      <selection activeCell="A2" sqref="A2:XFD2"/>
      <selection pane="topRight" activeCell="A2" sqref="A2:XFD2"/>
      <selection pane="bottomLeft" activeCell="A2" sqref="A2:XFD2"/>
      <selection pane="bottomRight" activeCell="A2" sqref="A2:XFD2"/>
    </sheetView>
  </sheetViews>
  <sheetFormatPr defaultColWidth="11.28515625" defaultRowHeight="18" customHeight="1" x14ac:dyDescent="0.2"/>
  <cols>
    <col min="1" max="1" width="6.85546875" style="113" customWidth="1"/>
    <col min="2" max="2" width="9.140625" style="1" customWidth="1"/>
    <col min="3" max="3" width="7.140625" style="113" customWidth="1"/>
    <col min="4" max="4" width="25.5703125" style="1" customWidth="1"/>
    <col min="5" max="5" width="5.140625" style="1" customWidth="1"/>
    <col min="6" max="6" width="30.85546875" style="1" customWidth="1"/>
    <col min="7" max="7" width="7.42578125" style="80" bestFit="1" customWidth="1"/>
    <col min="8" max="14" width="9.7109375" style="80" customWidth="1"/>
    <col min="15" max="15" width="8.7109375" style="80" customWidth="1"/>
    <col min="16" max="16" width="8.7109375" style="25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2" t="s">
        <v>459</v>
      </c>
      <c r="B1" s="153"/>
      <c r="C1" s="153"/>
      <c r="D1" s="153"/>
      <c r="E1" s="7"/>
      <c r="Q1" s="25"/>
      <c r="R1" s="25"/>
      <c r="S1" s="25"/>
      <c r="U1" s="25"/>
    </row>
    <row r="2" spans="1:32" ht="12.75" customHeight="1" x14ac:dyDescent="0.2">
      <c r="E2" s="9"/>
      <c r="F2" s="9"/>
      <c r="G2" s="9"/>
      <c r="Q2" s="25"/>
      <c r="R2" s="25"/>
      <c r="S2" s="25"/>
      <c r="U2" s="25"/>
    </row>
    <row r="3" spans="1:32" ht="16.5" customHeight="1" x14ac:dyDescent="0.2">
      <c r="E3" s="5"/>
      <c r="F3" s="3" t="s">
        <v>47</v>
      </c>
      <c r="Q3" s="25"/>
      <c r="R3" s="25"/>
      <c r="S3" s="25"/>
      <c r="U3" s="25"/>
    </row>
    <row r="4" spans="1:32" ht="24" customHeight="1" thickBot="1" x14ac:dyDescent="0.3">
      <c r="A4" s="154" t="s">
        <v>122</v>
      </c>
      <c r="E4" s="2"/>
      <c r="F4" s="26" t="s">
        <v>49</v>
      </c>
      <c r="H4" s="170" t="s">
        <v>460</v>
      </c>
      <c r="R4" s="25"/>
      <c r="S4" s="25"/>
      <c r="U4" s="25"/>
      <c r="Z4" s="1" t="s">
        <v>113</v>
      </c>
      <c r="AA4" s="57"/>
      <c r="AB4" s="57"/>
      <c r="AC4" s="57"/>
      <c r="AD4" s="57"/>
      <c r="AE4" s="57"/>
      <c r="AF4" s="57"/>
    </row>
    <row r="5" spans="1:32" ht="57" thickBot="1" x14ac:dyDescent="0.25">
      <c r="A5" s="20" t="s">
        <v>420</v>
      </c>
      <c r="B5" s="20" t="s">
        <v>419</v>
      </c>
      <c r="C5" s="20" t="s">
        <v>36</v>
      </c>
      <c r="D5" s="27" t="s">
        <v>37</v>
      </c>
      <c r="E5" s="4" t="s">
        <v>0</v>
      </c>
      <c r="F5" s="353" t="s">
        <v>1</v>
      </c>
      <c r="G5" s="52" t="s">
        <v>2</v>
      </c>
      <c r="H5" s="56" t="s">
        <v>62</v>
      </c>
      <c r="I5" s="254" t="s">
        <v>449</v>
      </c>
      <c r="J5" s="254" t="s">
        <v>448</v>
      </c>
      <c r="K5" s="255" t="s">
        <v>436</v>
      </c>
      <c r="L5" s="208" t="s">
        <v>450</v>
      </c>
      <c r="M5" s="236" t="s">
        <v>451</v>
      </c>
      <c r="N5" s="209" t="s">
        <v>442</v>
      </c>
      <c r="O5" s="223" t="s">
        <v>443</v>
      </c>
      <c r="P5" s="224" t="s">
        <v>117</v>
      </c>
      <c r="Q5" s="225" t="s">
        <v>452</v>
      </c>
      <c r="R5" s="225" t="s">
        <v>453</v>
      </c>
      <c r="S5" s="225" t="s">
        <v>63</v>
      </c>
      <c r="T5" s="226" t="s">
        <v>118</v>
      </c>
      <c r="U5" s="61" t="s">
        <v>433</v>
      </c>
      <c r="V5" s="336" t="s">
        <v>424</v>
      </c>
      <c r="W5" s="262" t="s">
        <v>454</v>
      </c>
      <c r="X5" s="263" t="s">
        <v>456</v>
      </c>
      <c r="Y5" s="264" t="s">
        <v>455</v>
      </c>
      <c r="Z5" s="286" t="s">
        <v>34</v>
      </c>
      <c r="AA5" s="287" t="s">
        <v>112</v>
      </c>
      <c r="AB5" s="287" t="s">
        <v>22</v>
      </c>
      <c r="AC5" s="287" t="s">
        <v>33</v>
      </c>
      <c r="AD5" s="288" t="s">
        <v>23</v>
      </c>
      <c r="AE5" s="156" t="s">
        <v>469</v>
      </c>
      <c r="AF5" s="155" t="s">
        <v>470</v>
      </c>
    </row>
    <row r="6" spans="1:32" ht="18" customHeight="1" x14ac:dyDescent="0.2">
      <c r="A6" s="91">
        <v>5</v>
      </c>
      <c r="B6" s="71">
        <v>600078531</v>
      </c>
      <c r="C6" s="91">
        <v>3447</v>
      </c>
      <c r="D6" s="6" t="s">
        <v>214</v>
      </c>
      <c r="E6" s="18">
        <v>3143</v>
      </c>
      <c r="F6" s="70" t="s">
        <v>215</v>
      </c>
      <c r="G6" s="64">
        <v>60</v>
      </c>
      <c r="H6" s="276">
        <v>3</v>
      </c>
      <c r="I6" s="274">
        <v>60</v>
      </c>
      <c r="J6" s="274">
        <v>0</v>
      </c>
      <c r="K6" s="285">
        <v>0</v>
      </c>
      <c r="L6" s="210">
        <f t="shared" ref="L6" si="0">IF(I6&lt;=G6,I6,G6)</f>
        <v>60</v>
      </c>
      <c r="M6" s="351">
        <f>IF(J6&lt;=G6,J6,G6)</f>
        <v>0</v>
      </c>
      <c r="N6" s="352">
        <f t="shared" ref="N6:N11" si="1">IF(J6&lt;=G6,IF((J6+K6)&gt;=G6,G6-J6,K6),0)</f>
        <v>0</v>
      </c>
      <c r="O6" s="311">
        <f>IF(M6&gt;=0,VLOOKUP(M6,ŠD_ŠK_normativy!$A$4:$D$304,2,0))</f>
        <v>0</v>
      </c>
      <c r="P6" s="290">
        <f>IF(N6&gt;=0,VLOOKUP(N6,ŠD_ŠK_normativy!$A$4:$D$304,3,0))</f>
        <v>0</v>
      </c>
      <c r="Q6" s="290">
        <f>IF(L6&gt;=0,VLOOKUP(L6,ŠD_ŠK_normativy!$A$4:$D$304,4,0))</f>
        <v>480</v>
      </c>
      <c r="R6" s="290">
        <f>IF((M6+N6)&gt;=0,VLOOKUP((M6+N6),ŠD_ŠK_normativy!$A$4:$D$304,4,0))</f>
        <v>0</v>
      </c>
      <c r="S6" s="267">
        <f>ŠD_ŠK_normativy!$H$5</f>
        <v>27</v>
      </c>
      <c r="T6" s="267">
        <f>ŠD_ŠK_normativy!$H$6</f>
        <v>18</v>
      </c>
      <c r="U6" s="268">
        <f>ŠD_ŠK_normativy!$H$3</f>
        <v>39953</v>
      </c>
      <c r="V6" s="334">
        <f>ŠD_ŠK_normativy!$H$4</f>
        <v>20956</v>
      </c>
      <c r="W6" s="246" t="str">
        <f>IFERROR(ROUND(12*1.348*(1/O6*U6+1/R6*V6)+T6,0),"0")</f>
        <v>0</v>
      </c>
      <c r="X6" s="249" t="str">
        <f>IFERROR(ROUND(12*1.348*(1/P6*U6+1/R6*V6)+T6,0),"0")</f>
        <v>0</v>
      </c>
      <c r="Y6" s="250">
        <f>IFERROR(ROUND(12*1.348*(1/Q6*V6)+S6,0),"0")</f>
        <v>733</v>
      </c>
      <c r="Z6" s="248">
        <f t="shared" ref="Z6" si="2">L6*Y6+M6*W6+N6*X6</f>
        <v>43980</v>
      </c>
      <c r="AA6" s="129">
        <f>ROUND((Z6-AD6)/1.348,0)</f>
        <v>31424</v>
      </c>
      <c r="AB6" s="129">
        <f t="shared" ref="AB6" si="3">Z6-AA6-AC6-AD6</f>
        <v>10622</v>
      </c>
      <c r="AC6" s="129">
        <f>ROUND(AA6*1%,0)</f>
        <v>314</v>
      </c>
      <c r="AD6" s="129">
        <f t="shared" ref="AD6" si="4">L6*S6+(M6+N6)*T6</f>
        <v>1620</v>
      </c>
      <c r="AE6" s="130">
        <f t="shared" ref="AE6" si="5">ROUND(IFERROR(M6/O6,"0")+IFERROR(N6/P6,"0"),2)</f>
        <v>0</v>
      </c>
      <c r="AF6" s="165">
        <f t="shared" ref="AF6" si="6">ROUND(IFERROR(L6/Q6,"0")+IFERROR((M6+N6)/R6,"0"),2)</f>
        <v>0.13</v>
      </c>
    </row>
    <row r="7" spans="1:32" ht="18" customHeight="1" x14ac:dyDescent="0.2">
      <c r="A7" s="91">
        <v>6</v>
      </c>
      <c r="B7" s="71">
        <v>600078515</v>
      </c>
      <c r="C7" s="91">
        <v>3446</v>
      </c>
      <c r="D7" s="6" t="s">
        <v>216</v>
      </c>
      <c r="E7" s="18">
        <v>3143</v>
      </c>
      <c r="F7" s="70" t="s">
        <v>217</v>
      </c>
      <c r="G7" s="64">
        <v>90</v>
      </c>
      <c r="H7" s="171">
        <v>3</v>
      </c>
      <c r="I7" s="200">
        <v>85</v>
      </c>
      <c r="J7" s="200">
        <v>0</v>
      </c>
      <c r="K7" s="232">
        <v>0</v>
      </c>
      <c r="L7" s="211">
        <f t="shared" ref="L7:L11" si="7">IF(I7&lt;=G7,I7,G7)</f>
        <v>85</v>
      </c>
      <c r="M7" s="48">
        <f t="shared" ref="M7:M11" si="8">IF(J7&lt;=G7,J7,G7)</f>
        <v>0</v>
      </c>
      <c r="N7" s="350">
        <f t="shared" si="1"/>
        <v>0</v>
      </c>
      <c r="O7" s="312">
        <f>IF(M7&gt;=0,VLOOKUP(M7,ŠD_ŠK_normativy!$A$4:$D$304,2,0))</f>
        <v>0</v>
      </c>
      <c r="P7" s="289">
        <f>IF(N7&gt;=0,VLOOKUP(N7,ŠD_ŠK_normativy!$A$4:$D$304,3,0))</f>
        <v>0</v>
      </c>
      <c r="Q7" s="289">
        <f>IF(L7&gt;=0,VLOOKUP(L7,ŠD_ŠK_normativy!$A$4:$D$304,4,0))</f>
        <v>480</v>
      </c>
      <c r="R7" s="289">
        <f>IF((M7+N7)&gt;=0,VLOOKUP((M7+N7),ŠD_ŠK_normativy!$A$4:$D$304,4,0))</f>
        <v>0</v>
      </c>
      <c r="S7" s="265">
        <f>ŠD_ŠK_normativy!$H$5</f>
        <v>27</v>
      </c>
      <c r="T7" s="265">
        <f>ŠD_ŠK_normativy!$H$6</f>
        <v>18</v>
      </c>
      <c r="U7" s="59">
        <f>ŠD_ŠK_normativy!$H$3</f>
        <v>39953</v>
      </c>
      <c r="V7" s="75">
        <f>ŠD_ŠK_normativy!$H$4</f>
        <v>20956</v>
      </c>
      <c r="W7" s="246" t="str">
        <f t="shared" ref="W7:W11" si="9">IFERROR(ROUND(12*1.348*(1/O7*U7+1/R7*V7)+T7,0),"0")</f>
        <v>0</v>
      </c>
      <c r="X7" s="249" t="str">
        <f t="shared" ref="X7:X11" si="10">IFERROR(ROUND(12*1.348*(1/P7*U7+1/R7*V7)+T7,0),"0")</f>
        <v>0</v>
      </c>
      <c r="Y7" s="250">
        <f t="shared" ref="Y7:Y11" si="11">IFERROR(ROUND(12*1.348*(1/Q7*V7)+S7,0),"0")</f>
        <v>733</v>
      </c>
      <c r="Z7" s="248">
        <f t="shared" ref="Z7:Z11" si="12">L7*Y7+M7*W7+N7*X7</f>
        <v>62305</v>
      </c>
      <c r="AA7" s="129">
        <f t="shared" ref="AA7:AA11" si="13">ROUND((Z7-AD7)/1.348,0)</f>
        <v>44518</v>
      </c>
      <c r="AB7" s="129">
        <f t="shared" ref="AB7:AB11" si="14">Z7-AA7-AC7-AD7</f>
        <v>15047</v>
      </c>
      <c r="AC7" s="129">
        <f t="shared" ref="AC7:AC11" si="15">ROUND(AA7*1%,0)</f>
        <v>445</v>
      </c>
      <c r="AD7" s="129">
        <f t="shared" ref="AD7:AD11" si="16">L7*S7+(M7+N7)*T7</f>
        <v>2295</v>
      </c>
      <c r="AE7" s="130">
        <f t="shared" ref="AE7:AE11" si="17">ROUND(IFERROR(M7/O7,"0")+IFERROR(N7/P7,"0"),2)</f>
        <v>0</v>
      </c>
      <c r="AF7" s="165">
        <f t="shared" ref="AF7:AF11" si="18">ROUND(IFERROR(L7/Q7,"0")+IFERROR((M7+N7)/R7,"0"),2)</f>
        <v>0.18</v>
      </c>
    </row>
    <row r="8" spans="1:32" ht="18" customHeight="1" x14ac:dyDescent="0.2">
      <c r="A8" s="91">
        <v>9</v>
      </c>
      <c r="B8" s="71">
        <v>600078299</v>
      </c>
      <c r="C8" s="91">
        <v>3448</v>
      </c>
      <c r="D8" s="6" t="s">
        <v>218</v>
      </c>
      <c r="E8" s="18">
        <v>3143</v>
      </c>
      <c r="F8" s="70" t="s">
        <v>219</v>
      </c>
      <c r="G8" s="64">
        <v>30</v>
      </c>
      <c r="H8" s="171">
        <v>1</v>
      </c>
      <c r="I8" s="200">
        <v>30</v>
      </c>
      <c r="J8" s="200">
        <v>0</v>
      </c>
      <c r="K8" s="232">
        <v>0</v>
      </c>
      <c r="L8" s="211">
        <f t="shared" si="7"/>
        <v>30</v>
      </c>
      <c r="M8" s="48">
        <f t="shared" si="8"/>
        <v>0</v>
      </c>
      <c r="N8" s="350">
        <f t="shared" si="1"/>
        <v>0</v>
      </c>
      <c r="O8" s="312">
        <f>IF(M8&gt;=0,VLOOKUP(M8,ŠD_ŠK_normativy!$A$4:$D$304,2,0))</f>
        <v>0</v>
      </c>
      <c r="P8" s="289">
        <f>IF(N8&gt;=0,VLOOKUP(N8,ŠD_ŠK_normativy!$A$4:$D$304,3,0))</f>
        <v>0</v>
      </c>
      <c r="Q8" s="289">
        <f>IF(L8&gt;=0,VLOOKUP(L8,ŠD_ŠK_normativy!$A$4:$D$304,4,0))</f>
        <v>480</v>
      </c>
      <c r="R8" s="289">
        <f>IF((M8+N8)&gt;=0,VLOOKUP((M8+N8),ŠD_ŠK_normativy!$A$4:$D$304,4,0))</f>
        <v>0</v>
      </c>
      <c r="S8" s="265">
        <f>ŠD_ŠK_normativy!$H$5</f>
        <v>27</v>
      </c>
      <c r="T8" s="265">
        <f>ŠD_ŠK_normativy!$H$6</f>
        <v>18</v>
      </c>
      <c r="U8" s="59">
        <f>ŠD_ŠK_normativy!$H$3</f>
        <v>39953</v>
      </c>
      <c r="V8" s="75">
        <f>ŠD_ŠK_normativy!$H$4</f>
        <v>20956</v>
      </c>
      <c r="W8" s="246" t="str">
        <f t="shared" si="9"/>
        <v>0</v>
      </c>
      <c r="X8" s="249" t="str">
        <f t="shared" si="10"/>
        <v>0</v>
      </c>
      <c r="Y8" s="250">
        <f t="shared" si="11"/>
        <v>733</v>
      </c>
      <c r="Z8" s="248">
        <f t="shared" si="12"/>
        <v>21990</v>
      </c>
      <c r="AA8" s="129">
        <f t="shared" si="13"/>
        <v>15712</v>
      </c>
      <c r="AB8" s="129">
        <f t="shared" si="14"/>
        <v>5311</v>
      </c>
      <c r="AC8" s="129">
        <f t="shared" si="15"/>
        <v>157</v>
      </c>
      <c r="AD8" s="129">
        <f t="shared" si="16"/>
        <v>810</v>
      </c>
      <c r="AE8" s="130">
        <f t="shared" si="17"/>
        <v>0</v>
      </c>
      <c r="AF8" s="165">
        <f t="shared" si="18"/>
        <v>0.06</v>
      </c>
    </row>
    <row r="9" spans="1:32" ht="18" customHeight="1" x14ac:dyDescent="0.2">
      <c r="A9" s="91">
        <v>11</v>
      </c>
      <c r="B9" s="71">
        <v>600078256</v>
      </c>
      <c r="C9" s="91">
        <v>3429</v>
      </c>
      <c r="D9" s="95" t="s">
        <v>220</v>
      </c>
      <c r="E9" s="18">
        <v>3143</v>
      </c>
      <c r="F9" s="354" t="s">
        <v>221</v>
      </c>
      <c r="G9" s="64">
        <v>60</v>
      </c>
      <c r="H9" s="171">
        <v>3</v>
      </c>
      <c r="I9" s="200">
        <v>60</v>
      </c>
      <c r="J9" s="200">
        <v>0</v>
      </c>
      <c r="K9" s="232">
        <v>0</v>
      </c>
      <c r="L9" s="211">
        <f t="shared" si="7"/>
        <v>60</v>
      </c>
      <c r="M9" s="48">
        <f t="shared" si="8"/>
        <v>0</v>
      </c>
      <c r="N9" s="350">
        <f t="shared" si="1"/>
        <v>0</v>
      </c>
      <c r="O9" s="312">
        <f>IF(M9&gt;=0,VLOOKUP(M9,ŠD_ŠK_normativy!$A$4:$D$304,2,0))</f>
        <v>0</v>
      </c>
      <c r="P9" s="289">
        <f>IF(N9&gt;=0,VLOOKUP(N9,ŠD_ŠK_normativy!$A$4:$D$304,3,0))</f>
        <v>0</v>
      </c>
      <c r="Q9" s="289">
        <f>IF(L9&gt;=0,VLOOKUP(L9,ŠD_ŠK_normativy!$A$4:$D$304,4,0))</f>
        <v>480</v>
      </c>
      <c r="R9" s="289">
        <f>IF((M9+N9)&gt;=0,VLOOKUP((M9+N9),ŠD_ŠK_normativy!$A$4:$D$304,4,0))</f>
        <v>0</v>
      </c>
      <c r="S9" s="265">
        <f>ŠD_ŠK_normativy!$H$5</f>
        <v>27</v>
      </c>
      <c r="T9" s="265">
        <f>ŠD_ŠK_normativy!$H$6</f>
        <v>18</v>
      </c>
      <c r="U9" s="59">
        <f>ŠD_ŠK_normativy!$H$3</f>
        <v>39953</v>
      </c>
      <c r="V9" s="75">
        <f>ŠD_ŠK_normativy!$H$4</f>
        <v>20956</v>
      </c>
      <c r="W9" s="246" t="str">
        <f t="shared" si="9"/>
        <v>0</v>
      </c>
      <c r="X9" s="249" t="str">
        <f t="shared" si="10"/>
        <v>0</v>
      </c>
      <c r="Y9" s="250">
        <f t="shared" si="11"/>
        <v>733</v>
      </c>
      <c r="Z9" s="248">
        <f t="shared" si="12"/>
        <v>43980</v>
      </c>
      <c r="AA9" s="129">
        <f t="shared" si="13"/>
        <v>31424</v>
      </c>
      <c r="AB9" s="129">
        <f t="shared" si="14"/>
        <v>10622</v>
      </c>
      <c r="AC9" s="129">
        <f t="shared" si="15"/>
        <v>314</v>
      </c>
      <c r="AD9" s="129">
        <f t="shared" si="16"/>
        <v>1620</v>
      </c>
      <c r="AE9" s="130">
        <f t="shared" si="17"/>
        <v>0</v>
      </c>
      <c r="AF9" s="165">
        <f t="shared" si="18"/>
        <v>0.13</v>
      </c>
    </row>
    <row r="10" spans="1:32" ht="18" customHeight="1" x14ac:dyDescent="0.2">
      <c r="A10" s="91">
        <v>12</v>
      </c>
      <c r="B10" s="71">
        <v>600078337</v>
      </c>
      <c r="C10" s="91">
        <v>3405</v>
      </c>
      <c r="D10" s="6" t="s">
        <v>222</v>
      </c>
      <c r="E10" s="18">
        <v>3143</v>
      </c>
      <c r="F10" s="39" t="s">
        <v>223</v>
      </c>
      <c r="G10" s="64">
        <v>22</v>
      </c>
      <c r="H10" s="171">
        <v>1</v>
      </c>
      <c r="I10" s="200">
        <v>22</v>
      </c>
      <c r="J10" s="200">
        <v>0</v>
      </c>
      <c r="K10" s="232">
        <v>0</v>
      </c>
      <c r="L10" s="211">
        <f t="shared" si="7"/>
        <v>22</v>
      </c>
      <c r="M10" s="48">
        <f t="shared" si="8"/>
        <v>0</v>
      </c>
      <c r="N10" s="350">
        <f t="shared" si="1"/>
        <v>0</v>
      </c>
      <c r="O10" s="312">
        <f>IF(M10&gt;=0,VLOOKUP(M10,ŠD_ŠK_normativy!$A$4:$D$304,2,0))</f>
        <v>0</v>
      </c>
      <c r="P10" s="289">
        <f>IF(N10&gt;=0,VLOOKUP(N10,ŠD_ŠK_normativy!$A$4:$D$304,3,0))</f>
        <v>0</v>
      </c>
      <c r="Q10" s="289">
        <f>IF(L10&gt;=0,VLOOKUP(L10,ŠD_ŠK_normativy!$A$4:$D$304,4,0))</f>
        <v>480</v>
      </c>
      <c r="R10" s="289">
        <f>IF((M10+N10)&gt;=0,VLOOKUP((M10+N10),ŠD_ŠK_normativy!$A$4:$D$304,4,0))</f>
        <v>0</v>
      </c>
      <c r="S10" s="265">
        <f>ŠD_ŠK_normativy!$H$5</f>
        <v>27</v>
      </c>
      <c r="T10" s="265">
        <f>ŠD_ŠK_normativy!$H$6</f>
        <v>18</v>
      </c>
      <c r="U10" s="59">
        <f>ŠD_ŠK_normativy!$H$3</f>
        <v>39953</v>
      </c>
      <c r="V10" s="75">
        <f>ŠD_ŠK_normativy!$H$4</f>
        <v>20956</v>
      </c>
      <c r="W10" s="246" t="str">
        <f t="shared" si="9"/>
        <v>0</v>
      </c>
      <c r="X10" s="249" t="str">
        <f t="shared" si="10"/>
        <v>0</v>
      </c>
      <c r="Y10" s="250">
        <f t="shared" si="11"/>
        <v>733</v>
      </c>
      <c r="Z10" s="248">
        <f t="shared" si="12"/>
        <v>16126</v>
      </c>
      <c r="AA10" s="129">
        <f t="shared" si="13"/>
        <v>11522</v>
      </c>
      <c r="AB10" s="129">
        <f t="shared" si="14"/>
        <v>3895</v>
      </c>
      <c r="AC10" s="129">
        <f t="shared" si="15"/>
        <v>115</v>
      </c>
      <c r="AD10" s="129">
        <f t="shared" si="16"/>
        <v>594</v>
      </c>
      <c r="AE10" s="130">
        <f t="shared" si="17"/>
        <v>0</v>
      </c>
      <c r="AF10" s="165">
        <f t="shared" si="18"/>
        <v>0.05</v>
      </c>
    </row>
    <row r="11" spans="1:32" ht="18" customHeight="1" thickBot="1" x14ac:dyDescent="0.25">
      <c r="A11" s="102">
        <v>14</v>
      </c>
      <c r="B11" s="72">
        <v>600078582</v>
      </c>
      <c r="C11" s="102">
        <v>3443</v>
      </c>
      <c r="D11" s="29" t="s">
        <v>224</v>
      </c>
      <c r="E11" s="31">
        <v>3143</v>
      </c>
      <c r="F11" s="73" t="s">
        <v>225</v>
      </c>
      <c r="G11" s="278">
        <v>48</v>
      </c>
      <c r="H11" s="277">
        <v>2</v>
      </c>
      <c r="I11" s="202">
        <v>46</v>
      </c>
      <c r="J11" s="202">
        <v>0</v>
      </c>
      <c r="K11" s="233">
        <v>0</v>
      </c>
      <c r="L11" s="212">
        <f t="shared" si="7"/>
        <v>46</v>
      </c>
      <c r="M11" s="275">
        <f t="shared" si="8"/>
        <v>0</v>
      </c>
      <c r="N11" s="350">
        <f t="shared" si="1"/>
        <v>0</v>
      </c>
      <c r="O11" s="326">
        <f>IF(M11&gt;=0,VLOOKUP(M11,ŠD_ŠK_normativy!$A$4:$D$304,2,0))</f>
        <v>0</v>
      </c>
      <c r="P11" s="291">
        <f>IF(N11&gt;=0,VLOOKUP(N11,ŠD_ŠK_normativy!$A$4:$D$304,3,0))</f>
        <v>0</v>
      </c>
      <c r="Q11" s="291">
        <f>IF(L11&gt;=0,VLOOKUP(L11,ŠD_ŠK_normativy!$A$4:$D$304,4,0))</f>
        <v>480</v>
      </c>
      <c r="R11" s="291">
        <f>IF((M11+N11)&gt;=0,VLOOKUP((M11+N11),ŠD_ŠK_normativy!$A$4:$D$304,4,0))</f>
        <v>0</v>
      </c>
      <c r="S11" s="292">
        <f>ŠD_ŠK_normativy!$H$5</f>
        <v>27</v>
      </c>
      <c r="T11" s="292">
        <f>ŠD_ŠK_normativy!$H$6</f>
        <v>18</v>
      </c>
      <c r="U11" s="293">
        <f>ŠD_ŠK_normativy!$H$3</f>
        <v>39953</v>
      </c>
      <c r="V11" s="335">
        <f>ŠD_ŠK_normativy!$H$4</f>
        <v>20956</v>
      </c>
      <c r="W11" s="246" t="str">
        <f t="shared" si="9"/>
        <v>0</v>
      </c>
      <c r="X11" s="249" t="str">
        <f t="shared" si="10"/>
        <v>0</v>
      </c>
      <c r="Y11" s="250">
        <f t="shared" si="11"/>
        <v>733</v>
      </c>
      <c r="Z11" s="248">
        <f t="shared" si="12"/>
        <v>33718</v>
      </c>
      <c r="AA11" s="129">
        <f t="shared" si="13"/>
        <v>24092</v>
      </c>
      <c r="AB11" s="129">
        <f t="shared" si="14"/>
        <v>8143</v>
      </c>
      <c r="AC11" s="129">
        <f t="shared" si="15"/>
        <v>241</v>
      </c>
      <c r="AD11" s="129">
        <f t="shared" si="16"/>
        <v>1242</v>
      </c>
      <c r="AE11" s="130">
        <f t="shared" si="17"/>
        <v>0</v>
      </c>
      <c r="AF11" s="165">
        <f t="shared" si="18"/>
        <v>0.1</v>
      </c>
    </row>
    <row r="12" spans="1:32" ht="18" customHeight="1" thickBot="1" x14ac:dyDescent="0.25">
      <c r="A12" s="114"/>
      <c r="B12" s="22"/>
      <c r="C12" s="114"/>
      <c r="D12" s="13" t="s">
        <v>6</v>
      </c>
      <c r="E12" s="46"/>
      <c r="F12" s="33"/>
      <c r="G12" s="69"/>
      <c r="H12" s="50">
        <f t="shared" ref="H12" si="19">SUM(H6:H11)</f>
        <v>13</v>
      </c>
      <c r="I12" s="51">
        <f t="shared" ref="I12" si="20">SUM(I6:I11)</f>
        <v>303</v>
      </c>
      <c r="J12" s="51">
        <f t="shared" ref="J12" si="21">SUM(J6:J11)</f>
        <v>0</v>
      </c>
      <c r="K12" s="239">
        <f t="shared" ref="K12" si="22">SUM(K6:K11)</f>
        <v>0</v>
      </c>
      <c r="L12" s="50">
        <f t="shared" ref="L12" si="23">SUM(L6:L11)</f>
        <v>303</v>
      </c>
      <c r="M12" s="51">
        <f t="shared" ref="M12" si="24">SUM(M6:M11)</f>
        <v>0</v>
      </c>
      <c r="N12" s="239">
        <f t="shared" ref="N12" si="25">SUM(N6:N11)</f>
        <v>0</v>
      </c>
      <c r="O12" s="325" t="s">
        <v>35</v>
      </c>
      <c r="P12" s="333" t="s">
        <v>35</v>
      </c>
      <c r="Q12" s="333" t="s">
        <v>35</v>
      </c>
      <c r="R12" s="333" t="s">
        <v>35</v>
      </c>
      <c r="S12" s="333" t="s">
        <v>35</v>
      </c>
      <c r="T12" s="333" t="s">
        <v>35</v>
      </c>
      <c r="U12" s="333" t="s">
        <v>35</v>
      </c>
      <c r="V12" s="338" t="s">
        <v>35</v>
      </c>
      <c r="W12" s="297" t="s">
        <v>35</v>
      </c>
      <c r="X12" s="322" t="s">
        <v>35</v>
      </c>
      <c r="Y12" s="324" t="s">
        <v>35</v>
      </c>
      <c r="Z12" s="294">
        <f t="shared" ref="Z12" si="26">SUM(Z6:Z11)</f>
        <v>222099</v>
      </c>
      <c r="AA12" s="320">
        <f t="shared" ref="AA12" si="27">SUM(AA6:AA11)</f>
        <v>158692</v>
      </c>
      <c r="AB12" s="320">
        <f t="shared" ref="AB12" si="28">SUM(AB6:AB11)</f>
        <v>53640</v>
      </c>
      <c r="AC12" s="320">
        <f t="shared" ref="AC12" si="29">SUM(AC6:AC11)</f>
        <v>1586</v>
      </c>
      <c r="AD12" s="320">
        <f t="shared" ref="AD12" si="30">SUM(AD6:AD11)</f>
        <v>8181</v>
      </c>
      <c r="AE12" s="321">
        <f t="shared" ref="AE12" si="31">SUM(AE6:AE11)</f>
        <v>0</v>
      </c>
      <c r="AF12" s="295">
        <f t="shared" ref="AF12" si="32">SUM(AF6:AF11)</f>
        <v>0.65</v>
      </c>
    </row>
    <row r="13" spans="1:32" ht="11.25" x14ac:dyDescent="0.2">
      <c r="Z13" s="24">
        <f>SUM(AA12:AD12)</f>
        <v>222099</v>
      </c>
    </row>
    <row r="14" spans="1:32" ht="11.25" x14ac:dyDescent="0.2"/>
    <row r="15" spans="1:32" ht="24.75" customHeight="1" x14ac:dyDescent="0.2">
      <c r="Q15" s="38"/>
      <c r="R15" s="38"/>
      <c r="S15" s="38"/>
    </row>
    <row r="24" spans="16:34" ht="18" customHeight="1" x14ac:dyDescent="0.2"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51"/>
  <sheetViews>
    <sheetView zoomScaleNormal="100" workbookViewId="0">
      <pane xSplit="7" ySplit="5" topLeftCell="R18" activePane="bottomRight" state="frozen"/>
      <selection activeCell="A2" sqref="A2:XFD2"/>
      <selection pane="topRight" activeCell="A2" sqref="A2:XFD2"/>
      <selection pane="bottomLeft" activeCell="A2" sqref="A2:XFD2"/>
      <selection pane="bottomRight" activeCell="F39" sqref="F39"/>
    </sheetView>
  </sheetViews>
  <sheetFormatPr defaultColWidth="11.28515625" defaultRowHeight="24.75" customHeight="1" x14ac:dyDescent="0.2"/>
  <cols>
    <col min="1" max="1" width="6.85546875" style="1" customWidth="1"/>
    <col min="2" max="2" width="9.42578125" style="1" customWidth="1"/>
    <col min="3" max="3" width="7.140625" style="1" customWidth="1"/>
    <col min="4" max="4" width="26.85546875" style="1" customWidth="1"/>
    <col min="5" max="5" width="5.140625" style="1" customWidth="1"/>
    <col min="6" max="6" width="31.7109375" style="1" customWidth="1"/>
    <col min="7" max="7" width="7.42578125" style="80" bestFit="1" customWidth="1"/>
    <col min="8" max="14" width="9.7109375" style="80" customWidth="1"/>
    <col min="15" max="15" width="8.7109375" style="80" customWidth="1"/>
    <col min="16" max="16" width="8.7109375" style="25" customWidth="1"/>
    <col min="17" max="27" width="8.7109375" style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2" t="s">
        <v>459</v>
      </c>
      <c r="B1" s="153"/>
      <c r="C1" s="153"/>
      <c r="D1" s="153"/>
      <c r="E1" s="7"/>
      <c r="Q1" s="25"/>
      <c r="R1" s="25"/>
      <c r="S1" s="25"/>
      <c r="U1" s="25"/>
    </row>
    <row r="2" spans="1:32" ht="12.75" customHeight="1" x14ac:dyDescent="0.2">
      <c r="E2" s="9"/>
      <c r="F2" s="36" t="s">
        <v>51</v>
      </c>
      <c r="Q2" s="25"/>
      <c r="R2" s="25"/>
      <c r="S2" s="25"/>
      <c r="U2" s="25"/>
    </row>
    <row r="3" spans="1:32" ht="16.5" customHeight="1" x14ac:dyDescent="0.2">
      <c r="E3" s="5"/>
      <c r="F3" s="3" t="s">
        <v>47</v>
      </c>
      <c r="Q3" s="25"/>
      <c r="R3" s="25"/>
      <c r="S3" s="25"/>
      <c r="U3" s="25"/>
    </row>
    <row r="4" spans="1:32" ht="24" customHeight="1" thickBot="1" x14ac:dyDescent="0.3">
      <c r="A4" s="8" t="s">
        <v>123</v>
      </c>
      <c r="E4" s="2"/>
      <c r="F4" s="26" t="s">
        <v>49</v>
      </c>
      <c r="H4" s="170" t="s">
        <v>460</v>
      </c>
      <c r="R4" s="25"/>
      <c r="S4" s="25"/>
      <c r="U4" s="25"/>
      <c r="Z4" s="1" t="s">
        <v>113</v>
      </c>
      <c r="AA4" s="57"/>
      <c r="AB4" s="57"/>
      <c r="AC4" s="57"/>
      <c r="AD4" s="57"/>
      <c r="AE4" s="57"/>
      <c r="AF4" s="57"/>
    </row>
    <row r="5" spans="1:32" ht="57" thickBot="1" x14ac:dyDescent="0.25">
      <c r="A5" s="20" t="s">
        <v>420</v>
      </c>
      <c r="B5" s="20" t="s">
        <v>419</v>
      </c>
      <c r="C5" s="20" t="s">
        <v>36</v>
      </c>
      <c r="D5" s="27" t="s">
        <v>37</v>
      </c>
      <c r="E5" s="4" t="s">
        <v>0</v>
      </c>
      <c r="F5" s="32" t="s">
        <v>1</v>
      </c>
      <c r="G5" s="52" t="s">
        <v>2</v>
      </c>
      <c r="H5" s="127" t="s">
        <v>62</v>
      </c>
      <c r="I5" s="173" t="s">
        <v>449</v>
      </c>
      <c r="J5" s="173" t="s">
        <v>448</v>
      </c>
      <c r="K5" s="205" t="s">
        <v>436</v>
      </c>
      <c r="L5" s="208" t="s">
        <v>450</v>
      </c>
      <c r="M5" s="236" t="s">
        <v>451</v>
      </c>
      <c r="N5" s="209" t="s">
        <v>442</v>
      </c>
      <c r="O5" s="223" t="s">
        <v>443</v>
      </c>
      <c r="P5" s="224" t="s">
        <v>117</v>
      </c>
      <c r="Q5" s="225" t="s">
        <v>452</v>
      </c>
      <c r="R5" s="225" t="s">
        <v>453</v>
      </c>
      <c r="S5" s="225" t="s">
        <v>63</v>
      </c>
      <c r="T5" s="226" t="s">
        <v>118</v>
      </c>
      <c r="U5" s="61" t="s">
        <v>433</v>
      </c>
      <c r="V5" s="336" t="s">
        <v>424</v>
      </c>
      <c r="W5" s="262" t="s">
        <v>454</v>
      </c>
      <c r="X5" s="263" t="s">
        <v>456</v>
      </c>
      <c r="Y5" s="264" t="s">
        <v>455</v>
      </c>
      <c r="Z5" s="286" t="s">
        <v>34</v>
      </c>
      <c r="AA5" s="287" t="s">
        <v>112</v>
      </c>
      <c r="AB5" s="287" t="s">
        <v>22</v>
      </c>
      <c r="AC5" s="287" t="s">
        <v>33</v>
      </c>
      <c r="AD5" s="288" t="s">
        <v>23</v>
      </c>
      <c r="AE5" s="156" t="s">
        <v>469</v>
      </c>
      <c r="AF5" s="155" t="s">
        <v>470</v>
      </c>
    </row>
    <row r="6" spans="1:32" ht="18" customHeight="1" x14ac:dyDescent="0.2">
      <c r="A6" s="91">
        <v>10</v>
      </c>
      <c r="B6" s="91">
        <v>600074951</v>
      </c>
      <c r="C6" s="91">
        <v>4439</v>
      </c>
      <c r="D6" s="6" t="s">
        <v>226</v>
      </c>
      <c r="E6" s="18">
        <v>3143</v>
      </c>
      <c r="F6" s="39" t="s">
        <v>227</v>
      </c>
      <c r="G6" s="64">
        <v>93</v>
      </c>
      <c r="H6" s="281">
        <v>4</v>
      </c>
      <c r="I6" s="199">
        <v>88</v>
      </c>
      <c r="J6" s="199">
        <v>0</v>
      </c>
      <c r="K6" s="199">
        <v>0</v>
      </c>
      <c r="L6" s="238">
        <f t="shared" ref="L6" si="0">IF(I6&lt;=G6,I6,G6)</f>
        <v>88</v>
      </c>
      <c r="M6" s="299">
        <f>IF(J6&lt;=G6,J6,G6)</f>
        <v>0</v>
      </c>
      <c r="N6" s="350">
        <f t="shared" ref="N6:N47" si="1">IF(J6&lt;=G6,IF((J6+K6)&gt;=G6,G6-J6,K6),0)</f>
        <v>0</v>
      </c>
      <c r="O6" s="311">
        <f>IF(M6&gt;=0,VLOOKUP(M6,ŠD_ŠK_normativy!$A$4:$D$304,2,0))</f>
        <v>0</v>
      </c>
      <c r="P6" s="290">
        <f>IF(N6&gt;=0,VLOOKUP(N6,ŠD_ŠK_normativy!$A$4:$D$304,3,0))</f>
        <v>0</v>
      </c>
      <c r="Q6" s="290">
        <f>IF(L6&gt;=0,VLOOKUP(L6,ŠD_ŠK_normativy!$A$4:$D$304,4,0))</f>
        <v>480</v>
      </c>
      <c r="R6" s="290">
        <f>IF((M6+N6)&gt;=0,VLOOKUP((M6+N6),ŠD_ŠK_normativy!$A$4:$D$304,4,0))</f>
        <v>0</v>
      </c>
      <c r="S6" s="267">
        <f>ŠD_ŠK_normativy!$H$5</f>
        <v>27</v>
      </c>
      <c r="T6" s="267">
        <f>ŠD_ŠK_normativy!$H$6</f>
        <v>18</v>
      </c>
      <c r="U6" s="268">
        <f>ŠD_ŠK_normativy!$H$3</f>
        <v>39953</v>
      </c>
      <c r="V6" s="334">
        <f>ŠD_ŠK_normativy!$H$4</f>
        <v>20956</v>
      </c>
      <c r="W6" s="246" t="str">
        <f t="shared" ref="W6:W47" si="2">IFERROR(ROUND(12*1.348*(1/O6*U6+1/R6*V6)+T6,0),"0")</f>
        <v>0</v>
      </c>
      <c r="X6" s="249" t="str">
        <f t="shared" ref="X6:X47" si="3">IFERROR(ROUND(12*1.348*(1/P6*U6+1/R6*V6)+T6,0),"0")</f>
        <v>0</v>
      </c>
      <c r="Y6" s="250">
        <f t="shared" ref="Y6:Y47" si="4">IFERROR(ROUND(12*1.348*(1/Q6*V6)+S6,0),"0")</f>
        <v>733</v>
      </c>
      <c r="Z6" s="248">
        <f t="shared" ref="Z6:Z47" si="5">L6*Y6+M6*W6+N6*X6</f>
        <v>64504</v>
      </c>
      <c r="AA6" s="129">
        <f t="shared" ref="AA6:AA47" si="6">ROUND((Z6-AD6)/1.348,0)</f>
        <v>46089</v>
      </c>
      <c r="AB6" s="129">
        <f t="shared" ref="AB6:AB47" si="7">Z6-AA6-AC6-AD6</f>
        <v>15578</v>
      </c>
      <c r="AC6" s="129">
        <f t="shared" ref="AC6:AC47" si="8">ROUND(AA6*1%,0)</f>
        <v>461</v>
      </c>
      <c r="AD6" s="129">
        <f t="shared" ref="AD6:AD47" si="9">L6*S6+(M6+N6)*T6</f>
        <v>2376</v>
      </c>
      <c r="AE6" s="130">
        <f t="shared" ref="AE6:AE47" si="10">ROUND(IFERROR(M6/O6,"0")+IFERROR(N6/P6,"0"),2)</f>
        <v>0</v>
      </c>
      <c r="AF6" s="165">
        <f t="shared" ref="AF6:AF47" si="11">ROUND(IFERROR(L6/Q6,"0")+IFERROR((M6+N6)/R6,"0"),2)</f>
        <v>0.18</v>
      </c>
    </row>
    <row r="7" spans="1:32" ht="18" customHeight="1" x14ac:dyDescent="0.2">
      <c r="A7" s="91">
        <v>11</v>
      </c>
      <c r="B7" s="91">
        <v>600074994</v>
      </c>
      <c r="C7" s="91">
        <v>4443</v>
      </c>
      <c r="D7" s="6" t="s">
        <v>228</v>
      </c>
      <c r="E7" s="18">
        <v>3143</v>
      </c>
      <c r="F7" s="39" t="s">
        <v>229</v>
      </c>
      <c r="G7" s="64">
        <v>215</v>
      </c>
      <c r="H7" s="171">
        <v>8</v>
      </c>
      <c r="I7" s="200">
        <v>215</v>
      </c>
      <c r="J7" s="200">
        <v>0</v>
      </c>
      <c r="K7" s="200">
        <v>0</v>
      </c>
      <c r="L7" s="210">
        <f t="shared" ref="L7:L47" si="12">IF(I7&lt;=G7,I7,G7)</f>
        <v>215</v>
      </c>
      <c r="M7" s="237">
        <f t="shared" ref="M7:M47" si="13">IF(J7&lt;=G7,J7,G7)</f>
        <v>0</v>
      </c>
      <c r="N7" s="350">
        <f t="shared" si="1"/>
        <v>0</v>
      </c>
      <c r="O7" s="312">
        <f>IF(M7&gt;=0,VLOOKUP(M7,ŠD_ŠK_normativy!$A$4:$D$304,2,0))</f>
        <v>0</v>
      </c>
      <c r="P7" s="289">
        <f>IF(N7&gt;=0,VLOOKUP(N7,ŠD_ŠK_normativy!$A$4:$D$304,3,0))</f>
        <v>0</v>
      </c>
      <c r="Q7" s="289">
        <f>IF(L7&gt;=0,VLOOKUP(L7,ŠD_ŠK_normativy!$A$4:$D$304,4,0))</f>
        <v>480</v>
      </c>
      <c r="R7" s="289">
        <f>IF((M7+N7)&gt;=0,VLOOKUP((M7+N7),ŠD_ŠK_normativy!$A$4:$D$304,4,0))</f>
        <v>0</v>
      </c>
      <c r="S7" s="265">
        <f>ŠD_ŠK_normativy!$H$5</f>
        <v>27</v>
      </c>
      <c r="T7" s="265">
        <f>ŠD_ŠK_normativy!$H$6</f>
        <v>18</v>
      </c>
      <c r="U7" s="59">
        <f>ŠD_ŠK_normativy!$H$3</f>
        <v>39953</v>
      </c>
      <c r="V7" s="75">
        <f>ŠD_ŠK_normativy!$H$4</f>
        <v>20956</v>
      </c>
      <c r="W7" s="246" t="str">
        <f t="shared" si="2"/>
        <v>0</v>
      </c>
      <c r="X7" s="249" t="str">
        <f t="shared" si="3"/>
        <v>0</v>
      </c>
      <c r="Y7" s="250">
        <f t="shared" si="4"/>
        <v>733</v>
      </c>
      <c r="Z7" s="248">
        <f t="shared" si="5"/>
        <v>157595</v>
      </c>
      <c r="AA7" s="129">
        <f t="shared" si="6"/>
        <v>112604</v>
      </c>
      <c r="AB7" s="129">
        <f t="shared" si="7"/>
        <v>38060</v>
      </c>
      <c r="AC7" s="129">
        <f t="shared" si="8"/>
        <v>1126</v>
      </c>
      <c r="AD7" s="129">
        <f t="shared" si="9"/>
        <v>5805</v>
      </c>
      <c r="AE7" s="130">
        <f t="shared" si="10"/>
        <v>0</v>
      </c>
      <c r="AF7" s="165">
        <f t="shared" si="11"/>
        <v>0.45</v>
      </c>
    </row>
    <row r="8" spans="1:32" ht="18" customHeight="1" x14ac:dyDescent="0.2">
      <c r="A8" s="91">
        <v>11</v>
      </c>
      <c r="B8" s="91">
        <v>600074994</v>
      </c>
      <c r="C8" s="91">
        <v>4443</v>
      </c>
      <c r="D8" s="6" t="s">
        <v>228</v>
      </c>
      <c r="E8" s="18">
        <v>3143</v>
      </c>
      <c r="F8" s="39" t="s">
        <v>230</v>
      </c>
      <c r="G8" s="64">
        <v>30</v>
      </c>
      <c r="H8" s="171">
        <v>0</v>
      </c>
      <c r="I8" s="200">
        <v>0</v>
      </c>
      <c r="J8" s="200">
        <v>30</v>
      </c>
      <c r="K8" s="200">
        <v>0</v>
      </c>
      <c r="L8" s="210">
        <f t="shared" si="12"/>
        <v>0</v>
      </c>
      <c r="M8" s="237">
        <f t="shared" si="13"/>
        <v>30</v>
      </c>
      <c r="N8" s="350">
        <f t="shared" si="1"/>
        <v>0</v>
      </c>
      <c r="O8" s="312">
        <f>IF(M8&gt;=0,VLOOKUP(M8,ŠD_ŠK_normativy!$A$4:$D$304,2,0))</f>
        <v>53.457539828704249</v>
      </c>
      <c r="P8" s="289">
        <f>IF(N8&gt;=0,VLOOKUP(N8,ŠD_ŠK_normativy!$A$4:$D$304,3,0))</f>
        <v>0</v>
      </c>
      <c r="Q8" s="289">
        <f>IF(L8&gt;=0,VLOOKUP(L8,ŠD_ŠK_normativy!$A$4:$D$304,4,0))</f>
        <v>0</v>
      </c>
      <c r="R8" s="289">
        <f>IF((M8+N8)&gt;=0,VLOOKUP((M8+N8),ŠD_ŠK_normativy!$A$4:$D$304,4,0))</f>
        <v>480</v>
      </c>
      <c r="S8" s="265">
        <f>ŠD_ŠK_normativy!$H$5</f>
        <v>27</v>
      </c>
      <c r="T8" s="265">
        <f>ŠD_ŠK_normativy!$H$6</f>
        <v>18</v>
      </c>
      <c r="U8" s="59">
        <f>ŠD_ŠK_normativy!$H$3</f>
        <v>39953</v>
      </c>
      <c r="V8" s="75">
        <f>ŠD_ŠK_normativy!$H$4</f>
        <v>20956</v>
      </c>
      <c r="W8" s="246">
        <f t="shared" si="2"/>
        <v>12814</v>
      </c>
      <c r="X8" s="249" t="str">
        <f t="shared" si="3"/>
        <v>0</v>
      </c>
      <c r="Y8" s="250" t="str">
        <f t="shared" si="4"/>
        <v>0</v>
      </c>
      <c r="Z8" s="248">
        <f t="shared" si="5"/>
        <v>384420</v>
      </c>
      <c r="AA8" s="129">
        <f t="shared" si="6"/>
        <v>284777</v>
      </c>
      <c r="AB8" s="129">
        <f t="shared" si="7"/>
        <v>96255</v>
      </c>
      <c r="AC8" s="129">
        <f t="shared" si="8"/>
        <v>2848</v>
      </c>
      <c r="AD8" s="129">
        <f t="shared" si="9"/>
        <v>540</v>
      </c>
      <c r="AE8" s="130">
        <f t="shared" si="10"/>
        <v>0.56000000000000005</v>
      </c>
      <c r="AF8" s="165">
        <f t="shared" si="11"/>
        <v>0.06</v>
      </c>
    </row>
    <row r="9" spans="1:32" ht="18" customHeight="1" x14ac:dyDescent="0.2">
      <c r="A9" s="91">
        <v>12</v>
      </c>
      <c r="B9" s="91">
        <v>600074871</v>
      </c>
      <c r="C9" s="91">
        <v>4438</v>
      </c>
      <c r="D9" s="6" t="s">
        <v>231</v>
      </c>
      <c r="E9" s="18">
        <v>3143</v>
      </c>
      <c r="F9" s="45" t="s">
        <v>232</v>
      </c>
      <c r="G9" s="303">
        <v>143</v>
      </c>
      <c r="H9" s="171">
        <v>5</v>
      </c>
      <c r="I9" s="200">
        <v>120</v>
      </c>
      <c r="J9" s="200">
        <v>0</v>
      </c>
      <c r="K9" s="200">
        <v>0</v>
      </c>
      <c r="L9" s="210">
        <f t="shared" si="12"/>
        <v>120</v>
      </c>
      <c r="M9" s="237">
        <f t="shared" si="13"/>
        <v>0</v>
      </c>
      <c r="N9" s="350">
        <f t="shared" si="1"/>
        <v>0</v>
      </c>
      <c r="O9" s="312">
        <f>IF(M9&gt;=0,VLOOKUP(M9,ŠD_ŠK_normativy!$A$4:$D$304,2,0))</f>
        <v>0</v>
      </c>
      <c r="P9" s="289">
        <f>IF(N9&gt;=0,VLOOKUP(N9,ŠD_ŠK_normativy!$A$4:$D$304,3,0))</f>
        <v>0</v>
      </c>
      <c r="Q9" s="289">
        <f>IF(L9&gt;=0,VLOOKUP(L9,ŠD_ŠK_normativy!$A$4:$D$304,4,0))</f>
        <v>480</v>
      </c>
      <c r="R9" s="289">
        <f>IF((M9+N9)&gt;=0,VLOOKUP((M9+N9),ŠD_ŠK_normativy!$A$4:$D$304,4,0))</f>
        <v>0</v>
      </c>
      <c r="S9" s="265">
        <f>ŠD_ŠK_normativy!$H$5</f>
        <v>27</v>
      </c>
      <c r="T9" s="265">
        <f>ŠD_ŠK_normativy!$H$6</f>
        <v>18</v>
      </c>
      <c r="U9" s="59">
        <f>ŠD_ŠK_normativy!$H$3</f>
        <v>39953</v>
      </c>
      <c r="V9" s="75">
        <f>ŠD_ŠK_normativy!$H$4</f>
        <v>20956</v>
      </c>
      <c r="W9" s="246" t="str">
        <f t="shared" si="2"/>
        <v>0</v>
      </c>
      <c r="X9" s="249" t="str">
        <f t="shared" si="3"/>
        <v>0</v>
      </c>
      <c r="Y9" s="250">
        <f t="shared" si="4"/>
        <v>733</v>
      </c>
      <c r="Z9" s="248">
        <f t="shared" si="5"/>
        <v>87960</v>
      </c>
      <c r="AA9" s="129">
        <f t="shared" si="6"/>
        <v>62849</v>
      </c>
      <c r="AB9" s="129">
        <f t="shared" si="7"/>
        <v>21243</v>
      </c>
      <c r="AC9" s="129">
        <f t="shared" si="8"/>
        <v>628</v>
      </c>
      <c r="AD9" s="129">
        <f t="shared" si="9"/>
        <v>3240</v>
      </c>
      <c r="AE9" s="130">
        <f t="shared" si="10"/>
        <v>0</v>
      </c>
      <c r="AF9" s="165">
        <f t="shared" si="11"/>
        <v>0.25</v>
      </c>
    </row>
    <row r="10" spans="1:32" ht="18" customHeight="1" x14ac:dyDescent="0.2">
      <c r="A10" s="91">
        <v>12</v>
      </c>
      <c r="B10" s="91">
        <v>600074871</v>
      </c>
      <c r="C10" s="91">
        <v>4438</v>
      </c>
      <c r="D10" s="6" t="s">
        <v>231</v>
      </c>
      <c r="E10" s="18">
        <v>3143</v>
      </c>
      <c r="F10" s="45" t="s">
        <v>422</v>
      </c>
      <c r="G10" s="303">
        <v>143</v>
      </c>
      <c r="H10" s="171">
        <v>1</v>
      </c>
      <c r="I10" s="200">
        <v>20</v>
      </c>
      <c r="J10" s="200">
        <v>0</v>
      </c>
      <c r="K10" s="200">
        <v>0</v>
      </c>
      <c r="L10" s="210">
        <f t="shared" si="12"/>
        <v>20</v>
      </c>
      <c r="M10" s="237">
        <f t="shared" si="13"/>
        <v>0</v>
      </c>
      <c r="N10" s="350">
        <f t="shared" si="1"/>
        <v>0</v>
      </c>
      <c r="O10" s="312">
        <f>IF(M10&gt;=0,VLOOKUP(M10,ŠD_ŠK_normativy!$A$4:$D$304,2,0))</f>
        <v>0</v>
      </c>
      <c r="P10" s="289">
        <f>IF(N10&gt;=0,VLOOKUP(N10,ŠD_ŠK_normativy!$A$4:$D$304,3,0))</f>
        <v>0</v>
      </c>
      <c r="Q10" s="289">
        <f>IF(L10&gt;=0,VLOOKUP(L10,ŠD_ŠK_normativy!$A$4:$D$304,4,0))</f>
        <v>480</v>
      </c>
      <c r="R10" s="289">
        <f>IF((M10+N10)&gt;=0,VLOOKUP((M10+N10),ŠD_ŠK_normativy!$A$4:$D$304,4,0))</f>
        <v>0</v>
      </c>
      <c r="S10" s="265">
        <f>ŠD_ŠK_normativy!$H$5</f>
        <v>27</v>
      </c>
      <c r="T10" s="265">
        <f>ŠD_ŠK_normativy!$H$6</f>
        <v>18</v>
      </c>
      <c r="U10" s="59">
        <f>ŠD_ŠK_normativy!$H$3</f>
        <v>39953</v>
      </c>
      <c r="V10" s="75">
        <f>ŠD_ŠK_normativy!$H$4</f>
        <v>20956</v>
      </c>
      <c r="W10" s="246" t="str">
        <f t="shared" si="2"/>
        <v>0</v>
      </c>
      <c r="X10" s="249" t="str">
        <f t="shared" si="3"/>
        <v>0</v>
      </c>
      <c r="Y10" s="250">
        <f t="shared" si="4"/>
        <v>733</v>
      </c>
      <c r="Z10" s="248">
        <f t="shared" si="5"/>
        <v>14660</v>
      </c>
      <c r="AA10" s="129">
        <f t="shared" si="6"/>
        <v>10475</v>
      </c>
      <c r="AB10" s="129">
        <f t="shared" si="7"/>
        <v>3540</v>
      </c>
      <c r="AC10" s="129">
        <f t="shared" si="8"/>
        <v>105</v>
      </c>
      <c r="AD10" s="129">
        <f t="shared" si="9"/>
        <v>540</v>
      </c>
      <c r="AE10" s="130">
        <f t="shared" si="10"/>
        <v>0</v>
      </c>
      <c r="AF10" s="165">
        <f t="shared" si="11"/>
        <v>0.04</v>
      </c>
    </row>
    <row r="11" spans="1:32" ht="18" customHeight="1" x14ac:dyDescent="0.2">
      <c r="A11" s="91">
        <v>12</v>
      </c>
      <c r="B11" s="91">
        <v>600074871</v>
      </c>
      <c r="C11" s="91">
        <v>4438</v>
      </c>
      <c r="D11" s="6" t="s">
        <v>231</v>
      </c>
      <c r="E11" s="18">
        <v>3143</v>
      </c>
      <c r="F11" s="45" t="s">
        <v>233</v>
      </c>
      <c r="G11" s="64">
        <v>90</v>
      </c>
      <c r="H11" s="171">
        <v>0</v>
      </c>
      <c r="I11" s="200">
        <v>0</v>
      </c>
      <c r="J11" s="200">
        <v>66</v>
      </c>
      <c r="K11" s="200">
        <v>0</v>
      </c>
      <c r="L11" s="210">
        <f t="shared" si="12"/>
        <v>0</v>
      </c>
      <c r="M11" s="237">
        <f t="shared" si="13"/>
        <v>66</v>
      </c>
      <c r="N11" s="350">
        <f t="shared" si="1"/>
        <v>0</v>
      </c>
      <c r="O11" s="312">
        <f>IF(M11&gt;=0,VLOOKUP(M11,ŠD_ŠK_normativy!$A$4:$D$304,2,0))</f>
        <v>92.536019872666031</v>
      </c>
      <c r="P11" s="289">
        <f>IF(N11&gt;=0,VLOOKUP(N11,ŠD_ŠK_normativy!$A$4:$D$304,3,0))</f>
        <v>0</v>
      </c>
      <c r="Q11" s="289">
        <f>IF(L11&gt;=0,VLOOKUP(L11,ŠD_ŠK_normativy!$A$4:$D$304,4,0))</f>
        <v>0</v>
      </c>
      <c r="R11" s="289">
        <f>IF((M11+N11)&gt;=0,VLOOKUP((M11+N11),ŠD_ŠK_normativy!$A$4:$D$304,4,0))</f>
        <v>480</v>
      </c>
      <c r="S11" s="265">
        <f>ŠD_ŠK_normativy!$H$5</f>
        <v>27</v>
      </c>
      <c r="T11" s="265">
        <f>ŠD_ŠK_normativy!$H$6</f>
        <v>18</v>
      </c>
      <c r="U11" s="59">
        <f>ŠD_ŠK_normativy!$H$3</f>
        <v>39953</v>
      </c>
      <c r="V11" s="75">
        <f>ŠD_ŠK_normativy!$H$4</f>
        <v>20956</v>
      </c>
      <c r="W11" s="246">
        <f t="shared" si="2"/>
        <v>7708</v>
      </c>
      <c r="X11" s="249" t="str">
        <f t="shared" si="3"/>
        <v>0</v>
      </c>
      <c r="Y11" s="250" t="str">
        <f t="shared" si="4"/>
        <v>0</v>
      </c>
      <c r="Z11" s="248">
        <f t="shared" si="5"/>
        <v>508728</v>
      </c>
      <c r="AA11" s="129">
        <f t="shared" si="6"/>
        <v>376513</v>
      </c>
      <c r="AB11" s="129">
        <f t="shared" si="7"/>
        <v>127262</v>
      </c>
      <c r="AC11" s="129">
        <f t="shared" si="8"/>
        <v>3765</v>
      </c>
      <c r="AD11" s="129">
        <f t="shared" si="9"/>
        <v>1188</v>
      </c>
      <c r="AE11" s="130">
        <f t="shared" si="10"/>
        <v>0.71</v>
      </c>
      <c r="AF11" s="165">
        <f t="shared" si="11"/>
        <v>0.14000000000000001</v>
      </c>
    </row>
    <row r="12" spans="1:32" ht="18" customHeight="1" x14ac:dyDescent="0.2">
      <c r="A12" s="91">
        <v>13</v>
      </c>
      <c r="B12" s="91">
        <v>600074889</v>
      </c>
      <c r="C12" s="91">
        <v>4455</v>
      </c>
      <c r="D12" s="6" t="s">
        <v>234</v>
      </c>
      <c r="E12" s="18">
        <v>3143</v>
      </c>
      <c r="F12" s="39" t="s">
        <v>235</v>
      </c>
      <c r="G12" s="64">
        <v>180</v>
      </c>
      <c r="H12" s="171">
        <v>6</v>
      </c>
      <c r="I12" s="200">
        <v>139</v>
      </c>
      <c r="J12" s="200">
        <v>0</v>
      </c>
      <c r="K12" s="200">
        <v>0</v>
      </c>
      <c r="L12" s="210">
        <f t="shared" si="12"/>
        <v>139</v>
      </c>
      <c r="M12" s="237">
        <f t="shared" si="13"/>
        <v>0</v>
      </c>
      <c r="N12" s="350">
        <f t="shared" si="1"/>
        <v>0</v>
      </c>
      <c r="O12" s="312">
        <f>IF(M12&gt;=0,VLOOKUP(M12,ŠD_ŠK_normativy!$A$4:$D$304,2,0))</f>
        <v>0</v>
      </c>
      <c r="P12" s="289">
        <f>IF(N12&gt;=0,VLOOKUP(N12,ŠD_ŠK_normativy!$A$4:$D$304,3,0))</f>
        <v>0</v>
      </c>
      <c r="Q12" s="289">
        <f>IF(L12&gt;=0,VLOOKUP(L12,ŠD_ŠK_normativy!$A$4:$D$304,4,0))</f>
        <v>480</v>
      </c>
      <c r="R12" s="289">
        <f>IF((M12+N12)&gt;=0,VLOOKUP((M12+N12),ŠD_ŠK_normativy!$A$4:$D$304,4,0))</f>
        <v>0</v>
      </c>
      <c r="S12" s="265">
        <f>ŠD_ŠK_normativy!$H$5</f>
        <v>27</v>
      </c>
      <c r="T12" s="265">
        <f>ŠD_ŠK_normativy!$H$6</f>
        <v>18</v>
      </c>
      <c r="U12" s="59">
        <f>ŠD_ŠK_normativy!$H$3</f>
        <v>39953</v>
      </c>
      <c r="V12" s="75">
        <f>ŠD_ŠK_normativy!$H$4</f>
        <v>20956</v>
      </c>
      <c r="W12" s="246" t="str">
        <f t="shared" si="2"/>
        <v>0</v>
      </c>
      <c r="X12" s="249" t="str">
        <f t="shared" si="3"/>
        <v>0</v>
      </c>
      <c r="Y12" s="250">
        <f t="shared" si="4"/>
        <v>733</v>
      </c>
      <c r="Z12" s="248">
        <f t="shared" si="5"/>
        <v>101887</v>
      </c>
      <c r="AA12" s="129">
        <f t="shared" si="6"/>
        <v>72800</v>
      </c>
      <c r="AB12" s="129">
        <f t="shared" si="7"/>
        <v>24606</v>
      </c>
      <c r="AC12" s="129">
        <f t="shared" si="8"/>
        <v>728</v>
      </c>
      <c r="AD12" s="129">
        <f t="shared" si="9"/>
        <v>3753</v>
      </c>
      <c r="AE12" s="130">
        <f t="shared" si="10"/>
        <v>0</v>
      </c>
      <c r="AF12" s="165">
        <f t="shared" si="11"/>
        <v>0.28999999999999998</v>
      </c>
    </row>
    <row r="13" spans="1:32" ht="18" customHeight="1" x14ac:dyDescent="0.2">
      <c r="A13" s="91">
        <v>13</v>
      </c>
      <c r="B13" s="91">
        <v>600074889</v>
      </c>
      <c r="C13" s="91">
        <v>4455</v>
      </c>
      <c r="D13" s="6" t="s">
        <v>234</v>
      </c>
      <c r="E13" s="18">
        <v>3143</v>
      </c>
      <c r="F13" s="39" t="s">
        <v>236</v>
      </c>
      <c r="G13" s="64">
        <v>60</v>
      </c>
      <c r="H13" s="171">
        <v>0</v>
      </c>
      <c r="I13" s="200">
        <v>0</v>
      </c>
      <c r="J13" s="200">
        <v>19</v>
      </c>
      <c r="K13" s="200">
        <v>1</v>
      </c>
      <c r="L13" s="210">
        <f t="shared" si="12"/>
        <v>0</v>
      </c>
      <c r="M13" s="237">
        <f t="shared" si="13"/>
        <v>19</v>
      </c>
      <c r="N13" s="350">
        <f t="shared" si="1"/>
        <v>1</v>
      </c>
      <c r="O13" s="312">
        <f>IF(M13&gt;=0,VLOOKUP(M13,ŠD_ŠK_normativy!$A$4:$D$304,2,0))</f>
        <v>53.457539828704249</v>
      </c>
      <c r="P13" s="289">
        <f>IF(N13&gt;=0,VLOOKUP(N13,ŠD_ŠK_normativy!$A$4:$D$304,3,0))</f>
        <v>93.55069516588344</v>
      </c>
      <c r="Q13" s="289">
        <f>IF(L13&gt;=0,VLOOKUP(L13,ŠD_ŠK_normativy!$A$4:$D$304,4,0))</f>
        <v>0</v>
      </c>
      <c r="R13" s="289">
        <f>IF((M13+N13)&gt;=0,VLOOKUP((M13+N13),ŠD_ŠK_normativy!$A$4:$D$304,4,0))</f>
        <v>480</v>
      </c>
      <c r="S13" s="265">
        <f>ŠD_ŠK_normativy!$H$5</f>
        <v>27</v>
      </c>
      <c r="T13" s="265">
        <f>ŠD_ŠK_normativy!$H$6</f>
        <v>18</v>
      </c>
      <c r="U13" s="59">
        <f>ŠD_ŠK_normativy!$H$3</f>
        <v>39953</v>
      </c>
      <c r="V13" s="75">
        <f>ŠD_ŠK_normativy!$H$4</f>
        <v>20956</v>
      </c>
      <c r="W13" s="246">
        <f t="shared" si="2"/>
        <v>12814</v>
      </c>
      <c r="X13" s="249">
        <f t="shared" si="3"/>
        <v>7633</v>
      </c>
      <c r="Y13" s="250" t="str">
        <f t="shared" si="4"/>
        <v>0</v>
      </c>
      <c r="Z13" s="248">
        <f t="shared" si="5"/>
        <v>251099</v>
      </c>
      <c r="AA13" s="129">
        <f t="shared" si="6"/>
        <v>186008</v>
      </c>
      <c r="AB13" s="129">
        <f t="shared" si="7"/>
        <v>62871</v>
      </c>
      <c r="AC13" s="129">
        <f t="shared" si="8"/>
        <v>1860</v>
      </c>
      <c r="AD13" s="129">
        <f t="shared" si="9"/>
        <v>360</v>
      </c>
      <c r="AE13" s="130">
        <f t="shared" si="10"/>
        <v>0.37</v>
      </c>
      <c r="AF13" s="165">
        <f t="shared" si="11"/>
        <v>0.04</v>
      </c>
    </row>
    <row r="14" spans="1:32" ht="18" customHeight="1" x14ac:dyDescent="0.2">
      <c r="A14" s="91">
        <v>14</v>
      </c>
      <c r="B14" s="91">
        <v>600074897</v>
      </c>
      <c r="C14" s="91">
        <v>4440</v>
      </c>
      <c r="D14" s="6" t="s">
        <v>237</v>
      </c>
      <c r="E14" s="42">
        <v>3143</v>
      </c>
      <c r="F14" s="39" t="s">
        <v>238</v>
      </c>
      <c r="G14" s="64">
        <v>120</v>
      </c>
      <c r="H14" s="171">
        <v>4</v>
      </c>
      <c r="I14" s="200">
        <v>111</v>
      </c>
      <c r="J14" s="200">
        <v>0</v>
      </c>
      <c r="K14" s="200">
        <v>0</v>
      </c>
      <c r="L14" s="210">
        <f t="shared" si="12"/>
        <v>111</v>
      </c>
      <c r="M14" s="237">
        <f t="shared" si="13"/>
        <v>0</v>
      </c>
      <c r="N14" s="350">
        <f t="shared" si="1"/>
        <v>0</v>
      </c>
      <c r="O14" s="312">
        <f>IF(M14&gt;=0,VLOOKUP(M14,ŠD_ŠK_normativy!$A$4:$D$304,2,0))</f>
        <v>0</v>
      </c>
      <c r="P14" s="289">
        <f>IF(N14&gt;=0,VLOOKUP(N14,ŠD_ŠK_normativy!$A$4:$D$304,3,0))</f>
        <v>0</v>
      </c>
      <c r="Q14" s="289">
        <f>IF(L14&gt;=0,VLOOKUP(L14,ŠD_ŠK_normativy!$A$4:$D$304,4,0))</f>
        <v>480</v>
      </c>
      <c r="R14" s="289">
        <f>IF((M14+N14)&gt;=0,VLOOKUP((M14+N14),ŠD_ŠK_normativy!$A$4:$D$304,4,0))</f>
        <v>0</v>
      </c>
      <c r="S14" s="265">
        <f>ŠD_ŠK_normativy!$H$5</f>
        <v>27</v>
      </c>
      <c r="T14" s="265">
        <f>ŠD_ŠK_normativy!$H$6</f>
        <v>18</v>
      </c>
      <c r="U14" s="59">
        <f>ŠD_ŠK_normativy!$H$3</f>
        <v>39953</v>
      </c>
      <c r="V14" s="75">
        <f>ŠD_ŠK_normativy!$H$4</f>
        <v>20956</v>
      </c>
      <c r="W14" s="246" t="str">
        <f t="shared" si="2"/>
        <v>0</v>
      </c>
      <c r="X14" s="249" t="str">
        <f t="shared" si="3"/>
        <v>0</v>
      </c>
      <c r="Y14" s="250">
        <f t="shared" si="4"/>
        <v>733</v>
      </c>
      <c r="Z14" s="248">
        <f t="shared" si="5"/>
        <v>81363</v>
      </c>
      <c r="AA14" s="129">
        <f t="shared" si="6"/>
        <v>58135</v>
      </c>
      <c r="AB14" s="129">
        <f t="shared" si="7"/>
        <v>19650</v>
      </c>
      <c r="AC14" s="129">
        <f t="shared" si="8"/>
        <v>581</v>
      </c>
      <c r="AD14" s="129">
        <f t="shared" si="9"/>
        <v>2997</v>
      </c>
      <c r="AE14" s="130">
        <f t="shared" si="10"/>
        <v>0</v>
      </c>
      <c r="AF14" s="165">
        <f t="shared" si="11"/>
        <v>0.23</v>
      </c>
    </row>
    <row r="15" spans="1:32" ht="18" customHeight="1" x14ac:dyDescent="0.2">
      <c r="A15" s="91">
        <v>15</v>
      </c>
      <c r="B15" s="91">
        <v>600074901</v>
      </c>
      <c r="C15" s="91">
        <v>4442</v>
      </c>
      <c r="D15" s="6" t="s">
        <v>239</v>
      </c>
      <c r="E15" s="42">
        <v>3143</v>
      </c>
      <c r="F15" s="45" t="s">
        <v>240</v>
      </c>
      <c r="G15" s="64">
        <v>77</v>
      </c>
      <c r="H15" s="171">
        <v>3</v>
      </c>
      <c r="I15" s="200">
        <v>77</v>
      </c>
      <c r="J15" s="200">
        <v>0</v>
      </c>
      <c r="K15" s="200">
        <v>0</v>
      </c>
      <c r="L15" s="210">
        <f t="shared" si="12"/>
        <v>77</v>
      </c>
      <c r="M15" s="237">
        <f t="shared" si="13"/>
        <v>0</v>
      </c>
      <c r="N15" s="350">
        <f t="shared" si="1"/>
        <v>0</v>
      </c>
      <c r="O15" s="312">
        <f>IF(M15&gt;=0,VLOOKUP(M15,ŠD_ŠK_normativy!$A$4:$D$304,2,0))</f>
        <v>0</v>
      </c>
      <c r="P15" s="289">
        <f>IF(N15&gt;=0,VLOOKUP(N15,ŠD_ŠK_normativy!$A$4:$D$304,3,0))</f>
        <v>0</v>
      </c>
      <c r="Q15" s="289">
        <f>IF(L15&gt;=0,VLOOKUP(L15,ŠD_ŠK_normativy!$A$4:$D$304,4,0))</f>
        <v>480</v>
      </c>
      <c r="R15" s="289">
        <f>IF((M15+N15)&gt;=0,VLOOKUP((M15+N15),ŠD_ŠK_normativy!$A$4:$D$304,4,0))</f>
        <v>0</v>
      </c>
      <c r="S15" s="265">
        <f>ŠD_ŠK_normativy!$H$5</f>
        <v>27</v>
      </c>
      <c r="T15" s="265">
        <f>ŠD_ŠK_normativy!$H$6</f>
        <v>18</v>
      </c>
      <c r="U15" s="59">
        <f>ŠD_ŠK_normativy!$H$3</f>
        <v>39953</v>
      </c>
      <c r="V15" s="75">
        <f>ŠD_ŠK_normativy!$H$4</f>
        <v>20956</v>
      </c>
      <c r="W15" s="246" t="str">
        <f t="shared" si="2"/>
        <v>0</v>
      </c>
      <c r="X15" s="249" t="str">
        <f t="shared" si="3"/>
        <v>0</v>
      </c>
      <c r="Y15" s="250">
        <f t="shared" si="4"/>
        <v>733</v>
      </c>
      <c r="Z15" s="248">
        <f t="shared" si="5"/>
        <v>56441</v>
      </c>
      <c r="AA15" s="129">
        <f t="shared" si="6"/>
        <v>40328</v>
      </c>
      <c r="AB15" s="129">
        <f t="shared" si="7"/>
        <v>13631</v>
      </c>
      <c r="AC15" s="129">
        <f t="shared" si="8"/>
        <v>403</v>
      </c>
      <c r="AD15" s="129">
        <f t="shared" si="9"/>
        <v>2079</v>
      </c>
      <c r="AE15" s="130">
        <f t="shared" si="10"/>
        <v>0</v>
      </c>
      <c r="AF15" s="165">
        <f t="shared" si="11"/>
        <v>0.16</v>
      </c>
    </row>
    <row r="16" spans="1:32" ht="18" customHeight="1" x14ac:dyDescent="0.2">
      <c r="A16" s="91">
        <v>15</v>
      </c>
      <c r="B16" s="91">
        <v>600074901</v>
      </c>
      <c r="C16" s="91">
        <v>4442</v>
      </c>
      <c r="D16" s="6" t="s">
        <v>239</v>
      </c>
      <c r="E16" s="42">
        <v>3143</v>
      </c>
      <c r="F16" s="45" t="s">
        <v>241</v>
      </c>
      <c r="G16" s="64">
        <v>50</v>
      </c>
      <c r="H16" s="171">
        <v>0</v>
      </c>
      <c r="I16" s="200">
        <v>0</v>
      </c>
      <c r="J16" s="200">
        <v>22</v>
      </c>
      <c r="K16" s="200">
        <v>0</v>
      </c>
      <c r="L16" s="210">
        <f t="shared" si="12"/>
        <v>0</v>
      </c>
      <c r="M16" s="237">
        <f t="shared" si="13"/>
        <v>22</v>
      </c>
      <c r="N16" s="350">
        <f t="shared" si="1"/>
        <v>0</v>
      </c>
      <c r="O16" s="312">
        <f>IF(M16&gt;=0,VLOOKUP(M16,ŠD_ŠK_normativy!$A$4:$D$304,2,0))</f>
        <v>53.457539828704249</v>
      </c>
      <c r="P16" s="289">
        <f>IF(N16&gt;=0,VLOOKUP(N16,ŠD_ŠK_normativy!$A$4:$D$304,3,0))</f>
        <v>0</v>
      </c>
      <c r="Q16" s="289">
        <f>IF(L16&gt;=0,VLOOKUP(L16,ŠD_ŠK_normativy!$A$4:$D$304,4,0))</f>
        <v>0</v>
      </c>
      <c r="R16" s="289">
        <f>IF((M16+N16)&gt;=0,VLOOKUP((M16+N16),ŠD_ŠK_normativy!$A$4:$D$304,4,0))</f>
        <v>480</v>
      </c>
      <c r="S16" s="265">
        <f>ŠD_ŠK_normativy!$H$5</f>
        <v>27</v>
      </c>
      <c r="T16" s="265">
        <f>ŠD_ŠK_normativy!$H$6</f>
        <v>18</v>
      </c>
      <c r="U16" s="59">
        <f>ŠD_ŠK_normativy!$H$3</f>
        <v>39953</v>
      </c>
      <c r="V16" s="75">
        <f>ŠD_ŠK_normativy!$H$4</f>
        <v>20956</v>
      </c>
      <c r="W16" s="246">
        <f t="shared" si="2"/>
        <v>12814</v>
      </c>
      <c r="X16" s="249" t="str">
        <f t="shared" si="3"/>
        <v>0</v>
      </c>
      <c r="Y16" s="250" t="str">
        <f t="shared" si="4"/>
        <v>0</v>
      </c>
      <c r="Z16" s="248">
        <f t="shared" si="5"/>
        <v>281908</v>
      </c>
      <c r="AA16" s="129">
        <f t="shared" si="6"/>
        <v>208837</v>
      </c>
      <c r="AB16" s="129">
        <f t="shared" si="7"/>
        <v>70587</v>
      </c>
      <c r="AC16" s="129">
        <f t="shared" si="8"/>
        <v>2088</v>
      </c>
      <c r="AD16" s="129">
        <f t="shared" si="9"/>
        <v>396</v>
      </c>
      <c r="AE16" s="130">
        <f t="shared" si="10"/>
        <v>0.41</v>
      </c>
      <c r="AF16" s="165">
        <f t="shared" si="11"/>
        <v>0.05</v>
      </c>
    </row>
    <row r="17" spans="1:39" ht="18" customHeight="1" x14ac:dyDescent="0.2">
      <c r="A17" s="91">
        <v>16</v>
      </c>
      <c r="B17" s="91">
        <v>600074986</v>
      </c>
      <c r="C17" s="91">
        <v>4436</v>
      </c>
      <c r="D17" s="6" t="s">
        <v>242</v>
      </c>
      <c r="E17" s="18">
        <v>3143</v>
      </c>
      <c r="F17" s="39" t="s">
        <v>243</v>
      </c>
      <c r="G17" s="64">
        <v>130</v>
      </c>
      <c r="H17" s="171">
        <v>5</v>
      </c>
      <c r="I17" s="200">
        <v>119</v>
      </c>
      <c r="J17" s="200">
        <v>0</v>
      </c>
      <c r="K17" s="200">
        <v>0</v>
      </c>
      <c r="L17" s="210">
        <f t="shared" si="12"/>
        <v>119</v>
      </c>
      <c r="M17" s="237">
        <f t="shared" si="13"/>
        <v>0</v>
      </c>
      <c r="N17" s="350">
        <f t="shared" si="1"/>
        <v>0</v>
      </c>
      <c r="O17" s="312">
        <f>IF(M17&gt;=0,VLOOKUP(M17,ŠD_ŠK_normativy!$A$4:$D$304,2,0))</f>
        <v>0</v>
      </c>
      <c r="P17" s="289">
        <f>IF(N17&gt;=0,VLOOKUP(N17,ŠD_ŠK_normativy!$A$4:$D$304,3,0))</f>
        <v>0</v>
      </c>
      <c r="Q17" s="289">
        <f>IF(L17&gt;=0,VLOOKUP(L17,ŠD_ŠK_normativy!$A$4:$D$304,4,0))</f>
        <v>480</v>
      </c>
      <c r="R17" s="289">
        <f>IF((M17+N17)&gt;=0,VLOOKUP((M17+N17),ŠD_ŠK_normativy!$A$4:$D$304,4,0))</f>
        <v>0</v>
      </c>
      <c r="S17" s="265">
        <f>ŠD_ŠK_normativy!$H$5</f>
        <v>27</v>
      </c>
      <c r="T17" s="265">
        <f>ŠD_ŠK_normativy!$H$6</f>
        <v>18</v>
      </c>
      <c r="U17" s="59">
        <f>ŠD_ŠK_normativy!$H$3</f>
        <v>39953</v>
      </c>
      <c r="V17" s="75">
        <f>ŠD_ŠK_normativy!$H$4</f>
        <v>20956</v>
      </c>
      <c r="W17" s="246" t="str">
        <f t="shared" si="2"/>
        <v>0</v>
      </c>
      <c r="X17" s="249" t="str">
        <f t="shared" si="3"/>
        <v>0</v>
      </c>
      <c r="Y17" s="250">
        <f t="shared" si="4"/>
        <v>733</v>
      </c>
      <c r="Z17" s="248">
        <f t="shared" si="5"/>
        <v>87227</v>
      </c>
      <c r="AA17" s="129">
        <f t="shared" si="6"/>
        <v>62325</v>
      </c>
      <c r="AB17" s="129">
        <f t="shared" si="7"/>
        <v>21066</v>
      </c>
      <c r="AC17" s="129">
        <f t="shared" si="8"/>
        <v>623</v>
      </c>
      <c r="AD17" s="129">
        <f t="shared" si="9"/>
        <v>3213</v>
      </c>
      <c r="AE17" s="130">
        <f t="shared" si="10"/>
        <v>0</v>
      </c>
      <c r="AF17" s="165">
        <f t="shared" si="11"/>
        <v>0.25</v>
      </c>
    </row>
    <row r="18" spans="1:39" ht="18" customHeight="1" x14ac:dyDescent="0.2">
      <c r="A18" s="91">
        <v>17</v>
      </c>
      <c r="B18" s="91">
        <v>600074811</v>
      </c>
      <c r="C18" s="91">
        <v>4454</v>
      </c>
      <c r="D18" s="6" t="s">
        <v>244</v>
      </c>
      <c r="E18" s="18">
        <v>3143</v>
      </c>
      <c r="F18" s="39" t="s">
        <v>245</v>
      </c>
      <c r="G18" s="64">
        <v>141</v>
      </c>
      <c r="H18" s="171">
        <v>5</v>
      </c>
      <c r="I18" s="200">
        <v>134</v>
      </c>
      <c r="J18" s="200">
        <v>0</v>
      </c>
      <c r="K18" s="200">
        <v>0</v>
      </c>
      <c r="L18" s="210">
        <f t="shared" si="12"/>
        <v>134</v>
      </c>
      <c r="M18" s="237">
        <f t="shared" si="13"/>
        <v>0</v>
      </c>
      <c r="N18" s="350">
        <f t="shared" si="1"/>
        <v>0</v>
      </c>
      <c r="O18" s="312">
        <f>IF(M18&gt;=0,VLOOKUP(M18,ŠD_ŠK_normativy!$A$4:$D$304,2,0))</f>
        <v>0</v>
      </c>
      <c r="P18" s="289">
        <f>IF(N18&gt;=0,VLOOKUP(N18,ŠD_ŠK_normativy!$A$4:$D$304,3,0))</f>
        <v>0</v>
      </c>
      <c r="Q18" s="289">
        <f>IF(L18&gt;=0,VLOOKUP(L18,ŠD_ŠK_normativy!$A$4:$D$304,4,0))</f>
        <v>480</v>
      </c>
      <c r="R18" s="289">
        <f>IF((M18+N18)&gt;=0,VLOOKUP((M18+N18),ŠD_ŠK_normativy!$A$4:$D$304,4,0))</f>
        <v>0</v>
      </c>
      <c r="S18" s="265">
        <f>ŠD_ŠK_normativy!$H$5</f>
        <v>27</v>
      </c>
      <c r="T18" s="265">
        <f>ŠD_ŠK_normativy!$H$6</f>
        <v>18</v>
      </c>
      <c r="U18" s="59">
        <f>ŠD_ŠK_normativy!$H$3</f>
        <v>39953</v>
      </c>
      <c r="V18" s="75">
        <f>ŠD_ŠK_normativy!$H$4</f>
        <v>20956</v>
      </c>
      <c r="W18" s="246" t="str">
        <f t="shared" si="2"/>
        <v>0</v>
      </c>
      <c r="X18" s="249" t="str">
        <f t="shared" si="3"/>
        <v>0</v>
      </c>
      <c r="Y18" s="250">
        <f t="shared" si="4"/>
        <v>733</v>
      </c>
      <c r="Z18" s="248">
        <f t="shared" si="5"/>
        <v>98222</v>
      </c>
      <c r="AA18" s="129">
        <f t="shared" si="6"/>
        <v>70181</v>
      </c>
      <c r="AB18" s="129">
        <f t="shared" si="7"/>
        <v>23721</v>
      </c>
      <c r="AC18" s="129">
        <f t="shared" si="8"/>
        <v>702</v>
      </c>
      <c r="AD18" s="129">
        <f t="shared" si="9"/>
        <v>3618</v>
      </c>
      <c r="AE18" s="130">
        <f t="shared" si="10"/>
        <v>0</v>
      </c>
      <c r="AF18" s="165">
        <f t="shared" si="11"/>
        <v>0.28000000000000003</v>
      </c>
    </row>
    <row r="19" spans="1:39" ht="18" customHeight="1" x14ac:dyDescent="0.2">
      <c r="A19" s="91">
        <v>18</v>
      </c>
      <c r="B19" s="91">
        <v>600075150</v>
      </c>
      <c r="C19" s="91">
        <v>4479</v>
      </c>
      <c r="D19" s="6" t="s">
        <v>246</v>
      </c>
      <c r="E19" s="18">
        <v>3143</v>
      </c>
      <c r="F19" s="39" t="s">
        <v>247</v>
      </c>
      <c r="G19" s="65">
        <v>42</v>
      </c>
      <c r="H19" s="171">
        <v>1</v>
      </c>
      <c r="I19" s="200">
        <v>14</v>
      </c>
      <c r="J19" s="200">
        <v>0</v>
      </c>
      <c r="K19" s="200">
        <v>0</v>
      </c>
      <c r="L19" s="210">
        <f t="shared" si="12"/>
        <v>14</v>
      </c>
      <c r="M19" s="237">
        <f t="shared" si="13"/>
        <v>0</v>
      </c>
      <c r="N19" s="350">
        <f t="shared" si="1"/>
        <v>0</v>
      </c>
      <c r="O19" s="312">
        <f>IF(M19&gt;=0,VLOOKUP(M19,ŠD_ŠK_normativy!$A$4:$D$304,2,0))</f>
        <v>0</v>
      </c>
      <c r="P19" s="289">
        <f>IF(N19&gt;=0,VLOOKUP(N19,ŠD_ŠK_normativy!$A$4:$D$304,3,0))</f>
        <v>0</v>
      </c>
      <c r="Q19" s="289">
        <f>IF(L19&gt;=0,VLOOKUP(L19,ŠD_ŠK_normativy!$A$4:$D$304,4,0))</f>
        <v>480</v>
      </c>
      <c r="R19" s="289">
        <f>IF((M19+N19)&gt;=0,VLOOKUP((M19+N19),ŠD_ŠK_normativy!$A$4:$D$304,4,0))</f>
        <v>0</v>
      </c>
      <c r="S19" s="265">
        <f>ŠD_ŠK_normativy!$H$5</f>
        <v>27</v>
      </c>
      <c r="T19" s="265">
        <f>ŠD_ŠK_normativy!$H$6</f>
        <v>18</v>
      </c>
      <c r="U19" s="59">
        <f>ŠD_ŠK_normativy!$H$3</f>
        <v>39953</v>
      </c>
      <c r="V19" s="75">
        <f>ŠD_ŠK_normativy!$H$4</f>
        <v>20956</v>
      </c>
      <c r="W19" s="246" t="str">
        <f t="shared" si="2"/>
        <v>0</v>
      </c>
      <c r="X19" s="249" t="str">
        <f t="shared" si="3"/>
        <v>0</v>
      </c>
      <c r="Y19" s="250">
        <f t="shared" si="4"/>
        <v>733</v>
      </c>
      <c r="Z19" s="248">
        <f t="shared" si="5"/>
        <v>10262</v>
      </c>
      <c r="AA19" s="129">
        <f t="shared" si="6"/>
        <v>7332</v>
      </c>
      <c r="AB19" s="129">
        <f t="shared" si="7"/>
        <v>2479</v>
      </c>
      <c r="AC19" s="129">
        <f t="shared" si="8"/>
        <v>73</v>
      </c>
      <c r="AD19" s="129">
        <f t="shared" si="9"/>
        <v>378</v>
      </c>
      <c r="AE19" s="130">
        <f t="shared" si="10"/>
        <v>0</v>
      </c>
      <c r="AF19" s="165">
        <f t="shared" si="11"/>
        <v>0.03</v>
      </c>
    </row>
    <row r="20" spans="1:39" ht="18" customHeight="1" x14ac:dyDescent="0.2">
      <c r="A20" s="91">
        <v>18</v>
      </c>
      <c r="B20" s="91">
        <v>600075150</v>
      </c>
      <c r="C20" s="91">
        <v>4479</v>
      </c>
      <c r="D20" s="6" t="s">
        <v>246</v>
      </c>
      <c r="E20" s="18">
        <v>3143</v>
      </c>
      <c r="F20" s="39" t="s">
        <v>248</v>
      </c>
      <c r="G20" s="65">
        <v>42</v>
      </c>
      <c r="H20" s="171">
        <v>3</v>
      </c>
      <c r="I20" s="200">
        <v>26</v>
      </c>
      <c r="J20" s="200">
        <v>0</v>
      </c>
      <c r="K20" s="200">
        <v>0</v>
      </c>
      <c r="L20" s="210">
        <f t="shared" si="12"/>
        <v>26</v>
      </c>
      <c r="M20" s="237">
        <f t="shared" si="13"/>
        <v>0</v>
      </c>
      <c r="N20" s="350">
        <f t="shared" si="1"/>
        <v>0</v>
      </c>
      <c r="O20" s="312">
        <f>IF(M20&gt;=0,VLOOKUP(M20,ŠD_ŠK_normativy!$A$4:$D$304,2,0))</f>
        <v>0</v>
      </c>
      <c r="P20" s="289">
        <f>IF(N20&gt;=0,VLOOKUP(N20,ŠD_ŠK_normativy!$A$4:$D$304,3,0))</f>
        <v>0</v>
      </c>
      <c r="Q20" s="289">
        <f>IF(L20&gt;=0,VLOOKUP(L20,ŠD_ŠK_normativy!$A$4:$D$304,4,0))</f>
        <v>480</v>
      </c>
      <c r="R20" s="289">
        <f>IF((M20+N20)&gt;=0,VLOOKUP((M20+N20),ŠD_ŠK_normativy!$A$4:$D$304,4,0))</f>
        <v>0</v>
      </c>
      <c r="S20" s="265">
        <f>ŠD_ŠK_normativy!$H$5</f>
        <v>27</v>
      </c>
      <c r="T20" s="265">
        <f>ŠD_ŠK_normativy!$H$6</f>
        <v>18</v>
      </c>
      <c r="U20" s="59">
        <f>ŠD_ŠK_normativy!$H$3</f>
        <v>39953</v>
      </c>
      <c r="V20" s="75">
        <f>ŠD_ŠK_normativy!$H$4</f>
        <v>20956</v>
      </c>
      <c r="W20" s="246" t="str">
        <f t="shared" si="2"/>
        <v>0</v>
      </c>
      <c r="X20" s="249" t="str">
        <f t="shared" si="3"/>
        <v>0</v>
      </c>
      <c r="Y20" s="250">
        <f t="shared" si="4"/>
        <v>733</v>
      </c>
      <c r="Z20" s="248">
        <f t="shared" si="5"/>
        <v>19058</v>
      </c>
      <c r="AA20" s="129">
        <f t="shared" si="6"/>
        <v>13617</v>
      </c>
      <c r="AB20" s="129">
        <f t="shared" si="7"/>
        <v>4603</v>
      </c>
      <c r="AC20" s="129">
        <f t="shared" si="8"/>
        <v>136</v>
      </c>
      <c r="AD20" s="129">
        <f t="shared" si="9"/>
        <v>702</v>
      </c>
      <c r="AE20" s="130">
        <f t="shared" si="10"/>
        <v>0</v>
      </c>
      <c r="AF20" s="165">
        <f t="shared" si="11"/>
        <v>0.05</v>
      </c>
      <c r="AI20" s="38"/>
      <c r="AJ20" s="38"/>
      <c r="AK20" s="38"/>
      <c r="AL20" s="38"/>
      <c r="AM20" s="38"/>
    </row>
    <row r="21" spans="1:39" ht="18" customHeight="1" x14ac:dyDescent="0.2">
      <c r="A21" s="91">
        <v>18</v>
      </c>
      <c r="B21" s="91">
        <v>600075150</v>
      </c>
      <c r="C21" s="91">
        <v>4479</v>
      </c>
      <c r="D21" s="6" t="s">
        <v>246</v>
      </c>
      <c r="E21" s="18">
        <v>3143</v>
      </c>
      <c r="F21" s="39" t="s">
        <v>249</v>
      </c>
      <c r="G21" s="65">
        <v>65</v>
      </c>
      <c r="H21" s="171">
        <v>0</v>
      </c>
      <c r="I21" s="200">
        <v>0</v>
      </c>
      <c r="J21" s="200">
        <v>0</v>
      </c>
      <c r="K21" s="200">
        <v>0</v>
      </c>
      <c r="L21" s="210">
        <f t="shared" si="12"/>
        <v>0</v>
      </c>
      <c r="M21" s="237">
        <f t="shared" si="13"/>
        <v>0</v>
      </c>
      <c r="N21" s="350">
        <f t="shared" si="1"/>
        <v>0</v>
      </c>
      <c r="O21" s="312">
        <f>IF(M21&gt;=0,VLOOKUP(M21,ŠD_ŠK_normativy!$A$4:$D$304,2,0))</f>
        <v>0</v>
      </c>
      <c r="P21" s="289">
        <f>IF(N21&gt;=0,VLOOKUP(N21,ŠD_ŠK_normativy!$A$4:$D$304,3,0))</f>
        <v>0</v>
      </c>
      <c r="Q21" s="289">
        <f>IF(L21&gt;=0,VLOOKUP(L21,ŠD_ŠK_normativy!$A$4:$D$304,4,0))</f>
        <v>0</v>
      </c>
      <c r="R21" s="289">
        <f>IF((M21+N21)&gt;=0,VLOOKUP((M21+N21),ŠD_ŠK_normativy!$A$4:$D$304,4,0))</f>
        <v>0</v>
      </c>
      <c r="S21" s="265">
        <f>ŠD_ŠK_normativy!$H$5</f>
        <v>27</v>
      </c>
      <c r="T21" s="265">
        <f>ŠD_ŠK_normativy!$H$6</f>
        <v>18</v>
      </c>
      <c r="U21" s="59">
        <f>ŠD_ŠK_normativy!$H$3</f>
        <v>39953</v>
      </c>
      <c r="V21" s="75">
        <f>ŠD_ŠK_normativy!$H$4</f>
        <v>20956</v>
      </c>
      <c r="W21" s="246" t="str">
        <f t="shared" si="2"/>
        <v>0</v>
      </c>
      <c r="X21" s="249" t="str">
        <f t="shared" si="3"/>
        <v>0</v>
      </c>
      <c r="Y21" s="250" t="str">
        <f t="shared" si="4"/>
        <v>0</v>
      </c>
      <c r="Z21" s="248">
        <f t="shared" si="5"/>
        <v>0</v>
      </c>
      <c r="AA21" s="129">
        <f t="shared" si="6"/>
        <v>0</v>
      </c>
      <c r="AB21" s="129">
        <f t="shared" si="7"/>
        <v>0</v>
      </c>
      <c r="AC21" s="129">
        <f t="shared" si="8"/>
        <v>0</v>
      </c>
      <c r="AD21" s="129">
        <f t="shared" si="9"/>
        <v>0</v>
      </c>
      <c r="AE21" s="130">
        <f t="shared" si="10"/>
        <v>0</v>
      </c>
      <c r="AF21" s="165">
        <f t="shared" si="11"/>
        <v>0</v>
      </c>
    </row>
    <row r="22" spans="1:39" ht="18" customHeight="1" x14ac:dyDescent="0.2">
      <c r="A22" s="91">
        <v>18</v>
      </c>
      <c r="B22" s="91">
        <v>600075150</v>
      </c>
      <c r="C22" s="91">
        <v>4479</v>
      </c>
      <c r="D22" s="6" t="s">
        <v>246</v>
      </c>
      <c r="E22" s="18">
        <v>3143</v>
      </c>
      <c r="F22" s="39" t="s">
        <v>250</v>
      </c>
      <c r="G22" s="65">
        <v>65</v>
      </c>
      <c r="H22" s="171">
        <v>0</v>
      </c>
      <c r="I22" s="200">
        <v>0</v>
      </c>
      <c r="J22" s="200">
        <v>12</v>
      </c>
      <c r="K22" s="200">
        <v>1</v>
      </c>
      <c r="L22" s="210">
        <f t="shared" si="12"/>
        <v>0</v>
      </c>
      <c r="M22" s="237">
        <f t="shared" si="13"/>
        <v>12</v>
      </c>
      <c r="N22" s="350">
        <f t="shared" si="1"/>
        <v>1</v>
      </c>
      <c r="O22" s="312">
        <f>IF(M22&gt;=0,VLOOKUP(M22,ŠD_ŠK_normativy!$A$4:$D$304,2,0))</f>
        <v>53.457539828704249</v>
      </c>
      <c r="P22" s="289">
        <f>IF(N22&gt;=0,VLOOKUP(N22,ŠD_ŠK_normativy!$A$4:$D$304,3,0))</f>
        <v>93.55069516588344</v>
      </c>
      <c r="Q22" s="289">
        <f>IF(L22&gt;=0,VLOOKUP(L22,ŠD_ŠK_normativy!$A$4:$D$304,4,0))</f>
        <v>0</v>
      </c>
      <c r="R22" s="289">
        <f>IF((M22+N22)&gt;=0,VLOOKUP((M22+N22),ŠD_ŠK_normativy!$A$4:$D$304,4,0))</f>
        <v>480</v>
      </c>
      <c r="S22" s="265">
        <f>ŠD_ŠK_normativy!$H$5</f>
        <v>27</v>
      </c>
      <c r="T22" s="265">
        <f>ŠD_ŠK_normativy!$H$6</f>
        <v>18</v>
      </c>
      <c r="U22" s="59">
        <f>ŠD_ŠK_normativy!$H$3</f>
        <v>39953</v>
      </c>
      <c r="V22" s="75">
        <f>ŠD_ŠK_normativy!$H$4</f>
        <v>20956</v>
      </c>
      <c r="W22" s="246">
        <f t="shared" si="2"/>
        <v>12814</v>
      </c>
      <c r="X22" s="249">
        <f t="shared" si="3"/>
        <v>7633</v>
      </c>
      <c r="Y22" s="250" t="str">
        <f t="shared" si="4"/>
        <v>0</v>
      </c>
      <c r="Z22" s="248">
        <f t="shared" si="5"/>
        <v>161401</v>
      </c>
      <c r="AA22" s="129">
        <f t="shared" si="6"/>
        <v>119560</v>
      </c>
      <c r="AB22" s="129">
        <f t="shared" si="7"/>
        <v>40411</v>
      </c>
      <c r="AC22" s="129">
        <f t="shared" si="8"/>
        <v>1196</v>
      </c>
      <c r="AD22" s="129">
        <f t="shared" si="9"/>
        <v>234</v>
      </c>
      <c r="AE22" s="130">
        <f t="shared" si="10"/>
        <v>0.24</v>
      </c>
      <c r="AF22" s="165">
        <f t="shared" si="11"/>
        <v>0.03</v>
      </c>
    </row>
    <row r="23" spans="1:39" ht="18" customHeight="1" x14ac:dyDescent="0.2">
      <c r="A23" s="101">
        <v>21</v>
      </c>
      <c r="B23" s="101">
        <v>650034295</v>
      </c>
      <c r="C23" s="101">
        <v>4435</v>
      </c>
      <c r="D23" s="6" t="s">
        <v>251</v>
      </c>
      <c r="E23" s="18">
        <v>3143</v>
      </c>
      <c r="F23" s="39" t="s">
        <v>252</v>
      </c>
      <c r="G23" s="64">
        <v>30</v>
      </c>
      <c r="H23" s="171">
        <v>1</v>
      </c>
      <c r="I23" s="200">
        <v>30</v>
      </c>
      <c r="J23" s="200">
        <v>0</v>
      </c>
      <c r="K23" s="200">
        <v>0</v>
      </c>
      <c r="L23" s="210">
        <f t="shared" si="12"/>
        <v>30</v>
      </c>
      <c r="M23" s="237">
        <f t="shared" si="13"/>
        <v>0</v>
      </c>
      <c r="N23" s="350">
        <f t="shared" si="1"/>
        <v>0</v>
      </c>
      <c r="O23" s="312">
        <f>IF(M23&gt;=0,VLOOKUP(M23,ŠD_ŠK_normativy!$A$4:$D$304,2,0))</f>
        <v>0</v>
      </c>
      <c r="P23" s="289">
        <f>IF(N23&gt;=0,VLOOKUP(N23,ŠD_ŠK_normativy!$A$4:$D$304,3,0))</f>
        <v>0</v>
      </c>
      <c r="Q23" s="289">
        <f>IF(L23&gt;=0,VLOOKUP(L23,ŠD_ŠK_normativy!$A$4:$D$304,4,0))</f>
        <v>480</v>
      </c>
      <c r="R23" s="289">
        <f>IF((M23+N23)&gt;=0,VLOOKUP((M23+N23),ŠD_ŠK_normativy!$A$4:$D$304,4,0))</f>
        <v>0</v>
      </c>
      <c r="S23" s="265">
        <f>ŠD_ŠK_normativy!$H$5</f>
        <v>27</v>
      </c>
      <c r="T23" s="265">
        <f>ŠD_ŠK_normativy!$H$6</f>
        <v>18</v>
      </c>
      <c r="U23" s="59">
        <f>ŠD_ŠK_normativy!$H$3</f>
        <v>39953</v>
      </c>
      <c r="V23" s="75">
        <f>ŠD_ŠK_normativy!$H$4</f>
        <v>20956</v>
      </c>
      <c r="W23" s="246" t="str">
        <f t="shared" si="2"/>
        <v>0</v>
      </c>
      <c r="X23" s="249" t="str">
        <f t="shared" si="3"/>
        <v>0</v>
      </c>
      <c r="Y23" s="250">
        <f t="shared" si="4"/>
        <v>733</v>
      </c>
      <c r="Z23" s="248">
        <f t="shared" si="5"/>
        <v>21990</v>
      </c>
      <c r="AA23" s="129">
        <f t="shared" si="6"/>
        <v>15712</v>
      </c>
      <c r="AB23" s="129">
        <f t="shared" si="7"/>
        <v>5311</v>
      </c>
      <c r="AC23" s="129">
        <f t="shared" si="8"/>
        <v>157</v>
      </c>
      <c r="AD23" s="129">
        <f t="shared" si="9"/>
        <v>810</v>
      </c>
      <c r="AE23" s="130">
        <f t="shared" si="10"/>
        <v>0</v>
      </c>
      <c r="AF23" s="165">
        <f t="shared" si="11"/>
        <v>0.06</v>
      </c>
    </row>
    <row r="24" spans="1:39" ht="18" customHeight="1" x14ac:dyDescent="0.2">
      <c r="A24" s="91">
        <v>23</v>
      </c>
      <c r="B24" s="91">
        <v>600074455</v>
      </c>
      <c r="C24" s="91">
        <v>4413</v>
      </c>
      <c r="D24" s="6" t="s">
        <v>253</v>
      </c>
      <c r="E24" s="18">
        <v>3143</v>
      </c>
      <c r="F24" s="39" t="s">
        <v>254</v>
      </c>
      <c r="G24" s="64">
        <v>35</v>
      </c>
      <c r="H24" s="171">
        <v>2</v>
      </c>
      <c r="I24" s="200">
        <v>35</v>
      </c>
      <c r="J24" s="200">
        <v>0</v>
      </c>
      <c r="K24" s="200">
        <v>0</v>
      </c>
      <c r="L24" s="210">
        <f t="shared" si="12"/>
        <v>35</v>
      </c>
      <c r="M24" s="237">
        <f t="shared" si="13"/>
        <v>0</v>
      </c>
      <c r="N24" s="350">
        <f t="shared" si="1"/>
        <v>0</v>
      </c>
      <c r="O24" s="312">
        <f>IF(M24&gt;=0,VLOOKUP(M24,ŠD_ŠK_normativy!$A$4:$D$304,2,0))</f>
        <v>0</v>
      </c>
      <c r="P24" s="289">
        <f>IF(N24&gt;=0,VLOOKUP(N24,ŠD_ŠK_normativy!$A$4:$D$304,3,0))</f>
        <v>0</v>
      </c>
      <c r="Q24" s="289">
        <f>IF(L24&gt;=0,VLOOKUP(L24,ŠD_ŠK_normativy!$A$4:$D$304,4,0))</f>
        <v>480</v>
      </c>
      <c r="R24" s="289">
        <f>IF((M24+N24)&gt;=0,VLOOKUP((M24+N24),ŠD_ŠK_normativy!$A$4:$D$304,4,0))</f>
        <v>0</v>
      </c>
      <c r="S24" s="265">
        <f>ŠD_ŠK_normativy!$H$5</f>
        <v>27</v>
      </c>
      <c r="T24" s="265">
        <f>ŠD_ŠK_normativy!$H$6</f>
        <v>18</v>
      </c>
      <c r="U24" s="59">
        <f>ŠD_ŠK_normativy!$H$3</f>
        <v>39953</v>
      </c>
      <c r="V24" s="75">
        <f>ŠD_ŠK_normativy!$H$4</f>
        <v>20956</v>
      </c>
      <c r="W24" s="246" t="str">
        <f t="shared" si="2"/>
        <v>0</v>
      </c>
      <c r="X24" s="249" t="str">
        <f t="shared" si="3"/>
        <v>0</v>
      </c>
      <c r="Y24" s="250">
        <f t="shared" si="4"/>
        <v>733</v>
      </c>
      <c r="Z24" s="248">
        <f t="shared" si="5"/>
        <v>25655</v>
      </c>
      <c r="AA24" s="129">
        <f t="shared" si="6"/>
        <v>18331</v>
      </c>
      <c r="AB24" s="129">
        <f t="shared" si="7"/>
        <v>6196</v>
      </c>
      <c r="AC24" s="129">
        <f t="shared" si="8"/>
        <v>183</v>
      </c>
      <c r="AD24" s="129">
        <f t="shared" si="9"/>
        <v>945</v>
      </c>
      <c r="AE24" s="130">
        <f t="shared" si="10"/>
        <v>0</v>
      </c>
      <c r="AF24" s="165">
        <f t="shared" si="11"/>
        <v>7.0000000000000007E-2</v>
      </c>
    </row>
    <row r="25" spans="1:39" ht="18" customHeight="1" x14ac:dyDescent="0.2">
      <c r="A25" s="91">
        <v>24</v>
      </c>
      <c r="B25" s="91">
        <v>600074595</v>
      </c>
      <c r="C25" s="91">
        <v>4429</v>
      </c>
      <c r="D25" s="6" t="s">
        <v>255</v>
      </c>
      <c r="E25" s="18">
        <v>3143</v>
      </c>
      <c r="F25" s="39" t="s">
        <v>256</v>
      </c>
      <c r="G25" s="64">
        <v>30</v>
      </c>
      <c r="H25" s="171">
        <v>2</v>
      </c>
      <c r="I25" s="200">
        <v>30</v>
      </c>
      <c r="J25" s="200">
        <v>0</v>
      </c>
      <c r="K25" s="200">
        <v>0</v>
      </c>
      <c r="L25" s="210">
        <f t="shared" si="12"/>
        <v>30</v>
      </c>
      <c r="M25" s="237">
        <f t="shared" si="13"/>
        <v>0</v>
      </c>
      <c r="N25" s="350">
        <f t="shared" si="1"/>
        <v>0</v>
      </c>
      <c r="O25" s="312">
        <f>IF(M25&gt;=0,VLOOKUP(M25,ŠD_ŠK_normativy!$A$4:$D$304,2,0))</f>
        <v>0</v>
      </c>
      <c r="P25" s="289">
        <f>IF(N25&gt;=0,VLOOKUP(N25,ŠD_ŠK_normativy!$A$4:$D$304,3,0))</f>
        <v>0</v>
      </c>
      <c r="Q25" s="289">
        <f>IF(L25&gt;=0,VLOOKUP(L25,ŠD_ŠK_normativy!$A$4:$D$304,4,0))</f>
        <v>480</v>
      </c>
      <c r="R25" s="289">
        <f>IF((M25+N25)&gt;=0,VLOOKUP((M25+N25),ŠD_ŠK_normativy!$A$4:$D$304,4,0))</f>
        <v>0</v>
      </c>
      <c r="S25" s="265">
        <f>ŠD_ŠK_normativy!$H$5</f>
        <v>27</v>
      </c>
      <c r="T25" s="265">
        <f>ŠD_ŠK_normativy!$H$6</f>
        <v>18</v>
      </c>
      <c r="U25" s="59">
        <f>ŠD_ŠK_normativy!$H$3</f>
        <v>39953</v>
      </c>
      <c r="V25" s="75">
        <f>ŠD_ŠK_normativy!$H$4</f>
        <v>20956</v>
      </c>
      <c r="W25" s="246" t="str">
        <f t="shared" si="2"/>
        <v>0</v>
      </c>
      <c r="X25" s="249" t="str">
        <f t="shared" si="3"/>
        <v>0</v>
      </c>
      <c r="Y25" s="250">
        <f t="shared" si="4"/>
        <v>733</v>
      </c>
      <c r="Z25" s="248">
        <f t="shared" si="5"/>
        <v>21990</v>
      </c>
      <c r="AA25" s="129">
        <f t="shared" si="6"/>
        <v>15712</v>
      </c>
      <c r="AB25" s="129">
        <f t="shared" si="7"/>
        <v>5311</v>
      </c>
      <c r="AC25" s="129">
        <f t="shared" si="8"/>
        <v>157</v>
      </c>
      <c r="AD25" s="129">
        <f t="shared" si="9"/>
        <v>810</v>
      </c>
      <c r="AE25" s="130">
        <f t="shared" si="10"/>
        <v>0</v>
      </c>
      <c r="AF25" s="165">
        <f t="shared" si="11"/>
        <v>0.06</v>
      </c>
    </row>
    <row r="26" spans="1:39" ht="18" customHeight="1" x14ac:dyDescent="0.2">
      <c r="A26" s="91">
        <v>25</v>
      </c>
      <c r="B26" s="91">
        <v>600074919</v>
      </c>
      <c r="C26" s="91">
        <v>4452</v>
      </c>
      <c r="D26" s="6" t="s">
        <v>257</v>
      </c>
      <c r="E26" s="18">
        <v>3143</v>
      </c>
      <c r="F26" s="39" t="s">
        <v>437</v>
      </c>
      <c r="G26" s="64">
        <v>120</v>
      </c>
      <c r="H26" s="171">
        <v>3</v>
      </c>
      <c r="I26" s="200">
        <v>84</v>
      </c>
      <c r="J26" s="200">
        <v>0</v>
      </c>
      <c r="K26" s="200">
        <v>0</v>
      </c>
      <c r="L26" s="210">
        <f t="shared" si="12"/>
        <v>84</v>
      </c>
      <c r="M26" s="237">
        <f t="shared" si="13"/>
        <v>0</v>
      </c>
      <c r="N26" s="350">
        <f t="shared" si="1"/>
        <v>0</v>
      </c>
      <c r="O26" s="312">
        <f>IF(M26&gt;=0,VLOOKUP(M26,ŠD_ŠK_normativy!$A$4:$D$304,2,0))</f>
        <v>0</v>
      </c>
      <c r="P26" s="289">
        <f>IF(N26&gt;=0,VLOOKUP(N26,ŠD_ŠK_normativy!$A$4:$D$304,3,0))</f>
        <v>0</v>
      </c>
      <c r="Q26" s="289">
        <f>IF(L26&gt;=0,VLOOKUP(L26,ŠD_ŠK_normativy!$A$4:$D$304,4,0))</f>
        <v>480</v>
      </c>
      <c r="R26" s="289">
        <f>IF((M26+N26)&gt;=0,VLOOKUP((M26+N26),ŠD_ŠK_normativy!$A$4:$D$304,4,0))</f>
        <v>0</v>
      </c>
      <c r="S26" s="265">
        <f>ŠD_ŠK_normativy!$H$5</f>
        <v>27</v>
      </c>
      <c r="T26" s="265">
        <f>ŠD_ŠK_normativy!$H$6</f>
        <v>18</v>
      </c>
      <c r="U26" s="59">
        <f>ŠD_ŠK_normativy!$H$3</f>
        <v>39953</v>
      </c>
      <c r="V26" s="75">
        <f>ŠD_ŠK_normativy!$H$4</f>
        <v>20956</v>
      </c>
      <c r="W26" s="246" t="str">
        <f t="shared" si="2"/>
        <v>0</v>
      </c>
      <c r="X26" s="249" t="str">
        <f t="shared" si="3"/>
        <v>0</v>
      </c>
      <c r="Y26" s="250">
        <f t="shared" si="4"/>
        <v>733</v>
      </c>
      <c r="Z26" s="248">
        <f t="shared" si="5"/>
        <v>61572</v>
      </c>
      <c r="AA26" s="129">
        <f t="shared" si="6"/>
        <v>43994</v>
      </c>
      <c r="AB26" s="129">
        <f t="shared" si="7"/>
        <v>14870</v>
      </c>
      <c r="AC26" s="129">
        <f t="shared" si="8"/>
        <v>440</v>
      </c>
      <c r="AD26" s="129">
        <f t="shared" si="9"/>
        <v>2268</v>
      </c>
      <c r="AE26" s="130">
        <f t="shared" si="10"/>
        <v>0</v>
      </c>
      <c r="AF26" s="165">
        <f t="shared" si="11"/>
        <v>0.18</v>
      </c>
    </row>
    <row r="27" spans="1:39" ht="18" customHeight="1" x14ac:dyDescent="0.2">
      <c r="A27" s="91">
        <v>28</v>
      </c>
      <c r="B27" s="91">
        <v>600074731</v>
      </c>
      <c r="C27" s="91">
        <v>4444</v>
      </c>
      <c r="D27" s="6" t="s">
        <v>258</v>
      </c>
      <c r="E27" s="42">
        <v>3143</v>
      </c>
      <c r="F27" s="39" t="s">
        <v>259</v>
      </c>
      <c r="G27" s="64">
        <v>70</v>
      </c>
      <c r="H27" s="171">
        <v>3</v>
      </c>
      <c r="I27" s="200">
        <v>66</v>
      </c>
      <c r="J27" s="200">
        <v>0</v>
      </c>
      <c r="K27" s="200">
        <v>0</v>
      </c>
      <c r="L27" s="210">
        <f t="shared" si="12"/>
        <v>66</v>
      </c>
      <c r="M27" s="237">
        <f t="shared" si="13"/>
        <v>0</v>
      </c>
      <c r="N27" s="350">
        <f t="shared" si="1"/>
        <v>0</v>
      </c>
      <c r="O27" s="312">
        <f>IF(M27&gt;=0,VLOOKUP(M27,ŠD_ŠK_normativy!$A$4:$D$304,2,0))</f>
        <v>0</v>
      </c>
      <c r="P27" s="289">
        <f>IF(N27&gt;=0,VLOOKUP(N27,ŠD_ŠK_normativy!$A$4:$D$304,3,0))</f>
        <v>0</v>
      </c>
      <c r="Q27" s="289">
        <f>IF(L27&gt;=0,VLOOKUP(L27,ŠD_ŠK_normativy!$A$4:$D$304,4,0))</f>
        <v>480</v>
      </c>
      <c r="R27" s="289">
        <f>IF((M27+N27)&gt;=0,VLOOKUP((M27+N27),ŠD_ŠK_normativy!$A$4:$D$304,4,0))</f>
        <v>0</v>
      </c>
      <c r="S27" s="265">
        <f>ŠD_ŠK_normativy!$H$5</f>
        <v>27</v>
      </c>
      <c r="T27" s="265">
        <f>ŠD_ŠK_normativy!$H$6</f>
        <v>18</v>
      </c>
      <c r="U27" s="59">
        <f>ŠD_ŠK_normativy!$H$3</f>
        <v>39953</v>
      </c>
      <c r="V27" s="75">
        <f>ŠD_ŠK_normativy!$H$4</f>
        <v>20956</v>
      </c>
      <c r="W27" s="246" t="str">
        <f t="shared" si="2"/>
        <v>0</v>
      </c>
      <c r="X27" s="249" t="str">
        <f t="shared" si="3"/>
        <v>0</v>
      </c>
      <c r="Y27" s="250">
        <f t="shared" si="4"/>
        <v>733</v>
      </c>
      <c r="Z27" s="248">
        <f t="shared" si="5"/>
        <v>48378</v>
      </c>
      <c r="AA27" s="129">
        <f t="shared" si="6"/>
        <v>34567</v>
      </c>
      <c r="AB27" s="129">
        <f t="shared" si="7"/>
        <v>11683</v>
      </c>
      <c r="AC27" s="129">
        <f t="shared" si="8"/>
        <v>346</v>
      </c>
      <c r="AD27" s="129">
        <f t="shared" si="9"/>
        <v>1782</v>
      </c>
      <c r="AE27" s="130">
        <f t="shared" si="10"/>
        <v>0</v>
      </c>
      <c r="AF27" s="165">
        <f t="shared" si="11"/>
        <v>0.14000000000000001</v>
      </c>
    </row>
    <row r="28" spans="1:39" ht="18" customHeight="1" x14ac:dyDescent="0.2">
      <c r="A28" s="91">
        <v>28</v>
      </c>
      <c r="B28" s="91">
        <v>600074731</v>
      </c>
      <c r="C28" s="91">
        <v>4444</v>
      </c>
      <c r="D28" s="6" t="s">
        <v>258</v>
      </c>
      <c r="E28" s="42">
        <v>3143</v>
      </c>
      <c r="F28" s="39" t="s">
        <v>260</v>
      </c>
      <c r="G28" s="64">
        <v>20</v>
      </c>
      <c r="H28" s="171">
        <v>0</v>
      </c>
      <c r="I28" s="200">
        <v>0</v>
      </c>
      <c r="J28" s="200">
        <v>15</v>
      </c>
      <c r="K28" s="200">
        <v>5</v>
      </c>
      <c r="L28" s="210">
        <f t="shared" si="12"/>
        <v>0</v>
      </c>
      <c r="M28" s="237">
        <f t="shared" si="13"/>
        <v>15</v>
      </c>
      <c r="N28" s="350">
        <f t="shared" si="1"/>
        <v>5</v>
      </c>
      <c r="O28" s="312">
        <f>IF(M28&gt;=0,VLOOKUP(M28,ŠD_ŠK_normativy!$A$4:$D$304,2,0))</f>
        <v>53.457539828704249</v>
      </c>
      <c r="P28" s="289">
        <f>IF(N28&gt;=0,VLOOKUP(N28,ŠD_ŠK_normativy!$A$4:$D$304,3,0))</f>
        <v>93.55069516588344</v>
      </c>
      <c r="Q28" s="289">
        <f>IF(L28&gt;=0,VLOOKUP(L28,ŠD_ŠK_normativy!$A$4:$D$304,4,0))</f>
        <v>0</v>
      </c>
      <c r="R28" s="289">
        <f>IF((M28+N28)&gt;=0,VLOOKUP((M28+N28),ŠD_ŠK_normativy!$A$4:$D$304,4,0))</f>
        <v>480</v>
      </c>
      <c r="S28" s="265">
        <f>ŠD_ŠK_normativy!$H$5</f>
        <v>27</v>
      </c>
      <c r="T28" s="265">
        <f>ŠD_ŠK_normativy!$H$6</f>
        <v>18</v>
      </c>
      <c r="U28" s="59">
        <f>ŠD_ŠK_normativy!$H$3</f>
        <v>39953</v>
      </c>
      <c r="V28" s="75">
        <f>ŠD_ŠK_normativy!$H$4</f>
        <v>20956</v>
      </c>
      <c r="W28" s="246">
        <f t="shared" si="2"/>
        <v>12814</v>
      </c>
      <c r="X28" s="249">
        <f t="shared" si="3"/>
        <v>7633</v>
      </c>
      <c r="Y28" s="250" t="str">
        <f t="shared" si="4"/>
        <v>0</v>
      </c>
      <c r="Z28" s="248">
        <f t="shared" si="5"/>
        <v>230375</v>
      </c>
      <c r="AA28" s="129">
        <f t="shared" si="6"/>
        <v>170634</v>
      </c>
      <c r="AB28" s="129">
        <f t="shared" si="7"/>
        <v>57675</v>
      </c>
      <c r="AC28" s="129">
        <f t="shared" si="8"/>
        <v>1706</v>
      </c>
      <c r="AD28" s="129">
        <f t="shared" si="9"/>
        <v>360</v>
      </c>
      <c r="AE28" s="130">
        <f t="shared" si="10"/>
        <v>0.33</v>
      </c>
      <c r="AF28" s="165">
        <f t="shared" si="11"/>
        <v>0.04</v>
      </c>
    </row>
    <row r="29" spans="1:39" ht="18" customHeight="1" x14ac:dyDescent="0.2">
      <c r="A29" s="91">
        <v>29</v>
      </c>
      <c r="B29" s="91">
        <v>600075044</v>
      </c>
      <c r="C29" s="91">
        <v>4445</v>
      </c>
      <c r="D29" s="6" t="s">
        <v>261</v>
      </c>
      <c r="E29" s="18">
        <v>3143</v>
      </c>
      <c r="F29" s="39" t="s">
        <v>262</v>
      </c>
      <c r="G29" s="64">
        <v>45</v>
      </c>
      <c r="H29" s="171">
        <v>2</v>
      </c>
      <c r="I29" s="200">
        <v>37</v>
      </c>
      <c r="J29" s="200">
        <v>0</v>
      </c>
      <c r="K29" s="200">
        <v>0</v>
      </c>
      <c r="L29" s="210">
        <f t="shared" si="12"/>
        <v>37</v>
      </c>
      <c r="M29" s="237">
        <f t="shared" si="13"/>
        <v>0</v>
      </c>
      <c r="N29" s="350">
        <f t="shared" si="1"/>
        <v>0</v>
      </c>
      <c r="O29" s="312">
        <f>IF(M29&gt;=0,VLOOKUP(M29,ŠD_ŠK_normativy!$A$4:$D$304,2,0))</f>
        <v>0</v>
      </c>
      <c r="P29" s="289">
        <f>IF(N29&gt;=0,VLOOKUP(N29,ŠD_ŠK_normativy!$A$4:$D$304,3,0))</f>
        <v>0</v>
      </c>
      <c r="Q29" s="289">
        <f>IF(L29&gt;=0,VLOOKUP(L29,ŠD_ŠK_normativy!$A$4:$D$304,4,0))</f>
        <v>480</v>
      </c>
      <c r="R29" s="289">
        <f>IF((M29+N29)&gt;=0,VLOOKUP((M29+N29),ŠD_ŠK_normativy!$A$4:$D$304,4,0))</f>
        <v>0</v>
      </c>
      <c r="S29" s="265">
        <f>ŠD_ŠK_normativy!$H$5</f>
        <v>27</v>
      </c>
      <c r="T29" s="265">
        <f>ŠD_ŠK_normativy!$H$6</f>
        <v>18</v>
      </c>
      <c r="U29" s="59">
        <f>ŠD_ŠK_normativy!$H$3</f>
        <v>39953</v>
      </c>
      <c r="V29" s="75">
        <f>ŠD_ŠK_normativy!$H$4</f>
        <v>20956</v>
      </c>
      <c r="W29" s="246" t="str">
        <f t="shared" si="2"/>
        <v>0</v>
      </c>
      <c r="X29" s="249" t="str">
        <f t="shared" si="3"/>
        <v>0</v>
      </c>
      <c r="Y29" s="250">
        <f t="shared" si="4"/>
        <v>733</v>
      </c>
      <c r="Z29" s="248">
        <f t="shared" si="5"/>
        <v>27121</v>
      </c>
      <c r="AA29" s="129">
        <f t="shared" si="6"/>
        <v>19378</v>
      </c>
      <c r="AB29" s="129">
        <f t="shared" si="7"/>
        <v>6550</v>
      </c>
      <c r="AC29" s="129">
        <f t="shared" si="8"/>
        <v>194</v>
      </c>
      <c r="AD29" s="129">
        <f t="shared" si="9"/>
        <v>999</v>
      </c>
      <c r="AE29" s="130">
        <f t="shared" si="10"/>
        <v>0</v>
      </c>
      <c r="AF29" s="165">
        <f t="shared" si="11"/>
        <v>0.08</v>
      </c>
    </row>
    <row r="30" spans="1:39" ht="18" customHeight="1" x14ac:dyDescent="0.2">
      <c r="A30" s="101">
        <v>30</v>
      </c>
      <c r="B30" s="101">
        <v>600074587</v>
      </c>
      <c r="C30" s="101">
        <v>4446</v>
      </c>
      <c r="D30" s="6" t="s">
        <v>263</v>
      </c>
      <c r="E30" s="18">
        <v>3143</v>
      </c>
      <c r="F30" s="39" t="s">
        <v>264</v>
      </c>
      <c r="G30" s="66">
        <v>25</v>
      </c>
      <c r="H30" s="171">
        <v>1</v>
      </c>
      <c r="I30" s="339">
        <v>28</v>
      </c>
      <c r="J30" s="200">
        <v>0</v>
      </c>
      <c r="K30" s="200">
        <v>0</v>
      </c>
      <c r="L30" s="210">
        <f t="shared" si="12"/>
        <v>25</v>
      </c>
      <c r="M30" s="237">
        <f t="shared" si="13"/>
        <v>0</v>
      </c>
      <c r="N30" s="350">
        <f t="shared" si="1"/>
        <v>0</v>
      </c>
      <c r="O30" s="312">
        <f>IF(M30&gt;=0,VLOOKUP(M30,ŠD_ŠK_normativy!$A$4:$D$304,2,0))</f>
        <v>0</v>
      </c>
      <c r="P30" s="289">
        <f>IF(N30&gt;=0,VLOOKUP(N30,ŠD_ŠK_normativy!$A$4:$D$304,3,0))</f>
        <v>0</v>
      </c>
      <c r="Q30" s="289">
        <f>IF(L30&gt;=0,VLOOKUP(L30,ŠD_ŠK_normativy!$A$4:$D$304,4,0))</f>
        <v>480</v>
      </c>
      <c r="R30" s="289">
        <f>IF((M30+N30)&gt;=0,VLOOKUP((M30+N30),ŠD_ŠK_normativy!$A$4:$D$304,4,0))</f>
        <v>0</v>
      </c>
      <c r="S30" s="265">
        <f>ŠD_ŠK_normativy!$H$5</f>
        <v>27</v>
      </c>
      <c r="T30" s="265">
        <f>ŠD_ŠK_normativy!$H$6</f>
        <v>18</v>
      </c>
      <c r="U30" s="59">
        <f>ŠD_ŠK_normativy!$H$3</f>
        <v>39953</v>
      </c>
      <c r="V30" s="75">
        <f>ŠD_ŠK_normativy!$H$4</f>
        <v>20956</v>
      </c>
      <c r="W30" s="246" t="str">
        <f t="shared" si="2"/>
        <v>0</v>
      </c>
      <c r="X30" s="249" t="str">
        <f t="shared" si="3"/>
        <v>0</v>
      </c>
      <c r="Y30" s="250">
        <f t="shared" si="4"/>
        <v>733</v>
      </c>
      <c r="Z30" s="248">
        <f t="shared" si="5"/>
        <v>18325</v>
      </c>
      <c r="AA30" s="129">
        <f t="shared" si="6"/>
        <v>13093</v>
      </c>
      <c r="AB30" s="129">
        <f t="shared" si="7"/>
        <v>4426</v>
      </c>
      <c r="AC30" s="129">
        <f t="shared" si="8"/>
        <v>131</v>
      </c>
      <c r="AD30" s="129">
        <f t="shared" si="9"/>
        <v>675</v>
      </c>
      <c r="AE30" s="130">
        <f t="shared" si="10"/>
        <v>0</v>
      </c>
      <c r="AF30" s="165">
        <f t="shared" si="11"/>
        <v>0.05</v>
      </c>
    </row>
    <row r="31" spans="1:39" ht="18" customHeight="1" x14ac:dyDescent="0.2">
      <c r="A31" s="91">
        <v>31</v>
      </c>
      <c r="B31" s="91">
        <v>600074820</v>
      </c>
      <c r="C31" s="91">
        <v>4431</v>
      </c>
      <c r="D31" s="6" t="s">
        <v>265</v>
      </c>
      <c r="E31" s="18">
        <v>3143</v>
      </c>
      <c r="F31" s="39" t="s">
        <v>266</v>
      </c>
      <c r="G31" s="64">
        <v>30</v>
      </c>
      <c r="H31" s="171">
        <v>2</v>
      </c>
      <c r="I31" s="200">
        <v>30</v>
      </c>
      <c r="J31" s="200">
        <v>0</v>
      </c>
      <c r="K31" s="200">
        <v>0</v>
      </c>
      <c r="L31" s="210">
        <f t="shared" si="12"/>
        <v>30</v>
      </c>
      <c r="M31" s="237">
        <f t="shared" si="13"/>
        <v>0</v>
      </c>
      <c r="N31" s="350">
        <f t="shared" si="1"/>
        <v>0</v>
      </c>
      <c r="O31" s="312">
        <f>IF(M31&gt;=0,VLOOKUP(M31,ŠD_ŠK_normativy!$A$4:$D$304,2,0))</f>
        <v>0</v>
      </c>
      <c r="P31" s="289">
        <f>IF(N31&gt;=0,VLOOKUP(N31,ŠD_ŠK_normativy!$A$4:$D$304,3,0))</f>
        <v>0</v>
      </c>
      <c r="Q31" s="289">
        <f>IF(L31&gt;=0,VLOOKUP(L31,ŠD_ŠK_normativy!$A$4:$D$304,4,0))</f>
        <v>480</v>
      </c>
      <c r="R31" s="289">
        <f>IF((M31+N31)&gt;=0,VLOOKUP((M31+N31),ŠD_ŠK_normativy!$A$4:$D$304,4,0))</f>
        <v>0</v>
      </c>
      <c r="S31" s="265">
        <f>ŠD_ŠK_normativy!$H$5</f>
        <v>27</v>
      </c>
      <c r="T31" s="265">
        <f>ŠD_ŠK_normativy!$H$6</f>
        <v>18</v>
      </c>
      <c r="U31" s="59">
        <f>ŠD_ŠK_normativy!$H$3</f>
        <v>39953</v>
      </c>
      <c r="V31" s="75">
        <f>ŠD_ŠK_normativy!$H$4</f>
        <v>20956</v>
      </c>
      <c r="W31" s="246" t="str">
        <f t="shared" si="2"/>
        <v>0</v>
      </c>
      <c r="X31" s="249" t="str">
        <f t="shared" si="3"/>
        <v>0</v>
      </c>
      <c r="Y31" s="250">
        <f t="shared" si="4"/>
        <v>733</v>
      </c>
      <c r="Z31" s="248">
        <f t="shared" si="5"/>
        <v>21990</v>
      </c>
      <c r="AA31" s="129">
        <f t="shared" si="6"/>
        <v>15712</v>
      </c>
      <c r="AB31" s="129">
        <f t="shared" si="7"/>
        <v>5311</v>
      </c>
      <c r="AC31" s="129">
        <f t="shared" si="8"/>
        <v>157</v>
      </c>
      <c r="AD31" s="129">
        <f t="shared" si="9"/>
        <v>810</v>
      </c>
      <c r="AE31" s="130">
        <f t="shared" si="10"/>
        <v>0</v>
      </c>
      <c r="AF31" s="165">
        <f t="shared" si="11"/>
        <v>0.06</v>
      </c>
    </row>
    <row r="32" spans="1:39" ht="18" customHeight="1" x14ac:dyDescent="0.2">
      <c r="A32" s="91">
        <v>32</v>
      </c>
      <c r="B32" s="91">
        <v>600074153</v>
      </c>
      <c r="C32" s="91">
        <v>4416</v>
      </c>
      <c r="D32" s="6" t="s">
        <v>267</v>
      </c>
      <c r="E32" s="18">
        <v>3143</v>
      </c>
      <c r="F32" s="39" t="s">
        <v>439</v>
      </c>
      <c r="G32" s="64">
        <v>40</v>
      </c>
      <c r="H32" s="171">
        <v>2</v>
      </c>
      <c r="I32" s="200">
        <v>40</v>
      </c>
      <c r="J32" s="200">
        <v>0</v>
      </c>
      <c r="K32" s="200">
        <v>0</v>
      </c>
      <c r="L32" s="210">
        <f t="shared" si="12"/>
        <v>40</v>
      </c>
      <c r="M32" s="237">
        <f t="shared" si="13"/>
        <v>0</v>
      </c>
      <c r="N32" s="350">
        <f t="shared" si="1"/>
        <v>0</v>
      </c>
      <c r="O32" s="312">
        <f>IF(M32&gt;=0,VLOOKUP(M32,ŠD_ŠK_normativy!$A$4:$D$304,2,0))</f>
        <v>0</v>
      </c>
      <c r="P32" s="289">
        <f>IF(N32&gt;=0,VLOOKUP(N32,ŠD_ŠK_normativy!$A$4:$D$304,3,0))</f>
        <v>0</v>
      </c>
      <c r="Q32" s="289">
        <f>IF(L32&gt;=0,VLOOKUP(L32,ŠD_ŠK_normativy!$A$4:$D$304,4,0))</f>
        <v>480</v>
      </c>
      <c r="R32" s="289">
        <f>IF((M32+N32)&gt;=0,VLOOKUP((M32+N32),ŠD_ŠK_normativy!$A$4:$D$304,4,0))</f>
        <v>0</v>
      </c>
      <c r="S32" s="265">
        <f>ŠD_ŠK_normativy!$H$5</f>
        <v>27</v>
      </c>
      <c r="T32" s="265">
        <f>ŠD_ŠK_normativy!$H$6</f>
        <v>18</v>
      </c>
      <c r="U32" s="59">
        <f>ŠD_ŠK_normativy!$H$3</f>
        <v>39953</v>
      </c>
      <c r="V32" s="75">
        <f>ŠD_ŠK_normativy!$H$4</f>
        <v>20956</v>
      </c>
      <c r="W32" s="246" t="str">
        <f t="shared" si="2"/>
        <v>0</v>
      </c>
      <c r="X32" s="249" t="str">
        <f t="shared" si="3"/>
        <v>0</v>
      </c>
      <c r="Y32" s="250">
        <f t="shared" si="4"/>
        <v>733</v>
      </c>
      <c r="Z32" s="248">
        <f t="shared" si="5"/>
        <v>29320</v>
      </c>
      <c r="AA32" s="129">
        <f t="shared" si="6"/>
        <v>20950</v>
      </c>
      <c r="AB32" s="129">
        <f t="shared" si="7"/>
        <v>7080</v>
      </c>
      <c r="AC32" s="129">
        <f t="shared" si="8"/>
        <v>210</v>
      </c>
      <c r="AD32" s="129">
        <f t="shared" si="9"/>
        <v>1080</v>
      </c>
      <c r="AE32" s="130">
        <f t="shared" si="10"/>
        <v>0</v>
      </c>
      <c r="AF32" s="165">
        <f t="shared" si="11"/>
        <v>0.08</v>
      </c>
    </row>
    <row r="33" spans="1:39" ht="18" customHeight="1" x14ac:dyDescent="0.2">
      <c r="A33" s="101">
        <v>34</v>
      </c>
      <c r="B33" s="101">
        <v>650037090</v>
      </c>
      <c r="C33" s="101">
        <v>4449</v>
      </c>
      <c r="D33" s="6" t="s">
        <v>268</v>
      </c>
      <c r="E33" s="18">
        <v>3143</v>
      </c>
      <c r="F33" s="39" t="s">
        <v>269</v>
      </c>
      <c r="G33" s="65">
        <v>45</v>
      </c>
      <c r="H33" s="171">
        <v>1</v>
      </c>
      <c r="I33" s="200">
        <v>15</v>
      </c>
      <c r="J33" s="200">
        <v>0</v>
      </c>
      <c r="K33" s="200">
        <v>0</v>
      </c>
      <c r="L33" s="210">
        <f t="shared" si="12"/>
        <v>15</v>
      </c>
      <c r="M33" s="237">
        <f t="shared" si="13"/>
        <v>0</v>
      </c>
      <c r="N33" s="350">
        <f t="shared" si="1"/>
        <v>0</v>
      </c>
      <c r="O33" s="312">
        <f>IF(M33&gt;=0,VLOOKUP(M33,ŠD_ŠK_normativy!$A$4:$D$304,2,0))</f>
        <v>0</v>
      </c>
      <c r="P33" s="289">
        <f>IF(N33&gt;=0,VLOOKUP(N33,ŠD_ŠK_normativy!$A$4:$D$304,3,0))</f>
        <v>0</v>
      </c>
      <c r="Q33" s="289">
        <f>IF(L33&gt;=0,VLOOKUP(L33,ŠD_ŠK_normativy!$A$4:$D$304,4,0))</f>
        <v>480</v>
      </c>
      <c r="R33" s="289">
        <f>IF((M33+N33)&gt;=0,VLOOKUP((M33+N33),ŠD_ŠK_normativy!$A$4:$D$304,4,0))</f>
        <v>0</v>
      </c>
      <c r="S33" s="265">
        <f>ŠD_ŠK_normativy!$H$5</f>
        <v>27</v>
      </c>
      <c r="T33" s="265">
        <f>ŠD_ŠK_normativy!$H$6</f>
        <v>18</v>
      </c>
      <c r="U33" s="59">
        <f>ŠD_ŠK_normativy!$H$3</f>
        <v>39953</v>
      </c>
      <c r="V33" s="75">
        <f>ŠD_ŠK_normativy!$H$4</f>
        <v>20956</v>
      </c>
      <c r="W33" s="246" t="str">
        <f t="shared" si="2"/>
        <v>0</v>
      </c>
      <c r="X33" s="249" t="str">
        <f t="shared" si="3"/>
        <v>0</v>
      </c>
      <c r="Y33" s="250">
        <f t="shared" si="4"/>
        <v>733</v>
      </c>
      <c r="Z33" s="248">
        <f t="shared" si="5"/>
        <v>10995</v>
      </c>
      <c r="AA33" s="129">
        <f t="shared" si="6"/>
        <v>7856</v>
      </c>
      <c r="AB33" s="129">
        <f t="shared" si="7"/>
        <v>2655</v>
      </c>
      <c r="AC33" s="129">
        <f t="shared" si="8"/>
        <v>79</v>
      </c>
      <c r="AD33" s="129">
        <f t="shared" si="9"/>
        <v>405</v>
      </c>
      <c r="AE33" s="130">
        <f t="shared" si="10"/>
        <v>0</v>
      </c>
      <c r="AF33" s="165">
        <f t="shared" si="11"/>
        <v>0.03</v>
      </c>
    </row>
    <row r="34" spans="1:39" ht="18" customHeight="1" x14ac:dyDescent="0.2">
      <c r="A34" s="101">
        <v>34</v>
      </c>
      <c r="B34" s="101">
        <v>650037090</v>
      </c>
      <c r="C34" s="101">
        <v>4449</v>
      </c>
      <c r="D34" s="6" t="s">
        <v>268</v>
      </c>
      <c r="E34" s="18">
        <v>3143</v>
      </c>
      <c r="F34" s="39" t="s">
        <v>270</v>
      </c>
      <c r="G34" s="65">
        <v>45</v>
      </c>
      <c r="H34" s="171">
        <v>1</v>
      </c>
      <c r="I34" s="200">
        <v>30</v>
      </c>
      <c r="J34" s="200">
        <v>0</v>
      </c>
      <c r="K34" s="200">
        <v>0</v>
      </c>
      <c r="L34" s="210">
        <f t="shared" si="12"/>
        <v>30</v>
      </c>
      <c r="M34" s="237">
        <f t="shared" si="13"/>
        <v>0</v>
      </c>
      <c r="N34" s="350">
        <f t="shared" si="1"/>
        <v>0</v>
      </c>
      <c r="O34" s="312">
        <f>IF(M34&gt;=0,VLOOKUP(M34,ŠD_ŠK_normativy!$A$4:$D$304,2,0))</f>
        <v>0</v>
      </c>
      <c r="P34" s="289">
        <f>IF(N34&gt;=0,VLOOKUP(N34,ŠD_ŠK_normativy!$A$4:$D$304,3,0))</f>
        <v>0</v>
      </c>
      <c r="Q34" s="289">
        <f>IF(L34&gt;=0,VLOOKUP(L34,ŠD_ŠK_normativy!$A$4:$D$304,4,0))</f>
        <v>480</v>
      </c>
      <c r="R34" s="289">
        <f>IF((M34+N34)&gt;=0,VLOOKUP((M34+N34),ŠD_ŠK_normativy!$A$4:$D$304,4,0))</f>
        <v>0</v>
      </c>
      <c r="S34" s="265">
        <f>ŠD_ŠK_normativy!$H$5</f>
        <v>27</v>
      </c>
      <c r="T34" s="265">
        <f>ŠD_ŠK_normativy!$H$6</f>
        <v>18</v>
      </c>
      <c r="U34" s="59">
        <f>ŠD_ŠK_normativy!$H$3</f>
        <v>39953</v>
      </c>
      <c r="V34" s="75">
        <f>ŠD_ŠK_normativy!$H$4</f>
        <v>20956</v>
      </c>
      <c r="W34" s="246" t="str">
        <f t="shared" si="2"/>
        <v>0</v>
      </c>
      <c r="X34" s="249" t="str">
        <f t="shared" si="3"/>
        <v>0</v>
      </c>
      <c r="Y34" s="250">
        <f t="shared" si="4"/>
        <v>733</v>
      </c>
      <c r="Z34" s="248">
        <f t="shared" si="5"/>
        <v>21990</v>
      </c>
      <c r="AA34" s="129">
        <f t="shared" si="6"/>
        <v>15712</v>
      </c>
      <c r="AB34" s="129">
        <f t="shared" si="7"/>
        <v>5311</v>
      </c>
      <c r="AC34" s="129">
        <f t="shared" si="8"/>
        <v>157</v>
      </c>
      <c r="AD34" s="129">
        <f t="shared" si="9"/>
        <v>810</v>
      </c>
      <c r="AE34" s="130">
        <f t="shared" si="10"/>
        <v>0</v>
      </c>
      <c r="AF34" s="165">
        <f t="shared" si="11"/>
        <v>0.06</v>
      </c>
      <c r="AI34" s="38"/>
      <c r="AJ34" s="38"/>
      <c r="AK34" s="38"/>
      <c r="AL34" s="38"/>
      <c r="AM34" s="38"/>
    </row>
    <row r="35" spans="1:39" ht="18" customHeight="1" x14ac:dyDescent="0.2">
      <c r="A35" s="91">
        <v>36</v>
      </c>
      <c r="B35" s="91">
        <v>600074790</v>
      </c>
      <c r="C35" s="91">
        <v>4453</v>
      </c>
      <c r="D35" s="6" t="s">
        <v>271</v>
      </c>
      <c r="E35" s="18">
        <v>3143</v>
      </c>
      <c r="F35" s="39" t="s">
        <v>272</v>
      </c>
      <c r="G35" s="64">
        <v>50</v>
      </c>
      <c r="H35" s="171">
        <v>2</v>
      </c>
      <c r="I35" s="200">
        <v>47</v>
      </c>
      <c r="J35" s="200">
        <v>0</v>
      </c>
      <c r="K35" s="200">
        <v>0</v>
      </c>
      <c r="L35" s="210">
        <f t="shared" si="12"/>
        <v>47</v>
      </c>
      <c r="M35" s="237">
        <f t="shared" si="13"/>
        <v>0</v>
      </c>
      <c r="N35" s="350">
        <f t="shared" si="1"/>
        <v>0</v>
      </c>
      <c r="O35" s="312">
        <f>IF(M35&gt;=0,VLOOKUP(M35,ŠD_ŠK_normativy!$A$4:$D$304,2,0))</f>
        <v>0</v>
      </c>
      <c r="P35" s="289">
        <f>IF(N35&gt;=0,VLOOKUP(N35,ŠD_ŠK_normativy!$A$4:$D$304,3,0))</f>
        <v>0</v>
      </c>
      <c r="Q35" s="289">
        <f>IF(L35&gt;=0,VLOOKUP(L35,ŠD_ŠK_normativy!$A$4:$D$304,4,0))</f>
        <v>480</v>
      </c>
      <c r="R35" s="289">
        <f>IF((M35+N35)&gt;=0,VLOOKUP((M35+N35),ŠD_ŠK_normativy!$A$4:$D$304,4,0))</f>
        <v>0</v>
      </c>
      <c r="S35" s="265">
        <f>ŠD_ŠK_normativy!$H$5</f>
        <v>27</v>
      </c>
      <c r="T35" s="265">
        <f>ŠD_ŠK_normativy!$H$6</f>
        <v>18</v>
      </c>
      <c r="U35" s="59">
        <f>ŠD_ŠK_normativy!$H$3</f>
        <v>39953</v>
      </c>
      <c r="V35" s="75">
        <f>ŠD_ŠK_normativy!$H$4</f>
        <v>20956</v>
      </c>
      <c r="W35" s="246" t="str">
        <f t="shared" si="2"/>
        <v>0</v>
      </c>
      <c r="X35" s="249" t="str">
        <f t="shared" si="3"/>
        <v>0</v>
      </c>
      <c r="Y35" s="250">
        <f t="shared" si="4"/>
        <v>733</v>
      </c>
      <c r="Z35" s="248">
        <f t="shared" si="5"/>
        <v>34451</v>
      </c>
      <c r="AA35" s="129">
        <f t="shared" si="6"/>
        <v>24616</v>
      </c>
      <c r="AB35" s="129">
        <f t="shared" si="7"/>
        <v>8320</v>
      </c>
      <c r="AC35" s="129">
        <f t="shared" si="8"/>
        <v>246</v>
      </c>
      <c r="AD35" s="129">
        <f t="shared" si="9"/>
        <v>1269</v>
      </c>
      <c r="AE35" s="130">
        <f t="shared" si="10"/>
        <v>0</v>
      </c>
      <c r="AF35" s="165">
        <f t="shared" si="11"/>
        <v>0.1</v>
      </c>
    </row>
    <row r="36" spans="1:39" ht="18" customHeight="1" x14ac:dyDescent="0.2">
      <c r="A36" s="91">
        <v>37</v>
      </c>
      <c r="B36" s="91">
        <v>600074935</v>
      </c>
      <c r="C36" s="91">
        <v>4467</v>
      </c>
      <c r="D36" s="6" t="s">
        <v>273</v>
      </c>
      <c r="E36" s="42">
        <v>3143</v>
      </c>
      <c r="F36" s="39" t="s">
        <v>274</v>
      </c>
      <c r="G36" s="65">
        <v>120</v>
      </c>
      <c r="H36" s="171">
        <v>3</v>
      </c>
      <c r="I36" s="200">
        <v>85</v>
      </c>
      <c r="J36" s="200">
        <v>0</v>
      </c>
      <c r="K36" s="200">
        <v>0</v>
      </c>
      <c r="L36" s="210">
        <f t="shared" si="12"/>
        <v>85</v>
      </c>
      <c r="M36" s="237">
        <f t="shared" si="13"/>
        <v>0</v>
      </c>
      <c r="N36" s="350">
        <f t="shared" si="1"/>
        <v>0</v>
      </c>
      <c r="O36" s="312">
        <f>IF(M36&gt;=0,VLOOKUP(M36,ŠD_ŠK_normativy!$A$4:$D$304,2,0))</f>
        <v>0</v>
      </c>
      <c r="P36" s="289">
        <f>IF(N36&gt;=0,VLOOKUP(N36,ŠD_ŠK_normativy!$A$4:$D$304,3,0))</f>
        <v>0</v>
      </c>
      <c r="Q36" s="289">
        <f>IF(L36&gt;=0,VLOOKUP(L36,ŠD_ŠK_normativy!$A$4:$D$304,4,0))</f>
        <v>480</v>
      </c>
      <c r="R36" s="289">
        <f>IF((M36+N36)&gt;=0,VLOOKUP((M36+N36),ŠD_ŠK_normativy!$A$4:$D$304,4,0))</f>
        <v>0</v>
      </c>
      <c r="S36" s="265">
        <f>ŠD_ŠK_normativy!$H$5</f>
        <v>27</v>
      </c>
      <c r="T36" s="265">
        <f>ŠD_ŠK_normativy!$H$6</f>
        <v>18</v>
      </c>
      <c r="U36" s="59">
        <f>ŠD_ŠK_normativy!$H$3</f>
        <v>39953</v>
      </c>
      <c r="V36" s="75">
        <f>ŠD_ŠK_normativy!$H$4</f>
        <v>20956</v>
      </c>
      <c r="W36" s="246" t="str">
        <f t="shared" si="2"/>
        <v>0</v>
      </c>
      <c r="X36" s="249" t="str">
        <f t="shared" si="3"/>
        <v>0</v>
      </c>
      <c r="Y36" s="250">
        <f t="shared" si="4"/>
        <v>733</v>
      </c>
      <c r="Z36" s="248">
        <f t="shared" si="5"/>
        <v>62305</v>
      </c>
      <c r="AA36" s="129">
        <f t="shared" si="6"/>
        <v>44518</v>
      </c>
      <c r="AB36" s="129">
        <f t="shared" si="7"/>
        <v>15047</v>
      </c>
      <c r="AC36" s="129">
        <f t="shared" si="8"/>
        <v>445</v>
      </c>
      <c r="AD36" s="129">
        <f t="shared" si="9"/>
        <v>2295</v>
      </c>
      <c r="AE36" s="130">
        <f t="shared" si="10"/>
        <v>0</v>
      </c>
      <c r="AF36" s="165">
        <f t="shared" si="11"/>
        <v>0.18</v>
      </c>
    </row>
    <row r="37" spans="1:39" ht="18" customHeight="1" x14ac:dyDescent="0.2">
      <c r="A37" s="91">
        <v>37</v>
      </c>
      <c r="B37" s="91">
        <v>600074935</v>
      </c>
      <c r="C37" s="91">
        <v>4467</v>
      </c>
      <c r="D37" s="6" t="s">
        <v>273</v>
      </c>
      <c r="E37" s="42">
        <v>3143</v>
      </c>
      <c r="F37" s="39" t="s">
        <v>434</v>
      </c>
      <c r="G37" s="65">
        <v>120</v>
      </c>
      <c r="H37" s="171">
        <v>1</v>
      </c>
      <c r="I37" s="200">
        <v>9</v>
      </c>
      <c r="J37" s="200">
        <v>0</v>
      </c>
      <c r="K37" s="200">
        <v>0</v>
      </c>
      <c r="L37" s="210">
        <f t="shared" si="12"/>
        <v>9</v>
      </c>
      <c r="M37" s="237">
        <f t="shared" si="13"/>
        <v>0</v>
      </c>
      <c r="N37" s="350">
        <f t="shared" si="1"/>
        <v>0</v>
      </c>
      <c r="O37" s="312">
        <f>IF(M37&gt;=0,VLOOKUP(M37,ŠD_ŠK_normativy!$A$4:$D$304,2,0))</f>
        <v>0</v>
      </c>
      <c r="P37" s="289">
        <f>IF(N37&gt;=0,VLOOKUP(N37,ŠD_ŠK_normativy!$A$4:$D$304,3,0))</f>
        <v>0</v>
      </c>
      <c r="Q37" s="289">
        <f>IF(L37&gt;=0,VLOOKUP(L37,ŠD_ŠK_normativy!$A$4:$D$304,4,0))</f>
        <v>480</v>
      </c>
      <c r="R37" s="289">
        <f>IF((M37+N37)&gt;=0,VLOOKUP((M37+N37),ŠD_ŠK_normativy!$A$4:$D$304,4,0))</f>
        <v>0</v>
      </c>
      <c r="S37" s="265">
        <f>ŠD_ŠK_normativy!$H$5</f>
        <v>27</v>
      </c>
      <c r="T37" s="265">
        <f>ŠD_ŠK_normativy!$H$6</f>
        <v>18</v>
      </c>
      <c r="U37" s="59">
        <f>ŠD_ŠK_normativy!$H$3</f>
        <v>39953</v>
      </c>
      <c r="V37" s="75">
        <f>ŠD_ŠK_normativy!$H$4</f>
        <v>20956</v>
      </c>
      <c r="W37" s="246" t="str">
        <f t="shared" si="2"/>
        <v>0</v>
      </c>
      <c r="X37" s="249" t="str">
        <f t="shared" si="3"/>
        <v>0</v>
      </c>
      <c r="Y37" s="250">
        <f t="shared" si="4"/>
        <v>733</v>
      </c>
      <c r="Z37" s="248">
        <f t="shared" si="5"/>
        <v>6597</v>
      </c>
      <c r="AA37" s="129">
        <f t="shared" si="6"/>
        <v>4714</v>
      </c>
      <c r="AB37" s="129">
        <f t="shared" si="7"/>
        <v>1593</v>
      </c>
      <c r="AC37" s="129">
        <f t="shared" si="8"/>
        <v>47</v>
      </c>
      <c r="AD37" s="129">
        <f t="shared" si="9"/>
        <v>243</v>
      </c>
      <c r="AE37" s="130">
        <f t="shared" si="10"/>
        <v>0</v>
      </c>
      <c r="AF37" s="165">
        <f t="shared" si="11"/>
        <v>0.02</v>
      </c>
      <c r="AI37" s="38"/>
      <c r="AJ37" s="38"/>
      <c r="AK37" s="38"/>
      <c r="AL37" s="38"/>
      <c r="AM37" s="38"/>
    </row>
    <row r="38" spans="1:39" ht="18" customHeight="1" x14ac:dyDescent="0.2">
      <c r="A38" s="91">
        <v>38</v>
      </c>
      <c r="B38" s="91">
        <v>600074579</v>
      </c>
      <c r="C38" s="91">
        <v>4460</v>
      </c>
      <c r="D38" s="6" t="s">
        <v>275</v>
      </c>
      <c r="E38" s="18">
        <v>3143</v>
      </c>
      <c r="F38" s="39" t="s">
        <v>276</v>
      </c>
      <c r="G38" s="64">
        <v>105</v>
      </c>
      <c r="H38" s="171">
        <v>4</v>
      </c>
      <c r="I38" s="200">
        <v>105</v>
      </c>
      <c r="J38" s="200">
        <v>0</v>
      </c>
      <c r="K38" s="200">
        <v>0</v>
      </c>
      <c r="L38" s="210">
        <f t="shared" si="12"/>
        <v>105</v>
      </c>
      <c r="M38" s="237">
        <f t="shared" si="13"/>
        <v>0</v>
      </c>
      <c r="N38" s="350">
        <f t="shared" si="1"/>
        <v>0</v>
      </c>
      <c r="O38" s="312">
        <f>IF(M38&gt;=0,VLOOKUP(M38,ŠD_ŠK_normativy!$A$4:$D$304,2,0))</f>
        <v>0</v>
      </c>
      <c r="P38" s="289">
        <f>IF(N38&gt;=0,VLOOKUP(N38,ŠD_ŠK_normativy!$A$4:$D$304,3,0))</f>
        <v>0</v>
      </c>
      <c r="Q38" s="289">
        <f>IF(L38&gt;=0,VLOOKUP(L38,ŠD_ŠK_normativy!$A$4:$D$304,4,0))</f>
        <v>480</v>
      </c>
      <c r="R38" s="289">
        <f>IF((M38+N38)&gt;=0,VLOOKUP((M38+N38),ŠD_ŠK_normativy!$A$4:$D$304,4,0))</f>
        <v>0</v>
      </c>
      <c r="S38" s="265">
        <f>ŠD_ŠK_normativy!$H$5</f>
        <v>27</v>
      </c>
      <c r="T38" s="265">
        <f>ŠD_ŠK_normativy!$H$6</f>
        <v>18</v>
      </c>
      <c r="U38" s="59">
        <f>ŠD_ŠK_normativy!$H$3</f>
        <v>39953</v>
      </c>
      <c r="V38" s="75">
        <f>ŠD_ŠK_normativy!$H$4</f>
        <v>20956</v>
      </c>
      <c r="W38" s="246" t="str">
        <f t="shared" si="2"/>
        <v>0</v>
      </c>
      <c r="X38" s="249" t="str">
        <f t="shared" si="3"/>
        <v>0</v>
      </c>
      <c r="Y38" s="250">
        <f t="shared" si="4"/>
        <v>733</v>
      </c>
      <c r="Z38" s="248">
        <f t="shared" si="5"/>
        <v>76965</v>
      </c>
      <c r="AA38" s="129">
        <f t="shared" si="6"/>
        <v>54993</v>
      </c>
      <c r="AB38" s="129">
        <f t="shared" si="7"/>
        <v>18587</v>
      </c>
      <c r="AC38" s="129">
        <f t="shared" si="8"/>
        <v>550</v>
      </c>
      <c r="AD38" s="129">
        <f t="shared" si="9"/>
        <v>2835</v>
      </c>
      <c r="AE38" s="130">
        <f t="shared" si="10"/>
        <v>0</v>
      </c>
      <c r="AF38" s="165">
        <f t="shared" si="11"/>
        <v>0.22</v>
      </c>
    </row>
    <row r="39" spans="1:39" ht="18" customHeight="1" x14ac:dyDescent="0.2">
      <c r="A39" s="91">
        <v>41</v>
      </c>
      <c r="B39" s="91">
        <v>600074625</v>
      </c>
      <c r="C39" s="91">
        <v>4432</v>
      </c>
      <c r="D39" s="6" t="s">
        <v>277</v>
      </c>
      <c r="E39" s="18">
        <v>3143</v>
      </c>
      <c r="F39" s="39" t="s">
        <v>278</v>
      </c>
      <c r="G39" s="64">
        <v>20</v>
      </c>
      <c r="H39" s="171">
        <v>1</v>
      </c>
      <c r="I39" s="200">
        <v>20</v>
      </c>
      <c r="J39" s="200">
        <v>0</v>
      </c>
      <c r="K39" s="200">
        <v>0</v>
      </c>
      <c r="L39" s="210">
        <f t="shared" si="12"/>
        <v>20</v>
      </c>
      <c r="M39" s="237">
        <f t="shared" si="13"/>
        <v>0</v>
      </c>
      <c r="N39" s="350">
        <f t="shared" si="1"/>
        <v>0</v>
      </c>
      <c r="O39" s="312">
        <f>IF(M39&gt;=0,VLOOKUP(M39,ŠD_ŠK_normativy!$A$4:$D$304,2,0))</f>
        <v>0</v>
      </c>
      <c r="P39" s="289">
        <f>IF(N39&gt;=0,VLOOKUP(N39,ŠD_ŠK_normativy!$A$4:$D$304,3,0))</f>
        <v>0</v>
      </c>
      <c r="Q39" s="289">
        <f>IF(L39&gt;=0,VLOOKUP(L39,ŠD_ŠK_normativy!$A$4:$D$304,4,0))</f>
        <v>480</v>
      </c>
      <c r="R39" s="289">
        <f>IF((M39+N39)&gt;=0,VLOOKUP((M39+N39),ŠD_ŠK_normativy!$A$4:$D$304,4,0))</f>
        <v>0</v>
      </c>
      <c r="S39" s="265">
        <f>ŠD_ŠK_normativy!$H$5</f>
        <v>27</v>
      </c>
      <c r="T39" s="265">
        <f>ŠD_ŠK_normativy!$H$6</f>
        <v>18</v>
      </c>
      <c r="U39" s="59">
        <f>ŠD_ŠK_normativy!$H$3</f>
        <v>39953</v>
      </c>
      <c r="V39" s="75">
        <f>ŠD_ŠK_normativy!$H$4</f>
        <v>20956</v>
      </c>
      <c r="W39" s="246" t="str">
        <f t="shared" si="2"/>
        <v>0</v>
      </c>
      <c r="X39" s="249" t="str">
        <f t="shared" si="3"/>
        <v>0</v>
      </c>
      <c r="Y39" s="250">
        <f t="shared" si="4"/>
        <v>733</v>
      </c>
      <c r="Z39" s="248">
        <f t="shared" si="5"/>
        <v>14660</v>
      </c>
      <c r="AA39" s="129">
        <f t="shared" si="6"/>
        <v>10475</v>
      </c>
      <c r="AB39" s="129">
        <f t="shared" si="7"/>
        <v>3540</v>
      </c>
      <c r="AC39" s="129">
        <f t="shared" si="8"/>
        <v>105</v>
      </c>
      <c r="AD39" s="129">
        <f t="shared" si="9"/>
        <v>540</v>
      </c>
      <c r="AE39" s="130">
        <f t="shared" si="10"/>
        <v>0</v>
      </c>
      <c r="AF39" s="165">
        <f t="shared" si="11"/>
        <v>0.04</v>
      </c>
    </row>
    <row r="40" spans="1:39" ht="18" customHeight="1" x14ac:dyDescent="0.2">
      <c r="A40" s="91">
        <v>42</v>
      </c>
      <c r="B40" s="91">
        <v>650037171</v>
      </c>
      <c r="C40" s="91">
        <v>4459</v>
      </c>
      <c r="D40" s="6" t="s">
        <v>279</v>
      </c>
      <c r="E40" s="18">
        <v>3143</v>
      </c>
      <c r="F40" s="39" t="s">
        <v>280</v>
      </c>
      <c r="G40" s="64">
        <v>35</v>
      </c>
      <c r="H40" s="171">
        <v>2</v>
      </c>
      <c r="I40" s="200">
        <v>35</v>
      </c>
      <c r="J40" s="200">
        <v>0</v>
      </c>
      <c r="K40" s="200">
        <v>0</v>
      </c>
      <c r="L40" s="210">
        <f t="shared" si="12"/>
        <v>35</v>
      </c>
      <c r="M40" s="237">
        <f t="shared" si="13"/>
        <v>0</v>
      </c>
      <c r="N40" s="350">
        <f t="shared" si="1"/>
        <v>0</v>
      </c>
      <c r="O40" s="312">
        <f>IF(M40&gt;=0,VLOOKUP(M40,ŠD_ŠK_normativy!$A$4:$D$304,2,0))</f>
        <v>0</v>
      </c>
      <c r="P40" s="289">
        <f>IF(N40&gt;=0,VLOOKUP(N40,ŠD_ŠK_normativy!$A$4:$D$304,3,0))</f>
        <v>0</v>
      </c>
      <c r="Q40" s="289">
        <f>IF(L40&gt;=0,VLOOKUP(L40,ŠD_ŠK_normativy!$A$4:$D$304,4,0))</f>
        <v>480</v>
      </c>
      <c r="R40" s="289">
        <f>IF((M40+N40)&gt;=0,VLOOKUP((M40+N40),ŠD_ŠK_normativy!$A$4:$D$304,4,0))</f>
        <v>0</v>
      </c>
      <c r="S40" s="265">
        <f>ŠD_ŠK_normativy!$H$5</f>
        <v>27</v>
      </c>
      <c r="T40" s="265">
        <f>ŠD_ŠK_normativy!$H$6</f>
        <v>18</v>
      </c>
      <c r="U40" s="59">
        <f>ŠD_ŠK_normativy!$H$3</f>
        <v>39953</v>
      </c>
      <c r="V40" s="75">
        <f>ŠD_ŠK_normativy!$H$4</f>
        <v>20956</v>
      </c>
      <c r="W40" s="246" t="str">
        <f t="shared" si="2"/>
        <v>0</v>
      </c>
      <c r="X40" s="249" t="str">
        <f t="shared" si="3"/>
        <v>0</v>
      </c>
      <c r="Y40" s="250">
        <f t="shared" si="4"/>
        <v>733</v>
      </c>
      <c r="Z40" s="248">
        <f t="shared" si="5"/>
        <v>25655</v>
      </c>
      <c r="AA40" s="129">
        <f t="shared" si="6"/>
        <v>18331</v>
      </c>
      <c r="AB40" s="129">
        <f t="shared" si="7"/>
        <v>6196</v>
      </c>
      <c r="AC40" s="129">
        <f t="shared" si="8"/>
        <v>183</v>
      </c>
      <c r="AD40" s="129">
        <f t="shared" si="9"/>
        <v>945</v>
      </c>
      <c r="AE40" s="130">
        <f t="shared" si="10"/>
        <v>0</v>
      </c>
      <c r="AF40" s="165">
        <f t="shared" si="11"/>
        <v>7.0000000000000007E-2</v>
      </c>
    </row>
    <row r="41" spans="1:39" ht="18" customHeight="1" x14ac:dyDescent="0.2">
      <c r="A41" s="91">
        <v>44</v>
      </c>
      <c r="B41" s="91">
        <v>600075036</v>
      </c>
      <c r="C41" s="91">
        <v>4489</v>
      </c>
      <c r="D41" s="6" t="s">
        <v>281</v>
      </c>
      <c r="E41" s="18">
        <v>3143</v>
      </c>
      <c r="F41" s="39" t="s">
        <v>282</v>
      </c>
      <c r="G41" s="64">
        <v>30</v>
      </c>
      <c r="H41" s="171">
        <v>1</v>
      </c>
      <c r="I41" s="200">
        <v>23</v>
      </c>
      <c r="J41" s="200">
        <v>0</v>
      </c>
      <c r="K41" s="200">
        <v>0</v>
      </c>
      <c r="L41" s="210">
        <f t="shared" si="12"/>
        <v>23</v>
      </c>
      <c r="M41" s="237">
        <f t="shared" si="13"/>
        <v>0</v>
      </c>
      <c r="N41" s="350">
        <f t="shared" si="1"/>
        <v>0</v>
      </c>
      <c r="O41" s="312">
        <f>IF(M41&gt;=0,VLOOKUP(M41,ŠD_ŠK_normativy!$A$4:$D$304,2,0))</f>
        <v>0</v>
      </c>
      <c r="P41" s="289">
        <f>IF(N41&gt;=0,VLOOKUP(N41,ŠD_ŠK_normativy!$A$4:$D$304,3,0))</f>
        <v>0</v>
      </c>
      <c r="Q41" s="289">
        <f>IF(L41&gt;=0,VLOOKUP(L41,ŠD_ŠK_normativy!$A$4:$D$304,4,0))</f>
        <v>480</v>
      </c>
      <c r="R41" s="289">
        <f>IF((M41+N41)&gt;=0,VLOOKUP((M41+N41),ŠD_ŠK_normativy!$A$4:$D$304,4,0))</f>
        <v>0</v>
      </c>
      <c r="S41" s="265">
        <f>ŠD_ŠK_normativy!$H$5</f>
        <v>27</v>
      </c>
      <c r="T41" s="265">
        <f>ŠD_ŠK_normativy!$H$6</f>
        <v>18</v>
      </c>
      <c r="U41" s="59">
        <f>ŠD_ŠK_normativy!$H$3</f>
        <v>39953</v>
      </c>
      <c r="V41" s="75">
        <f>ŠD_ŠK_normativy!$H$4</f>
        <v>20956</v>
      </c>
      <c r="W41" s="246" t="str">
        <f t="shared" si="2"/>
        <v>0</v>
      </c>
      <c r="X41" s="249" t="str">
        <f t="shared" si="3"/>
        <v>0</v>
      </c>
      <c r="Y41" s="250">
        <f t="shared" si="4"/>
        <v>733</v>
      </c>
      <c r="Z41" s="248">
        <f t="shared" si="5"/>
        <v>16859</v>
      </c>
      <c r="AA41" s="129">
        <f t="shared" si="6"/>
        <v>12046</v>
      </c>
      <c r="AB41" s="129">
        <f t="shared" si="7"/>
        <v>4072</v>
      </c>
      <c r="AC41" s="129">
        <f t="shared" si="8"/>
        <v>120</v>
      </c>
      <c r="AD41" s="129">
        <f t="shared" si="9"/>
        <v>621</v>
      </c>
      <c r="AE41" s="130">
        <f t="shared" si="10"/>
        <v>0</v>
      </c>
      <c r="AF41" s="165">
        <f t="shared" si="11"/>
        <v>0.05</v>
      </c>
    </row>
    <row r="42" spans="1:39" ht="18" customHeight="1" x14ac:dyDescent="0.2">
      <c r="A42" s="91">
        <v>46</v>
      </c>
      <c r="B42" s="91">
        <v>600074765</v>
      </c>
      <c r="C42" s="91">
        <v>4461</v>
      </c>
      <c r="D42" s="6" t="s">
        <v>283</v>
      </c>
      <c r="E42" s="81">
        <v>3143</v>
      </c>
      <c r="F42" s="39" t="s">
        <v>284</v>
      </c>
      <c r="G42" s="64">
        <v>125</v>
      </c>
      <c r="H42" s="171">
        <v>4</v>
      </c>
      <c r="I42" s="200">
        <v>117</v>
      </c>
      <c r="J42" s="200">
        <v>0</v>
      </c>
      <c r="K42" s="200">
        <v>0</v>
      </c>
      <c r="L42" s="210">
        <f t="shared" si="12"/>
        <v>117</v>
      </c>
      <c r="M42" s="237">
        <f t="shared" si="13"/>
        <v>0</v>
      </c>
      <c r="N42" s="350">
        <f t="shared" si="1"/>
        <v>0</v>
      </c>
      <c r="O42" s="312">
        <f>IF(M42&gt;=0,VLOOKUP(M42,ŠD_ŠK_normativy!$A$4:$D$304,2,0))</f>
        <v>0</v>
      </c>
      <c r="P42" s="289">
        <f>IF(N42&gt;=0,VLOOKUP(N42,ŠD_ŠK_normativy!$A$4:$D$304,3,0))</f>
        <v>0</v>
      </c>
      <c r="Q42" s="289">
        <f>IF(L42&gt;=0,VLOOKUP(L42,ŠD_ŠK_normativy!$A$4:$D$304,4,0))</f>
        <v>480</v>
      </c>
      <c r="R42" s="289">
        <f>IF((M42+N42)&gt;=0,VLOOKUP((M42+N42),ŠD_ŠK_normativy!$A$4:$D$304,4,0))</f>
        <v>0</v>
      </c>
      <c r="S42" s="265">
        <f>ŠD_ŠK_normativy!$H$5</f>
        <v>27</v>
      </c>
      <c r="T42" s="265">
        <f>ŠD_ŠK_normativy!$H$6</f>
        <v>18</v>
      </c>
      <c r="U42" s="59">
        <f>ŠD_ŠK_normativy!$H$3</f>
        <v>39953</v>
      </c>
      <c r="V42" s="75">
        <f>ŠD_ŠK_normativy!$H$4</f>
        <v>20956</v>
      </c>
      <c r="W42" s="246" t="str">
        <f t="shared" si="2"/>
        <v>0</v>
      </c>
      <c r="X42" s="249" t="str">
        <f t="shared" si="3"/>
        <v>0</v>
      </c>
      <c r="Y42" s="250">
        <f t="shared" si="4"/>
        <v>733</v>
      </c>
      <c r="Z42" s="248">
        <f t="shared" si="5"/>
        <v>85761</v>
      </c>
      <c r="AA42" s="129">
        <f t="shared" si="6"/>
        <v>61277</v>
      </c>
      <c r="AB42" s="129">
        <f t="shared" si="7"/>
        <v>20712</v>
      </c>
      <c r="AC42" s="129">
        <f t="shared" si="8"/>
        <v>613</v>
      </c>
      <c r="AD42" s="129">
        <f t="shared" si="9"/>
        <v>3159</v>
      </c>
      <c r="AE42" s="130">
        <f t="shared" si="10"/>
        <v>0</v>
      </c>
      <c r="AF42" s="165">
        <f t="shared" si="11"/>
        <v>0.24</v>
      </c>
    </row>
    <row r="43" spans="1:39" ht="18" customHeight="1" x14ac:dyDescent="0.2">
      <c r="A43" s="91">
        <v>47</v>
      </c>
      <c r="B43" s="91">
        <v>600074188</v>
      </c>
      <c r="C43" s="91">
        <v>4427</v>
      </c>
      <c r="D43" s="6" t="s">
        <v>438</v>
      </c>
      <c r="E43" s="42">
        <v>3143</v>
      </c>
      <c r="F43" s="39" t="s">
        <v>285</v>
      </c>
      <c r="G43" s="64">
        <v>38</v>
      </c>
      <c r="H43" s="171">
        <v>1</v>
      </c>
      <c r="I43" s="200">
        <v>8</v>
      </c>
      <c r="J43" s="200">
        <v>0</v>
      </c>
      <c r="K43" s="200">
        <v>0</v>
      </c>
      <c r="L43" s="210">
        <f t="shared" si="12"/>
        <v>8</v>
      </c>
      <c r="M43" s="237">
        <f t="shared" si="13"/>
        <v>0</v>
      </c>
      <c r="N43" s="350">
        <f t="shared" si="1"/>
        <v>0</v>
      </c>
      <c r="O43" s="312">
        <f>IF(M43&gt;=0,VLOOKUP(M43,ŠD_ŠK_normativy!$A$4:$D$304,2,0))</f>
        <v>0</v>
      </c>
      <c r="P43" s="289">
        <f>IF(N43&gt;=0,VLOOKUP(N43,ŠD_ŠK_normativy!$A$4:$D$304,3,0))</f>
        <v>0</v>
      </c>
      <c r="Q43" s="289">
        <f>IF(L43&gt;=0,VLOOKUP(L43,ŠD_ŠK_normativy!$A$4:$D$304,4,0))</f>
        <v>480</v>
      </c>
      <c r="R43" s="289">
        <f>IF((M43+N43)&gt;=0,VLOOKUP((M43+N43),ŠD_ŠK_normativy!$A$4:$D$304,4,0))</f>
        <v>0</v>
      </c>
      <c r="S43" s="265">
        <f>ŠD_ŠK_normativy!$H$5</f>
        <v>27</v>
      </c>
      <c r="T43" s="265">
        <f>ŠD_ŠK_normativy!$H$6</f>
        <v>18</v>
      </c>
      <c r="U43" s="59">
        <f>ŠD_ŠK_normativy!$H$3</f>
        <v>39953</v>
      </c>
      <c r="V43" s="75">
        <f>ŠD_ŠK_normativy!$H$4</f>
        <v>20956</v>
      </c>
      <c r="W43" s="246" t="str">
        <f t="shared" si="2"/>
        <v>0</v>
      </c>
      <c r="X43" s="249" t="str">
        <f t="shared" si="3"/>
        <v>0</v>
      </c>
      <c r="Y43" s="250">
        <f t="shared" si="4"/>
        <v>733</v>
      </c>
      <c r="Z43" s="248">
        <f t="shared" si="5"/>
        <v>5864</v>
      </c>
      <c r="AA43" s="129">
        <f t="shared" si="6"/>
        <v>4190</v>
      </c>
      <c r="AB43" s="129">
        <f t="shared" si="7"/>
        <v>1416</v>
      </c>
      <c r="AC43" s="129">
        <f t="shared" si="8"/>
        <v>42</v>
      </c>
      <c r="AD43" s="129">
        <f t="shared" si="9"/>
        <v>216</v>
      </c>
      <c r="AE43" s="130">
        <f t="shared" si="10"/>
        <v>0</v>
      </c>
      <c r="AF43" s="165">
        <f t="shared" si="11"/>
        <v>0.02</v>
      </c>
    </row>
    <row r="44" spans="1:39" ht="18" customHeight="1" x14ac:dyDescent="0.2">
      <c r="A44" s="91">
        <v>49</v>
      </c>
      <c r="B44" s="91">
        <v>600074692</v>
      </c>
      <c r="C44" s="91">
        <v>4490</v>
      </c>
      <c r="D44" s="6" t="s">
        <v>286</v>
      </c>
      <c r="E44" s="18">
        <v>3143</v>
      </c>
      <c r="F44" s="39" t="s">
        <v>287</v>
      </c>
      <c r="G44" s="64">
        <v>20</v>
      </c>
      <c r="H44" s="171">
        <v>1</v>
      </c>
      <c r="I44" s="200">
        <v>18</v>
      </c>
      <c r="J44" s="200">
        <v>0</v>
      </c>
      <c r="K44" s="200">
        <v>0</v>
      </c>
      <c r="L44" s="210">
        <f t="shared" si="12"/>
        <v>18</v>
      </c>
      <c r="M44" s="237">
        <f t="shared" si="13"/>
        <v>0</v>
      </c>
      <c r="N44" s="350">
        <f t="shared" si="1"/>
        <v>0</v>
      </c>
      <c r="O44" s="312">
        <f>IF(M44&gt;=0,VLOOKUP(M44,ŠD_ŠK_normativy!$A$4:$D$304,2,0))</f>
        <v>0</v>
      </c>
      <c r="P44" s="289">
        <f>IF(N44&gt;=0,VLOOKUP(N44,ŠD_ŠK_normativy!$A$4:$D$304,3,0))</f>
        <v>0</v>
      </c>
      <c r="Q44" s="289">
        <f>IF(L44&gt;=0,VLOOKUP(L44,ŠD_ŠK_normativy!$A$4:$D$304,4,0))</f>
        <v>480</v>
      </c>
      <c r="R44" s="289">
        <f>IF((M44+N44)&gt;=0,VLOOKUP((M44+N44),ŠD_ŠK_normativy!$A$4:$D$304,4,0))</f>
        <v>0</v>
      </c>
      <c r="S44" s="265">
        <f>ŠD_ŠK_normativy!$H$5</f>
        <v>27</v>
      </c>
      <c r="T44" s="265">
        <f>ŠD_ŠK_normativy!$H$6</f>
        <v>18</v>
      </c>
      <c r="U44" s="59">
        <f>ŠD_ŠK_normativy!$H$3</f>
        <v>39953</v>
      </c>
      <c r="V44" s="75">
        <f>ŠD_ŠK_normativy!$H$4</f>
        <v>20956</v>
      </c>
      <c r="W44" s="246" t="str">
        <f t="shared" si="2"/>
        <v>0</v>
      </c>
      <c r="X44" s="249" t="str">
        <f t="shared" si="3"/>
        <v>0</v>
      </c>
      <c r="Y44" s="250">
        <f t="shared" si="4"/>
        <v>733</v>
      </c>
      <c r="Z44" s="248">
        <f t="shared" si="5"/>
        <v>13194</v>
      </c>
      <c r="AA44" s="129">
        <f t="shared" si="6"/>
        <v>9427</v>
      </c>
      <c r="AB44" s="129">
        <f t="shared" si="7"/>
        <v>3187</v>
      </c>
      <c r="AC44" s="129">
        <f t="shared" si="8"/>
        <v>94</v>
      </c>
      <c r="AD44" s="129">
        <f t="shared" si="9"/>
        <v>486</v>
      </c>
      <c r="AE44" s="130">
        <f t="shared" si="10"/>
        <v>0</v>
      </c>
      <c r="AF44" s="165">
        <f t="shared" si="11"/>
        <v>0.04</v>
      </c>
    </row>
    <row r="45" spans="1:39" ht="18" customHeight="1" x14ac:dyDescent="0.2">
      <c r="A45" s="91">
        <v>50</v>
      </c>
      <c r="B45" s="91">
        <v>650050517</v>
      </c>
      <c r="C45" s="91">
        <v>4491</v>
      </c>
      <c r="D45" s="6" t="s">
        <v>288</v>
      </c>
      <c r="E45" s="18">
        <v>3143</v>
      </c>
      <c r="F45" s="39" t="s">
        <v>289</v>
      </c>
      <c r="G45" s="64">
        <v>30</v>
      </c>
      <c r="H45" s="171">
        <v>1</v>
      </c>
      <c r="I45" s="200">
        <v>30</v>
      </c>
      <c r="J45" s="200">
        <v>0</v>
      </c>
      <c r="K45" s="200">
        <v>0</v>
      </c>
      <c r="L45" s="210">
        <f t="shared" si="12"/>
        <v>30</v>
      </c>
      <c r="M45" s="237">
        <f t="shared" si="13"/>
        <v>0</v>
      </c>
      <c r="N45" s="350">
        <f t="shared" si="1"/>
        <v>0</v>
      </c>
      <c r="O45" s="312">
        <f>IF(M45&gt;=0,VLOOKUP(M45,ŠD_ŠK_normativy!$A$4:$D$304,2,0))</f>
        <v>0</v>
      </c>
      <c r="P45" s="289">
        <f>IF(N45&gt;=0,VLOOKUP(N45,ŠD_ŠK_normativy!$A$4:$D$304,3,0))</f>
        <v>0</v>
      </c>
      <c r="Q45" s="289">
        <f>IF(L45&gt;=0,VLOOKUP(L45,ŠD_ŠK_normativy!$A$4:$D$304,4,0))</f>
        <v>480</v>
      </c>
      <c r="R45" s="289">
        <f>IF((M45+N45)&gt;=0,VLOOKUP((M45+N45),ŠD_ŠK_normativy!$A$4:$D$304,4,0))</f>
        <v>0</v>
      </c>
      <c r="S45" s="265">
        <f>ŠD_ŠK_normativy!$H$5</f>
        <v>27</v>
      </c>
      <c r="T45" s="265">
        <f>ŠD_ŠK_normativy!$H$6</f>
        <v>18</v>
      </c>
      <c r="U45" s="59">
        <f>ŠD_ŠK_normativy!$H$3</f>
        <v>39953</v>
      </c>
      <c r="V45" s="75">
        <f>ŠD_ŠK_normativy!$H$4</f>
        <v>20956</v>
      </c>
      <c r="W45" s="246" t="str">
        <f t="shared" si="2"/>
        <v>0</v>
      </c>
      <c r="X45" s="249" t="str">
        <f t="shared" si="3"/>
        <v>0</v>
      </c>
      <c r="Y45" s="250">
        <f t="shared" si="4"/>
        <v>733</v>
      </c>
      <c r="Z45" s="248">
        <f t="shared" si="5"/>
        <v>21990</v>
      </c>
      <c r="AA45" s="129">
        <f t="shared" si="6"/>
        <v>15712</v>
      </c>
      <c r="AB45" s="129">
        <f t="shared" si="7"/>
        <v>5311</v>
      </c>
      <c r="AC45" s="129">
        <f t="shared" si="8"/>
        <v>157</v>
      </c>
      <c r="AD45" s="129">
        <f t="shared" si="9"/>
        <v>810</v>
      </c>
      <c r="AE45" s="130">
        <f t="shared" si="10"/>
        <v>0</v>
      </c>
      <c r="AF45" s="165">
        <f t="shared" si="11"/>
        <v>0.06</v>
      </c>
    </row>
    <row r="46" spans="1:39" ht="18" customHeight="1" x14ac:dyDescent="0.2">
      <c r="A46" s="91">
        <v>51</v>
      </c>
      <c r="B46" s="91">
        <v>600074757</v>
      </c>
      <c r="C46" s="91">
        <v>4465</v>
      </c>
      <c r="D46" s="6" t="s">
        <v>290</v>
      </c>
      <c r="E46" s="42">
        <v>3143</v>
      </c>
      <c r="F46" s="39" t="s">
        <v>291</v>
      </c>
      <c r="G46" s="64">
        <v>90</v>
      </c>
      <c r="H46" s="171">
        <v>3</v>
      </c>
      <c r="I46" s="200">
        <v>90</v>
      </c>
      <c r="J46" s="200">
        <v>0</v>
      </c>
      <c r="K46" s="200">
        <v>0</v>
      </c>
      <c r="L46" s="210">
        <f t="shared" si="12"/>
        <v>90</v>
      </c>
      <c r="M46" s="237">
        <f t="shared" si="13"/>
        <v>0</v>
      </c>
      <c r="N46" s="350">
        <f t="shared" si="1"/>
        <v>0</v>
      </c>
      <c r="O46" s="312">
        <f>IF(M46&gt;=0,VLOOKUP(M46,ŠD_ŠK_normativy!$A$4:$D$304,2,0))</f>
        <v>0</v>
      </c>
      <c r="P46" s="289">
        <f>IF(N46&gt;=0,VLOOKUP(N46,ŠD_ŠK_normativy!$A$4:$D$304,3,0))</f>
        <v>0</v>
      </c>
      <c r="Q46" s="289">
        <f>IF(L46&gt;=0,VLOOKUP(L46,ŠD_ŠK_normativy!$A$4:$D$304,4,0))</f>
        <v>480</v>
      </c>
      <c r="R46" s="289">
        <f>IF((M46+N46)&gt;=0,VLOOKUP((M46+N46),ŠD_ŠK_normativy!$A$4:$D$304,4,0))</f>
        <v>0</v>
      </c>
      <c r="S46" s="265">
        <f>ŠD_ŠK_normativy!$H$5</f>
        <v>27</v>
      </c>
      <c r="T46" s="265">
        <f>ŠD_ŠK_normativy!$H$6</f>
        <v>18</v>
      </c>
      <c r="U46" s="59">
        <f>ŠD_ŠK_normativy!$H$3</f>
        <v>39953</v>
      </c>
      <c r="V46" s="75">
        <f>ŠD_ŠK_normativy!$H$4</f>
        <v>20956</v>
      </c>
      <c r="W46" s="246" t="str">
        <f t="shared" si="2"/>
        <v>0</v>
      </c>
      <c r="X46" s="249" t="str">
        <f t="shared" si="3"/>
        <v>0</v>
      </c>
      <c r="Y46" s="250">
        <f t="shared" si="4"/>
        <v>733</v>
      </c>
      <c r="Z46" s="248">
        <f t="shared" si="5"/>
        <v>65970</v>
      </c>
      <c r="AA46" s="129">
        <f t="shared" si="6"/>
        <v>47136</v>
      </c>
      <c r="AB46" s="129">
        <f t="shared" si="7"/>
        <v>15933</v>
      </c>
      <c r="AC46" s="129">
        <f t="shared" si="8"/>
        <v>471</v>
      </c>
      <c r="AD46" s="129">
        <f t="shared" si="9"/>
        <v>2430</v>
      </c>
      <c r="AE46" s="130">
        <f t="shared" si="10"/>
        <v>0</v>
      </c>
      <c r="AF46" s="165">
        <f t="shared" si="11"/>
        <v>0.19</v>
      </c>
    </row>
    <row r="47" spans="1:39" ht="18" customHeight="1" thickBot="1" x14ac:dyDescent="0.25">
      <c r="A47" s="92">
        <v>52</v>
      </c>
      <c r="B47" s="92">
        <v>650039017</v>
      </c>
      <c r="C47" s="92">
        <v>4466</v>
      </c>
      <c r="D47" s="29" t="s">
        <v>292</v>
      </c>
      <c r="E47" s="82">
        <v>3143</v>
      </c>
      <c r="F47" s="355" t="s">
        <v>293</v>
      </c>
      <c r="G47" s="68">
        <v>50</v>
      </c>
      <c r="H47" s="171">
        <v>2</v>
      </c>
      <c r="I47" s="200">
        <v>50</v>
      </c>
      <c r="J47" s="200">
        <v>0</v>
      </c>
      <c r="K47" s="200">
        <v>0</v>
      </c>
      <c r="L47" s="300">
        <f t="shared" si="12"/>
        <v>50</v>
      </c>
      <c r="M47" s="301">
        <f t="shared" si="13"/>
        <v>0</v>
      </c>
      <c r="N47" s="350">
        <f t="shared" si="1"/>
        <v>0</v>
      </c>
      <c r="O47" s="326">
        <f>IF(M47&gt;=0,VLOOKUP(M47,ŠD_ŠK_normativy!$A$4:$D$304,2,0))</f>
        <v>0</v>
      </c>
      <c r="P47" s="291">
        <f>IF(N47&gt;=0,VLOOKUP(N47,ŠD_ŠK_normativy!$A$4:$D$304,3,0))</f>
        <v>0</v>
      </c>
      <c r="Q47" s="291">
        <f>IF(L47&gt;=0,VLOOKUP(L47,ŠD_ŠK_normativy!$A$4:$D$304,4,0))</f>
        <v>480</v>
      </c>
      <c r="R47" s="291">
        <f>IF((M47+N47)&gt;=0,VLOOKUP((M47+N47),ŠD_ŠK_normativy!$A$4:$D$304,4,0))</f>
        <v>0</v>
      </c>
      <c r="S47" s="292">
        <f>ŠD_ŠK_normativy!$H$5</f>
        <v>27</v>
      </c>
      <c r="T47" s="292">
        <f>ŠD_ŠK_normativy!$H$6</f>
        <v>18</v>
      </c>
      <c r="U47" s="293">
        <f>ŠD_ŠK_normativy!$H$3</f>
        <v>39953</v>
      </c>
      <c r="V47" s="335">
        <f>ŠD_ŠK_normativy!$H$4</f>
        <v>20956</v>
      </c>
      <c r="W47" s="246" t="str">
        <f t="shared" si="2"/>
        <v>0</v>
      </c>
      <c r="X47" s="249" t="str">
        <f t="shared" si="3"/>
        <v>0</v>
      </c>
      <c r="Y47" s="250">
        <f t="shared" si="4"/>
        <v>733</v>
      </c>
      <c r="Z47" s="248">
        <f t="shared" si="5"/>
        <v>36650</v>
      </c>
      <c r="AA47" s="129">
        <f t="shared" si="6"/>
        <v>26187</v>
      </c>
      <c r="AB47" s="129">
        <f t="shared" si="7"/>
        <v>8851</v>
      </c>
      <c r="AC47" s="129">
        <f t="shared" si="8"/>
        <v>262</v>
      </c>
      <c r="AD47" s="129">
        <f t="shared" si="9"/>
        <v>1350</v>
      </c>
      <c r="AE47" s="130">
        <f t="shared" si="10"/>
        <v>0</v>
      </c>
      <c r="AF47" s="165">
        <f t="shared" si="11"/>
        <v>0.1</v>
      </c>
    </row>
    <row r="48" spans="1:39" ht="18" customHeight="1" thickBot="1" x14ac:dyDescent="0.25">
      <c r="A48" s="22"/>
      <c r="B48" s="22"/>
      <c r="C48" s="22"/>
      <c r="D48" s="13" t="s">
        <v>6</v>
      </c>
      <c r="E48" s="46"/>
      <c r="F48" s="33"/>
      <c r="G48" s="269"/>
      <c r="H48" s="270">
        <f t="shared" ref="H48" si="14">SUM(H6:H47)</f>
        <v>91</v>
      </c>
      <c r="I48" s="270">
        <f t="shared" ref="I48" si="15">SUM(I6:I47)</f>
        <v>2125</v>
      </c>
      <c r="J48" s="270">
        <f t="shared" ref="J48" si="16">SUM(J6:J47)</f>
        <v>164</v>
      </c>
      <c r="K48" s="235">
        <f t="shared" ref="K48" si="17">SUM(K6:K47)</f>
        <v>7</v>
      </c>
      <c r="L48" s="50">
        <f t="shared" ref="L48" si="18">SUM(L6:L47)</f>
        <v>2122</v>
      </c>
      <c r="M48" s="270">
        <f t="shared" ref="M48" si="19">SUM(M6:M47)</f>
        <v>164</v>
      </c>
      <c r="N48" s="235">
        <f t="shared" ref="N48" si="20">SUM(N6:N47)</f>
        <v>7</v>
      </c>
      <c r="O48" s="325" t="s">
        <v>35</v>
      </c>
      <c r="P48" s="333" t="s">
        <v>35</v>
      </c>
      <c r="Q48" s="333" t="s">
        <v>35</v>
      </c>
      <c r="R48" s="333" t="s">
        <v>35</v>
      </c>
      <c r="S48" s="333" t="s">
        <v>35</v>
      </c>
      <c r="T48" s="333" t="s">
        <v>35</v>
      </c>
      <c r="U48" s="333" t="s">
        <v>35</v>
      </c>
      <c r="V48" s="333" t="s">
        <v>35</v>
      </c>
      <c r="W48" s="322" t="s">
        <v>35</v>
      </c>
      <c r="X48" s="322" t="s">
        <v>35</v>
      </c>
      <c r="Y48" s="323" t="s">
        <v>35</v>
      </c>
      <c r="Z48" s="294">
        <f t="shared" ref="Z48" si="21">SUM(Z6:Z47)</f>
        <v>3373357</v>
      </c>
      <c r="AA48" s="320">
        <f t="shared" ref="AA48" si="22">SUM(AA6:AA47)</f>
        <v>2457703</v>
      </c>
      <c r="AB48" s="320">
        <f t="shared" ref="AB48" si="23">SUM(AB6:AB47)</f>
        <v>830707</v>
      </c>
      <c r="AC48" s="320">
        <f t="shared" ref="AC48" si="24">SUM(AC6:AC47)</f>
        <v>24575</v>
      </c>
      <c r="AD48" s="320">
        <f t="shared" ref="AD48" si="25">SUM(AD6:AD47)</f>
        <v>60372</v>
      </c>
      <c r="AE48" s="321">
        <f t="shared" ref="AE48" si="26">SUM(AE6:AE47)</f>
        <v>2.62</v>
      </c>
      <c r="AF48" s="295">
        <f t="shared" ref="AF48" si="27">SUM(AF6:AF47)</f>
        <v>4.7699999999999996</v>
      </c>
    </row>
    <row r="49" spans="17:26" ht="15" customHeight="1" x14ac:dyDescent="0.2">
      <c r="Z49" s="24">
        <f>SUM(AA48:AD48)</f>
        <v>3373357</v>
      </c>
    </row>
    <row r="50" spans="17:26" ht="11.25" x14ac:dyDescent="0.2">
      <c r="Q50" s="38"/>
    </row>
    <row r="51" spans="17:26" ht="24.75" customHeight="1" x14ac:dyDescent="0.2">
      <c r="Q51" s="38"/>
      <c r="R51" s="38"/>
      <c r="S51" s="38"/>
    </row>
  </sheetData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G24"/>
  <sheetViews>
    <sheetView workbookViewId="0">
      <pane xSplit="7" ySplit="5" topLeftCell="H6" activePane="bottomRight" state="frozen"/>
      <selection activeCell="A2" sqref="A2:XFD2"/>
      <selection pane="topRight" activeCell="A2" sqref="A2:XFD2"/>
      <selection pane="bottomLeft" activeCell="A2" sqref="A2:XFD2"/>
      <selection pane="bottomRight" activeCell="A2" sqref="A2:XFD2"/>
    </sheetView>
  </sheetViews>
  <sheetFormatPr defaultColWidth="11.28515625" defaultRowHeight="18" customHeight="1" x14ac:dyDescent="0.2"/>
  <cols>
    <col min="1" max="1" width="6.5703125" style="113" customWidth="1"/>
    <col min="2" max="2" width="9.7109375" style="1" customWidth="1"/>
    <col min="3" max="3" width="7.140625" style="113" customWidth="1"/>
    <col min="4" max="4" width="30.140625" style="1" customWidth="1"/>
    <col min="5" max="5" width="5.140625" style="1" customWidth="1"/>
    <col min="6" max="6" width="34.42578125" style="1" customWidth="1"/>
    <col min="7" max="7" width="7.42578125" style="80" bestFit="1" customWidth="1"/>
    <col min="8" max="14" width="9.7109375" style="80" customWidth="1"/>
    <col min="15" max="15" width="8.7109375" style="80" customWidth="1"/>
    <col min="16" max="16" width="8.7109375" style="25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2" t="s">
        <v>459</v>
      </c>
      <c r="B1" s="153"/>
      <c r="C1" s="153"/>
      <c r="D1" s="153"/>
      <c r="E1" s="7"/>
      <c r="Q1" s="25"/>
      <c r="R1" s="25"/>
      <c r="S1" s="25"/>
      <c r="U1" s="25"/>
    </row>
    <row r="2" spans="1:32" ht="12.75" customHeight="1" x14ac:dyDescent="0.2">
      <c r="E2" s="9"/>
      <c r="F2" s="36" t="s">
        <v>51</v>
      </c>
      <c r="Q2" s="25"/>
      <c r="R2" s="25"/>
      <c r="S2" s="25"/>
      <c r="U2" s="25"/>
    </row>
    <row r="3" spans="1:32" ht="16.5" customHeight="1" x14ac:dyDescent="0.2">
      <c r="E3" s="5"/>
      <c r="F3" s="3" t="s">
        <v>47</v>
      </c>
      <c r="Q3" s="25"/>
      <c r="R3" s="25"/>
      <c r="S3" s="25"/>
      <c r="U3" s="25"/>
    </row>
    <row r="4" spans="1:32" ht="24" customHeight="1" thickBot="1" x14ac:dyDescent="0.3">
      <c r="A4" s="154" t="s">
        <v>124</v>
      </c>
      <c r="E4" s="2"/>
      <c r="F4" s="26" t="s">
        <v>49</v>
      </c>
      <c r="H4" s="170" t="s">
        <v>460</v>
      </c>
      <c r="R4" s="25"/>
      <c r="S4" s="25"/>
      <c r="U4" s="25"/>
      <c r="Z4" s="1" t="s">
        <v>113</v>
      </c>
      <c r="AA4" s="57"/>
      <c r="AB4" s="57"/>
      <c r="AC4" s="57"/>
      <c r="AD4" s="57"/>
      <c r="AE4" s="57"/>
      <c r="AF4" s="57"/>
    </row>
    <row r="5" spans="1:32" ht="57" thickBot="1" x14ac:dyDescent="0.25">
      <c r="A5" s="20" t="s">
        <v>420</v>
      </c>
      <c r="B5" s="20" t="s">
        <v>419</v>
      </c>
      <c r="C5" s="20" t="s">
        <v>36</v>
      </c>
      <c r="D5" s="27" t="s">
        <v>37</v>
      </c>
      <c r="E5" s="4" t="s">
        <v>0</v>
      </c>
      <c r="F5" s="32" t="s">
        <v>1</v>
      </c>
      <c r="G5" s="52" t="s">
        <v>2</v>
      </c>
      <c r="H5" s="56" t="s">
        <v>62</v>
      </c>
      <c r="I5" s="254" t="s">
        <v>449</v>
      </c>
      <c r="J5" s="254" t="s">
        <v>448</v>
      </c>
      <c r="K5" s="302" t="s">
        <v>436</v>
      </c>
      <c r="L5" s="208" t="s">
        <v>450</v>
      </c>
      <c r="M5" s="236" t="s">
        <v>451</v>
      </c>
      <c r="N5" s="209" t="s">
        <v>442</v>
      </c>
      <c r="O5" s="223" t="s">
        <v>443</v>
      </c>
      <c r="P5" s="224" t="s">
        <v>117</v>
      </c>
      <c r="Q5" s="225" t="s">
        <v>452</v>
      </c>
      <c r="R5" s="225" t="s">
        <v>453</v>
      </c>
      <c r="S5" s="225" t="s">
        <v>63</v>
      </c>
      <c r="T5" s="226" t="s">
        <v>118</v>
      </c>
      <c r="U5" s="61" t="s">
        <v>433</v>
      </c>
      <c r="V5" s="336" t="s">
        <v>424</v>
      </c>
      <c r="W5" s="262" t="s">
        <v>454</v>
      </c>
      <c r="X5" s="263" t="s">
        <v>456</v>
      </c>
      <c r="Y5" s="264" t="s">
        <v>455</v>
      </c>
      <c r="Z5" s="286" t="s">
        <v>34</v>
      </c>
      <c r="AA5" s="287" t="s">
        <v>112</v>
      </c>
      <c r="AB5" s="287" t="s">
        <v>22</v>
      </c>
      <c r="AC5" s="287" t="s">
        <v>33</v>
      </c>
      <c r="AD5" s="288" t="s">
        <v>23</v>
      </c>
      <c r="AE5" s="156" t="s">
        <v>469</v>
      </c>
      <c r="AF5" s="155" t="s">
        <v>470</v>
      </c>
    </row>
    <row r="6" spans="1:32" ht="18" customHeight="1" x14ac:dyDescent="0.2">
      <c r="A6" s="115">
        <v>3</v>
      </c>
      <c r="B6" s="115">
        <v>600074943</v>
      </c>
      <c r="C6" s="115">
        <v>4464</v>
      </c>
      <c r="D6" s="178" t="s">
        <v>294</v>
      </c>
      <c r="E6" s="42">
        <v>3143</v>
      </c>
      <c r="F6" s="86" t="s">
        <v>295</v>
      </c>
      <c r="G6" s="168">
        <v>180</v>
      </c>
      <c r="H6" s="276">
        <v>6</v>
      </c>
      <c r="I6" s="274">
        <v>169</v>
      </c>
      <c r="J6" s="274">
        <v>0</v>
      </c>
      <c r="K6" s="285">
        <v>0</v>
      </c>
      <c r="L6" s="210">
        <f t="shared" ref="L6" si="0">IF(I6&lt;=G6,I6,G6)</f>
        <v>169</v>
      </c>
      <c r="M6" s="351">
        <f>IF(J6&lt;=G6,J6,G6)</f>
        <v>0</v>
      </c>
      <c r="N6" s="352">
        <f t="shared" ref="N6:N19" si="1">IF(J6&lt;=G6,IF((J6+K6)&gt;=G6,G6-J6,K6),0)</f>
        <v>0</v>
      </c>
      <c r="O6" s="311">
        <f>IF(M6&gt;=0,VLOOKUP(M6,ŠD_ŠK_normativy!$A$4:$D$304,2,0))</f>
        <v>0</v>
      </c>
      <c r="P6" s="290">
        <f>IF(N6&gt;=0,VLOOKUP(N6,ŠD_ŠK_normativy!$A$4:$D$304,3,0))</f>
        <v>0</v>
      </c>
      <c r="Q6" s="290">
        <f>IF(L6&gt;=0,VLOOKUP(L6,ŠD_ŠK_normativy!$A$4:$D$304,4,0))</f>
        <v>480</v>
      </c>
      <c r="R6" s="290">
        <f>IF((M6+N6)&gt;=0,VLOOKUP((M6+N6),ŠD_ŠK_normativy!$A$4:$D$304,4,0))</f>
        <v>0</v>
      </c>
      <c r="S6" s="267">
        <f>ŠD_ŠK_normativy!$H$5</f>
        <v>27</v>
      </c>
      <c r="T6" s="267">
        <f>ŠD_ŠK_normativy!$H$6</f>
        <v>18</v>
      </c>
      <c r="U6" s="268">
        <f>ŠD_ŠK_normativy!$H$3</f>
        <v>39953</v>
      </c>
      <c r="V6" s="334">
        <f>ŠD_ŠK_normativy!$H$4</f>
        <v>20956</v>
      </c>
      <c r="W6" s="246" t="str">
        <f>IFERROR(ROUND(12*1.348*(1/O6*U6+1/R6*V6)+T6,0),"0")</f>
        <v>0</v>
      </c>
      <c r="X6" s="249" t="str">
        <f>IFERROR(ROUND(12*1.348*(1/P6*U6+1/R6*V6)+T6,0),"0")</f>
        <v>0</v>
      </c>
      <c r="Y6" s="250">
        <f>IFERROR(ROUND(12*1.348*(1/Q6*V6)+S6,0),"0")</f>
        <v>733</v>
      </c>
      <c r="Z6" s="248">
        <f t="shared" ref="Z6" si="2">L6*Y6+M6*W6+N6*X6</f>
        <v>123877</v>
      </c>
      <c r="AA6" s="129">
        <f>ROUND((Z6-AD6)/1.348,0)</f>
        <v>88512</v>
      </c>
      <c r="AB6" s="129">
        <f t="shared" ref="AB6" si="3">Z6-AA6-AC6-AD6</f>
        <v>29917</v>
      </c>
      <c r="AC6" s="129">
        <f>ROUND(AA6*1%,0)</f>
        <v>885</v>
      </c>
      <c r="AD6" s="129">
        <f t="shared" ref="AD6" si="4">L6*S6+(M6+N6)*T6</f>
        <v>4563</v>
      </c>
      <c r="AE6" s="130">
        <f t="shared" ref="AE6" si="5">ROUND(IFERROR(M6/O6,"0")+IFERROR(N6/P6,"0"),2)</f>
        <v>0</v>
      </c>
      <c r="AF6" s="165">
        <f t="shared" ref="AF6" si="6">ROUND(IFERROR(L6/Q6,"0")+IFERROR((M6+N6)/R6,"0"),2)</f>
        <v>0.35</v>
      </c>
    </row>
    <row r="7" spans="1:32" ht="18" customHeight="1" x14ac:dyDescent="0.2">
      <c r="A7" s="91">
        <v>4</v>
      </c>
      <c r="B7" s="110">
        <v>600074609</v>
      </c>
      <c r="C7" s="91">
        <v>4457</v>
      </c>
      <c r="D7" s="179" t="s">
        <v>296</v>
      </c>
      <c r="E7" s="18">
        <v>3143</v>
      </c>
      <c r="F7" s="84" t="s">
        <v>297</v>
      </c>
      <c r="G7" s="64">
        <v>75</v>
      </c>
      <c r="H7" s="171">
        <v>2</v>
      </c>
      <c r="I7" s="200">
        <v>33</v>
      </c>
      <c r="J7" s="200">
        <v>0</v>
      </c>
      <c r="K7" s="232">
        <v>0</v>
      </c>
      <c r="L7" s="211">
        <f t="shared" ref="L7:L19" si="7">IF(I7&lt;=G7,I7,G7)</f>
        <v>33</v>
      </c>
      <c r="M7" s="48">
        <f t="shared" ref="M7:M19" si="8">IF(J7&lt;=G7,J7,G7)</f>
        <v>0</v>
      </c>
      <c r="N7" s="350">
        <f t="shared" si="1"/>
        <v>0</v>
      </c>
      <c r="O7" s="312">
        <f>IF(M7&gt;=0,VLOOKUP(M7,ŠD_ŠK_normativy!$A$4:$D$304,2,0))</f>
        <v>0</v>
      </c>
      <c r="P7" s="289">
        <f>IF(N7&gt;=0,VLOOKUP(N7,ŠD_ŠK_normativy!$A$4:$D$304,3,0))</f>
        <v>0</v>
      </c>
      <c r="Q7" s="289">
        <f>IF(L7&gt;=0,VLOOKUP(L7,ŠD_ŠK_normativy!$A$4:$D$304,4,0))</f>
        <v>480</v>
      </c>
      <c r="R7" s="289">
        <f>IF((M7+N7)&gt;=0,VLOOKUP((M7+N7),ŠD_ŠK_normativy!$A$4:$D$304,4,0))</f>
        <v>0</v>
      </c>
      <c r="S7" s="265">
        <f>ŠD_ŠK_normativy!$H$5</f>
        <v>27</v>
      </c>
      <c r="T7" s="265">
        <f>ŠD_ŠK_normativy!$H$6</f>
        <v>18</v>
      </c>
      <c r="U7" s="59">
        <f>ŠD_ŠK_normativy!$H$3</f>
        <v>39953</v>
      </c>
      <c r="V7" s="75">
        <f>ŠD_ŠK_normativy!$H$4</f>
        <v>20956</v>
      </c>
      <c r="W7" s="246" t="str">
        <f t="shared" ref="W7:W19" si="9">IFERROR(ROUND(12*1.348*(1/O7*U7+1/R7*V7)+T7,0),"0")</f>
        <v>0</v>
      </c>
      <c r="X7" s="249" t="str">
        <f t="shared" ref="X7:X19" si="10">IFERROR(ROUND(12*1.348*(1/P7*U7+1/R7*V7)+T7,0),"0")</f>
        <v>0</v>
      </c>
      <c r="Y7" s="250">
        <f t="shared" ref="Y7:Y19" si="11">IFERROR(ROUND(12*1.348*(1/Q7*V7)+S7,0),"0")</f>
        <v>733</v>
      </c>
      <c r="Z7" s="248">
        <f t="shared" ref="Z7:Z19" si="12">L7*Y7+M7*W7+N7*X7</f>
        <v>24189</v>
      </c>
      <c r="AA7" s="129">
        <f t="shared" ref="AA7:AA19" si="13">ROUND((Z7-AD7)/1.348,0)</f>
        <v>17283</v>
      </c>
      <c r="AB7" s="129">
        <f t="shared" ref="AB7:AB19" si="14">Z7-AA7-AC7-AD7</f>
        <v>5842</v>
      </c>
      <c r="AC7" s="129">
        <f t="shared" ref="AC7:AC19" si="15">ROUND(AA7*1%,0)</f>
        <v>173</v>
      </c>
      <c r="AD7" s="129">
        <f t="shared" ref="AD7:AD19" si="16">L7*S7+(M7+N7)*T7</f>
        <v>891</v>
      </c>
      <c r="AE7" s="130">
        <f t="shared" ref="AE7:AE19" si="17">ROUND(IFERROR(M7/O7,"0")+IFERROR(N7/P7,"0"),2)</f>
        <v>0</v>
      </c>
      <c r="AF7" s="165">
        <f t="shared" ref="AF7:AF19" si="18">ROUND(IFERROR(L7/Q7,"0")+IFERROR((M7+N7)/R7,"0"),2)</f>
        <v>7.0000000000000007E-2</v>
      </c>
    </row>
    <row r="8" spans="1:32" ht="18" customHeight="1" x14ac:dyDescent="0.2">
      <c r="A8" s="91">
        <v>5</v>
      </c>
      <c r="B8" s="115">
        <v>600074617</v>
      </c>
      <c r="C8" s="91">
        <v>4456</v>
      </c>
      <c r="D8" s="180" t="s">
        <v>298</v>
      </c>
      <c r="E8" s="18">
        <v>3143</v>
      </c>
      <c r="F8" s="45" t="s">
        <v>299</v>
      </c>
      <c r="G8" s="64">
        <v>160</v>
      </c>
      <c r="H8" s="171">
        <v>5</v>
      </c>
      <c r="I8" s="200">
        <v>150</v>
      </c>
      <c r="J8" s="200">
        <v>0</v>
      </c>
      <c r="K8" s="232">
        <v>0</v>
      </c>
      <c r="L8" s="211">
        <f t="shared" si="7"/>
        <v>150</v>
      </c>
      <c r="M8" s="48">
        <f t="shared" si="8"/>
        <v>0</v>
      </c>
      <c r="N8" s="350">
        <f t="shared" si="1"/>
        <v>0</v>
      </c>
      <c r="O8" s="312">
        <f>IF(M8&gt;=0,VLOOKUP(M8,ŠD_ŠK_normativy!$A$4:$D$304,2,0))</f>
        <v>0</v>
      </c>
      <c r="P8" s="289">
        <f>IF(N8&gt;=0,VLOOKUP(N8,ŠD_ŠK_normativy!$A$4:$D$304,3,0))</f>
        <v>0</v>
      </c>
      <c r="Q8" s="289">
        <f>IF(L8&gt;=0,VLOOKUP(L8,ŠD_ŠK_normativy!$A$4:$D$304,4,0))</f>
        <v>480</v>
      </c>
      <c r="R8" s="289">
        <f>IF((M8+N8)&gt;=0,VLOOKUP((M8+N8),ŠD_ŠK_normativy!$A$4:$D$304,4,0))</f>
        <v>0</v>
      </c>
      <c r="S8" s="265">
        <f>ŠD_ŠK_normativy!$H$5</f>
        <v>27</v>
      </c>
      <c r="T8" s="265">
        <f>ŠD_ŠK_normativy!$H$6</f>
        <v>18</v>
      </c>
      <c r="U8" s="59">
        <f>ŠD_ŠK_normativy!$H$3</f>
        <v>39953</v>
      </c>
      <c r="V8" s="75">
        <f>ŠD_ŠK_normativy!$H$4</f>
        <v>20956</v>
      </c>
      <c r="W8" s="246" t="str">
        <f t="shared" si="9"/>
        <v>0</v>
      </c>
      <c r="X8" s="249" t="str">
        <f t="shared" si="10"/>
        <v>0</v>
      </c>
      <c r="Y8" s="250">
        <f t="shared" si="11"/>
        <v>733</v>
      </c>
      <c r="Z8" s="248">
        <f t="shared" si="12"/>
        <v>109950</v>
      </c>
      <c r="AA8" s="129">
        <f t="shared" si="13"/>
        <v>78561</v>
      </c>
      <c r="AB8" s="129">
        <f t="shared" si="14"/>
        <v>26553</v>
      </c>
      <c r="AC8" s="129">
        <f t="shared" si="15"/>
        <v>786</v>
      </c>
      <c r="AD8" s="129">
        <f t="shared" si="16"/>
        <v>4050</v>
      </c>
      <c r="AE8" s="130">
        <f t="shared" si="17"/>
        <v>0</v>
      </c>
      <c r="AF8" s="165">
        <f t="shared" si="18"/>
        <v>0.31</v>
      </c>
    </row>
    <row r="9" spans="1:32" ht="18" customHeight="1" x14ac:dyDescent="0.2">
      <c r="A9" s="91">
        <v>6</v>
      </c>
      <c r="B9" s="115">
        <v>600075141</v>
      </c>
      <c r="C9" s="91">
        <v>4478</v>
      </c>
      <c r="D9" s="181" t="s">
        <v>300</v>
      </c>
      <c r="E9" s="18">
        <v>3143</v>
      </c>
      <c r="F9" s="77" t="s">
        <v>301</v>
      </c>
      <c r="G9" s="64">
        <v>12</v>
      </c>
      <c r="H9" s="171">
        <v>1</v>
      </c>
      <c r="I9" s="200">
        <v>10</v>
      </c>
      <c r="J9" s="200">
        <v>0</v>
      </c>
      <c r="K9" s="232">
        <v>0</v>
      </c>
      <c r="L9" s="211">
        <f t="shared" si="7"/>
        <v>10</v>
      </c>
      <c r="M9" s="48">
        <f t="shared" si="8"/>
        <v>0</v>
      </c>
      <c r="N9" s="350">
        <f t="shared" si="1"/>
        <v>0</v>
      </c>
      <c r="O9" s="312">
        <f>IF(M9&gt;=0,VLOOKUP(M9,ŠD_ŠK_normativy!$A$4:$D$304,2,0))</f>
        <v>0</v>
      </c>
      <c r="P9" s="289">
        <f>IF(N9&gt;=0,VLOOKUP(N9,ŠD_ŠK_normativy!$A$4:$D$304,3,0))</f>
        <v>0</v>
      </c>
      <c r="Q9" s="289">
        <f>IF(L9&gt;=0,VLOOKUP(L9,ŠD_ŠK_normativy!$A$4:$D$304,4,0))</f>
        <v>480</v>
      </c>
      <c r="R9" s="289">
        <f>IF((M9+N9)&gt;=0,VLOOKUP((M9+N9),ŠD_ŠK_normativy!$A$4:$D$304,4,0))</f>
        <v>0</v>
      </c>
      <c r="S9" s="265">
        <f>ŠD_ŠK_normativy!$H$5</f>
        <v>27</v>
      </c>
      <c r="T9" s="265">
        <f>ŠD_ŠK_normativy!$H$6</f>
        <v>18</v>
      </c>
      <c r="U9" s="59">
        <f>ŠD_ŠK_normativy!$H$3</f>
        <v>39953</v>
      </c>
      <c r="V9" s="75">
        <f>ŠD_ŠK_normativy!$H$4</f>
        <v>20956</v>
      </c>
      <c r="W9" s="246" t="str">
        <f t="shared" si="9"/>
        <v>0</v>
      </c>
      <c r="X9" s="249" t="str">
        <f t="shared" si="10"/>
        <v>0</v>
      </c>
      <c r="Y9" s="250">
        <f t="shared" si="11"/>
        <v>733</v>
      </c>
      <c r="Z9" s="248">
        <f t="shared" si="12"/>
        <v>7330</v>
      </c>
      <c r="AA9" s="129">
        <f t="shared" si="13"/>
        <v>5237</v>
      </c>
      <c r="AB9" s="129">
        <f t="shared" si="14"/>
        <v>1771</v>
      </c>
      <c r="AC9" s="129">
        <f t="shared" si="15"/>
        <v>52</v>
      </c>
      <c r="AD9" s="129">
        <f t="shared" si="16"/>
        <v>270</v>
      </c>
      <c r="AE9" s="130">
        <f t="shared" si="17"/>
        <v>0</v>
      </c>
      <c r="AF9" s="165">
        <f t="shared" si="18"/>
        <v>0.02</v>
      </c>
    </row>
    <row r="10" spans="1:32" ht="18" customHeight="1" x14ac:dyDescent="0.2">
      <c r="A10" s="91">
        <v>10</v>
      </c>
      <c r="B10" s="91">
        <v>600074722</v>
      </c>
      <c r="C10" s="91">
        <v>4481</v>
      </c>
      <c r="D10" s="180" t="s">
        <v>302</v>
      </c>
      <c r="E10" s="18">
        <v>3143</v>
      </c>
      <c r="F10" s="104" t="s">
        <v>303</v>
      </c>
      <c r="G10" s="64">
        <v>99</v>
      </c>
      <c r="H10" s="171">
        <v>3</v>
      </c>
      <c r="I10" s="200">
        <v>79</v>
      </c>
      <c r="J10" s="200">
        <v>0</v>
      </c>
      <c r="K10" s="232">
        <v>0</v>
      </c>
      <c r="L10" s="211">
        <f t="shared" si="7"/>
        <v>79</v>
      </c>
      <c r="M10" s="48">
        <f t="shared" si="8"/>
        <v>0</v>
      </c>
      <c r="N10" s="350">
        <f t="shared" si="1"/>
        <v>0</v>
      </c>
      <c r="O10" s="312">
        <f>IF(M10&gt;=0,VLOOKUP(M10,ŠD_ŠK_normativy!$A$4:$D$304,2,0))</f>
        <v>0</v>
      </c>
      <c r="P10" s="289">
        <f>IF(N10&gt;=0,VLOOKUP(N10,ŠD_ŠK_normativy!$A$4:$D$304,3,0))</f>
        <v>0</v>
      </c>
      <c r="Q10" s="289">
        <f>IF(L10&gt;=0,VLOOKUP(L10,ŠD_ŠK_normativy!$A$4:$D$304,4,0))</f>
        <v>480</v>
      </c>
      <c r="R10" s="289">
        <f>IF((M10+N10)&gt;=0,VLOOKUP((M10+N10),ŠD_ŠK_normativy!$A$4:$D$304,4,0))</f>
        <v>0</v>
      </c>
      <c r="S10" s="265">
        <f>ŠD_ŠK_normativy!$H$5</f>
        <v>27</v>
      </c>
      <c r="T10" s="265">
        <f>ŠD_ŠK_normativy!$H$6</f>
        <v>18</v>
      </c>
      <c r="U10" s="59">
        <f>ŠD_ŠK_normativy!$H$3</f>
        <v>39953</v>
      </c>
      <c r="V10" s="75">
        <f>ŠD_ŠK_normativy!$H$4</f>
        <v>20956</v>
      </c>
      <c r="W10" s="246" t="str">
        <f t="shared" si="9"/>
        <v>0</v>
      </c>
      <c r="X10" s="249" t="str">
        <f t="shared" si="10"/>
        <v>0</v>
      </c>
      <c r="Y10" s="250">
        <f t="shared" si="11"/>
        <v>733</v>
      </c>
      <c r="Z10" s="248">
        <f t="shared" si="12"/>
        <v>57907</v>
      </c>
      <c r="AA10" s="129">
        <f t="shared" si="13"/>
        <v>41375</v>
      </c>
      <c r="AB10" s="129">
        <f t="shared" si="14"/>
        <v>13985</v>
      </c>
      <c r="AC10" s="129">
        <f t="shared" si="15"/>
        <v>414</v>
      </c>
      <c r="AD10" s="129">
        <f t="shared" si="16"/>
        <v>2133</v>
      </c>
      <c r="AE10" s="130">
        <f t="shared" si="17"/>
        <v>0</v>
      </c>
      <c r="AF10" s="165">
        <f t="shared" si="18"/>
        <v>0.16</v>
      </c>
    </row>
    <row r="11" spans="1:32" ht="18" customHeight="1" x14ac:dyDescent="0.2">
      <c r="A11" s="91">
        <v>12</v>
      </c>
      <c r="B11" s="91">
        <v>600074927</v>
      </c>
      <c r="C11" s="91">
        <v>4451</v>
      </c>
      <c r="D11" s="180" t="s">
        <v>304</v>
      </c>
      <c r="E11" s="18">
        <v>3143</v>
      </c>
      <c r="F11" s="76" t="s">
        <v>305</v>
      </c>
      <c r="G11" s="64">
        <v>100</v>
      </c>
      <c r="H11" s="171">
        <v>4</v>
      </c>
      <c r="I11" s="200">
        <v>99</v>
      </c>
      <c r="J11" s="200">
        <v>0</v>
      </c>
      <c r="K11" s="232">
        <v>0</v>
      </c>
      <c r="L11" s="356">
        <f t="shared" si="7"/>
        <v>99</v>
      </c>
      <c r="M11" s="48">
        <f t="shared" si="8"/>
        <v>0</v>
      </c>
      <c r="N11" s="350">
        <f t="shared" si="1"/>
        <v>0</v>
      </c>
      <c r="O11" s="312">
        <f>IF(M11&gt;=0,VLOOKUP(M11,ŠD_ŠK_normativy!$A$4:$D$304,2,0))</f>
        <v>0</v>
      </c>
      <c r="P11" s="289">
        <f>IF(N11&gt;=0,VLOOKUP(N11,ŠD_ŠK_normativy!$A$4:$D$304,3,0))</f>
        <v>0</v>
      </c>
      <c r="Q11" s="289">
        <f>IF(L11&gt;=0,VLOOKUP(L11,ŠD_ŠK_normativy!$A$4:$D$304,4,0))</f>
        <v>480</v>
      </c>
      <c r="R11" s="289">
        <f>IF((M11+N11)&gt;=0,VLOOKUP((M11+N11),ŠD_ŠK_normativy!$A$4:$D$304,4,0))</f>
        <v>0</v>
      </c>
      <c r="S11" s="265">
        <f>ŠD_ŠK_normativy!$H$5</f>
        <v>27</v>
      </c>
      <c r="T11" s="265">
        <f>ŠD_ŠK_normativy!$H$6</f>
        <v>18</v>
      </c>
      <c r="U11" s="59">
        <f>ŠD_ŠK_normativy!$H$3</f>
        <v>39953</v>
      </c>
      <c r="V11" s="75">
        <f>ŠD_ŠK_normativy!$H$4</f>
        <v>20956</v>
      </c>
      <c r="W11" s="246" t="str">
        <f t="shared" si="9"/>
        <v>0</v>
      </c>
      <c r="X11" s="249" t="str">
        <f t="shared" si="10"/>
        <v>0</v>
      </c>
      <c r="Y11" s="250">
        <f t="shared" si="11"/>
        <v>733</v>
      </c>
      <c r="Z11" s="248">
        <f t="shared" si="12"/>
        <v>72567</v>
      </c>
      <c r="AA11" s="129">
        <f t="shared" si="13"/>
        <v>51850</v>
      </c>
      <c r="AB11" s="129">
        <f t="shared" si="14"/>
        <v>17525</v>
      </c>
      <c r="AC11" s="129">
        <f t="shared" si="15"/>
        <v>519</v>
      </c>
      <c r="AD11" s="129">
        <f t="shared" si="16"/>
        <v>2673</v>
      </c>
      <c r="AE11" s="130">
        <f t="shared" si="17"/>
        <v>0</v>
      </c>
      <c r="AF11" s="165">
        <f t="shared" si="18"/>
        <v>0.21</v>
      </c>
    </row>
    <row r="12" spans="1:32" ht="18" customHeight="1" x14ac:dyDescent="0.2">
      <c r="A12" s="91">
        <v>13</v>
      </c>
      <c r="B12" s="91">
        <v>650033841</v>
      </c>
      <c r="C12" s="91">
        <v>4450</v>
      </c>
      <c r="D12" s="180" t="s">
        <v>306</v>
      </c>
      <c r="E12" s="18">
        <v>3143</v>
      </c>
      <c r="F12" s="76" t="s">
        <v>307</v>
      </c>
      <c r="G12" s="64">
        <v>25</v>
      </c>
      <c r="H12" s="171">
        <v>1</v>
      </c>
      <c r="I12" s="200">
        <v>19</v>
      </c>
      <c r="J12" s="200">
        <v>0</v>
      </c>
      <c r="K12" s="232">
        <v>0</v>
      </c>
      <c r="L12" s="211">
        <f t="shared" si="7"/>
        <v>19</v>
      </c>
      <c r="M12" s="48">
        <f t="shared" si="8"/>
        <v>0</v>
      </c>
      <c r="N12" s="350">
        <f t="shared" si="1"/>
        <v>0</v>
      </c>
      <c r="O12" s="312">
        <f>IF(M12&gt;=0,VLOOKUP(M12,ŠD_ŠK_normativy!$A$4:$D$304,2,0))</f>
        <v>0</v>
      </c>
      <c r="P12" s="289">
        <f>IF(N12&gt;=0,VLOOKUP(N12,ŠD_ŠK_normativy!$A$4:$D$304,3,0))</f>
        <v>0</v>
      </c>
      <c r="Q12" s="289">
        <f>IF(L12&gt;=0,VLOOKUP(L12,ŠD_ŠK_normativy!$A$4:$D$304,4,0))</f>
        <v>480</v>
      </c>
      <c r="R12" s="289">
        <f>IF((M12+N12)&gt;=0,VLOOKUP((M12+N12),ŠD_ŠK_normativy!$A$4:$D$304,4,0))</f>
        <v>0</v>
      </c>
      <c r="S12" s="265">
        <f>ŠD_ŠK_normativy!$H$5</f>
        <v>27</v>
      </c>
      <c r="T12" s="265">
        <f>ŠD_ŠK_normativy!$H$6</f>
        <v>18</v>
      </c>
      <c r="U12" s="59">
        <f>ŠD_ŠK_normativy!$H$3</f>
        <v>39953</v>
      </c>
      <c r="V12" s="75">
        <f>ŠD_ŠK_normativy!$H$4</f>
        <v>20956</v>
      </c>
      <c r="W12" s="246" t="str">
        <f t="shared" si="9"/>
        <v>0</v>
      </c>
      <c r="X12" s="249" t="str">
        <f t="shared" si="10"/>
        <v>0</v>
      </c>
      <c r="Y12" s="250">
        <f t="shared" si="11"/>
        <v>733</v>
      </c>
      <c r="Z12" s="248">
        <f t="shared" si="12"/>
        <v>13927</v>
      </c>
      <c r="AA12" s="129">
        <f t="shared" si="13"/>
        <v>9951</v>
      </c>
      <c r="AB12" s="129">
        <f t="shared" si="14"/>
        <v>3363</v>
      </c>
      <c r="AC12" s="129">
        <f t="shared" si="15"/>
        <v>100</v>
      </c>
      <c r="AD12" s="129">
        <f t="shared" si="16"/>
        <v>513</v>
      </c>
      <c r="AE12" s="130">
        <f t="shared" si="17"/>
        <v>0</v>
      </c>
      <c r="AF12" s="165">
        <f t="shared" si="18"/>
        <v>0.04</v>
      </c>
    </row>
    <row r="13" spans="1:32" ht="18" customHeight="1" x14ac:dyDescent="0.2">
      <c r="A13" s="91">
        <v>14</v>
      </c>
      <c r="B13" s="91">
        <v>600074862</v>
      </c>
      <c r="C13" s="91">
        <v>4430</v>
      </c>
      <c r="D13" s="182" t="s">
        <v>308</v>
      </c>
      <c r="E13" s="81">
        <v>3143</v>
      </c>
      <c r="F13" s="70" t="s">
        <v>309</v>
      </c>
      <c r="G13" s="64">
        <v>30</v>
      </c>
      <c r="H13" s="171">
        <v>1</v>
      </c>
      <c r="I13" s="200">
        <v>21</v>
      </c>
      <c r="J13" s="200">
        <v>0</v>
      </c>
      <c r="K13" s="232">
        <v>0</v>
      </c>
      <c r="L13" s="211">
        <f t="shared" si="7"/>
        <v>21</v>
      </c>
      <c r="M13" s="48">
        <f t="shared" si="8"/>
        <v>0</v>
      </c>
      <c r="N13" s="350">
        <f t="shared" si="1"/>
        <v>0</v>
      </c>
      <c r="O13" s="312">
        <f>IF(M13&gt;=0,VLOOKUP(M13,ŠD_ŠK_normativy!$A$4:$D$304,2,0))</f>
        <v>0</v>
      </c>
      <c r="P13" s="289">
        <f>IF(N13&gt;=0,VLOOKUP(N13,ŠD_ŠK_normativy!$A$4:$D$304,3,0))</f>
        <v>0</v>
      </c>
      <c r="Q13" s="289">
        <f>IF(L13&gt;=0,VLOOKUP(L13,ŠD_ŠK_normativy!$A$4:$D$304,4,0))</f>
        <v>480</v>
      </c>
      <c r="R13" s="289">
        <f>IF((M13+N13)&gt;=0,VLOOKUP((M13+N13),ŠD_ŠK_normativy!$A$4:$D$304,4,0))</f>
        <v>0</v>
      </c>
      <c r="S13" s="265">
        <f>ŠD_ŠK_normativy!$H$5</f>
        <v>27</v>
      </c>
      <c r="T13" s="265">
        <f>ŠD_ŠK_normativy!$H$6</f>
        <v>18</v>
      </c>
      <c r="U13" s="59">
        <f>ŠD_ŠK_normativy!$H$3</f>
        <v>39953</v>
      </c>
      <c r="V13" s="75">
        <f>ŠD_ŠK_normativy!$H$4</f>
        <v>20956</v>
      </c>
      <c r="W13" s="246" t="str">
        <f t="shared" si="9"/>
        <v>0</v>
      </c>
      <c r="X13" s="249" t="str">
        <f t="shared" si="10"/>
        <v>0</v>
      </c>
      <c r="Y13" s="250">
        <f t="shared" si="11"/>
        <v>733</v>
      </c>
      <c r="Z13" s="248">
        <f t="shared" si="12"/>
        <v>15393</v>
      </c>
      <c r="AA13" s="129">
        <f t="shared" si="13"/>
        <v>10999</v>
      </c>
      <c r="AB13" s="129">
        <f t="shared" si="14"/>
        <v>3717</v>
      </c>
      <c r="AC13" s="129">
        <f t="shared" si="15"/>
        <v>110</v>
      </c>
      <c r="AD13" s="129">
        <f t="shared" si="16"/>
        <v>567</v>
      </c>
      <c r="AE13" s="130">
        <f t="shared" si="17"/>
        <v>0</v>
      </c>
      <c r="AF13" s="165">
        <f t="shared" si="18"/>
        <v>0.04</v>
      </c>
    </row>
    <row r="14" spans="1:32" ht="18" customHeight="1" x14ac:dyDescent="0.2">
      <c r="A14" s="91">
        <v>15</v>
      </c>
      <c r="B14" s="91">
        <v>600075001</v>
      </c>
      <c r="C14" s="91">
        <v>4433</v>
      </c>
      <c r="D14" s="179" t="s">
        <v>310</v>
      </c>
      <c r="E14" s="18">
        <v>3143</v>
      </c>
      <c r="F14" s="70" t="s">
        <v>311</v>
      </c>
      <c r="G14" s="64">
        <v>20</v>
      </c>
      <c r="H14" s="171">
        <v>1</v>
      </c>
      <c r="I14" s="200">
        <v>12</v>
      </c>
      <c r="J14" s="200">
        <v>0</v>
      </c>
      <c r="K14" s="232">
        <v>0</v>
      </c>
      <c r="L14" s="211">
        <f t="shared" si="7"/>
        <v>12</v>
      </c>
      <c r="M14" s="48">
        <f t="shared" si="8"/>
        <v>0</v>
      </c>
      <c r="N14" s="350">
        <f t="shared" si="1"/>
        <v>0</v>
      </c>
      <c r="O14" s="312">
        <f>IF(M14&gt;=0,VLOOKUP(M14,ŠD_ŠK_normativy!$A$4:$D$304,2,0))</f>
        <v>0</v>
      </c>
      <c r="P14" s="289">
        <f>IF(N14&gt;=0,VLOOKUP(N14,ŠD_ŠK_normativy!$A$4:$D$304,3,0))</f>
        <v>0</v>
      </c>
      <c r="Q14" s="289">
        <f>IF(L14&gt;=0,VLOOKUP(L14,ŠD_ŠK_normativy!$A$4:$D$304,4,0))</f>
        <v>480</v>
      </c>
      <c r="R14" s="289">
        <f>IF((M14+N14)&gt;=0,VLOOKUP((M14+N14),ŠD_ŠK_normativy!$A$4:$D$304,4,0))</f>
        <v>0</v>
      </c>
      <c r="S14" s="265">
        <f>ŠD_ŠK_normativy!$H$5</f>
        <v>27</v>
      </c>
      <c r="T14" s="265">
        <f>ŠD_ŠK_normativy!$H$6</f>
        <v>18</v>
      </c>
      <c r="U14" s="59">
        <f>ŠD_ŠK_normativy!$H$3</f>
        <v>39953</v>
      </c>
      <c r="V14" s="75">
        <f>ŠD_ŠK_normativy!$H$4</f>
        <v>20956</v>
      </c>
      <c r="W14" s="246" t="str">
        <f t="shared" si="9"/>
        <v>0</v>
      </c>
      <c r="X14" s="249" t="str">
        <f t="shared" si="10"/>
        <v>0</v>
      </c>
      <c r="Y14" s="250">
        <f t="shared" si="11"/>
        <v>733</v>
      </c>
      <c r="Z14" s="248">
        <f t="shared" si="12"/>
        <v>8796</v>
      </c>
      <c r="AA14" s="129">
        <f t="shared" si="13"/>
        <v>6285</v>
      </c>
      <c r="AB14" s="129">
        <f t="shared" si="14"/>
        <v>2124</v>
      </c>
      <c r="AC14" s="129">
        <f t="shared" si="15"/>
        <v>63</v>
      </c>
      <c r="AD14" s="129">
        <f t="shared" si="16"/>
        <v>324</v>
      </c>
      <c r="AE14" s="130">
        <f t="shared" si="17"/>
        <v>0</v>
      </c>
      <c r="AF14" s="165">
        <f t="shared" si="18"/>
        <v>0.03</v>
      </c>
    </row>
    <row r="15" spans="1:32" ht="18" customHeight="1" x14ac:dyDescent="0.2">
      <c r="A15" s="91">
        <v>16</v>
      </c>
      <c r="B15" s="91">
        <v>600074854</v>
      </c>
      <c r="C15" s="91">
        <v>4487</v>
      </c>
      <c r="D15" s="179" t="s">
        <v>312</v>
      </c>
      <c r="E15" s="18">
        <v>3143</v>
      </c>
      <c r="F15" s="70" t="s">
        <v>313</v>
      </c>
      <c r="G15" s="66">
        <v>50</v>
      </c>
      <c r="H15" s="171">
        <v>2</v>
      </c>
      <c r="I15" s="339">
        <v>53</v>
      </c>
      <c r="J15" s="200">
        <v>0</v>
      </c>
      <c r="K15" s="232">
        <v>0</v>
      </c>
      <c r="L15" s="211">
        <f t="shared" si="7"/>
        <v>50</v>
      </c>
      <c r="M15" s="48">
        <f t="shared" si="8"/>
        <v>0</v>
      </c>
      <c r="N15" s="350">
        <f t="shared" si="1"/>
        <v>0</v>
      </c>
      <c r="O15" s="312">
        <f>IF(M15&gt;=0,VLOOKUP(M15,ŠD_ŠK_normativy!$A$4:$D$304,2,0))</f>
        <v>0</v>
      </c>
      <c r="P15" s="289">
        <f>IF(N15&gt;=0,VLOOKUP(N15,ŠD_ŠK_normativy!$A$4:$D$304,3,0))</f>
        <v>0</v>
      </c>
      <c r="Q15" s="289">
        <f>IF(L15&gt;=0,VLOOKUP(L15,ŠD_ŠK_normativy!$A$4:$D$304,4,0))</f>
        <v>480</v>
      </c>
      <c r="R15" s="289">
        <f>IF((M15+N15)&gt;=0,VLOOKUP((M15+N15),ŠD_ŠK_normativy!$A$4:$D$304,4,0))</f>
        <v>0</v>
      </c>
      <c r="S15" s="265">
        <f>ŠD_ŠK_normativy!$H$5</f>
        <v>27</v>
      </c>
      <c r="T15" s="265">
        <f>ŠD_ŠK_normativy!$H$6</f>
        <v>18</v>
      </c>
      <c r="U15" s="59">
        <f>ŠD_ŠK_normativy!$H$3</f>
        <v>39953</v>
      </c>
      <c r="V15" s="75">
        <f>ŠD_ŠK_normativy!$H$4</f>
        <v>20956</v>
      </c>
      <c r="W15" s="246" t="str">
        <f t="shared" si="9"/>
        <v>0</v>
      </c>
      <c r="X15" s="249" t="str">
        <f t="shared" si="10"/>
        <v>0</v>
      </c>
      <c r="Y15" s="250">
        <f t="shared" si="11"/>
        <v>733</v>
      </c>
      <c r="Z15" s="248">
        <f t="shared" si="12"/>
        <v>36650</v>
      </c>
      <c r="AA15" s="129">
        <f t="shared" si="13"/>
        <v>26187</v>
      </c>
      <c r="AB15" s="129">
        <f t="shared" si="14"/>
        <v>8851</v>
      </c>
      <c r="AC15" s="129">
        <f t="shared" si="15"/>
        <v>262</v>
      </c>
      <c r="AD15" s="129">
        <f t="shared" si="16"/>
        <v>1350</v>
      </c>
      <c r="AE15" s="130">
        <f t="shared" si="17"/>
        <v>0</v>
      </c>
      <c r="AF15" s="165">
        <f t="shared" si="18"/>
        <v>0.1</v>
      </c>
    </row>
    <row r="16" spans="1:32" ht="18" customHeight="1" x14ac:dyDescent="0.2">
      <c r="A16" s="91">
        <v>17</v>
      </c>
      <c r="B16" s="91">
        <v>600074803</v>
      </c>
      <c r="C16" s="91">
        <v>4488</v>
      </c>
      <c r="D16" s="179" t="s">
        <v>314</v>
      </c>
      <c r="E16" s="18">
        <v>3143</v>
      </c>
      <c r="F16" s="70" t="s">
        <v>315</v>
      </c>
      <c r="G16" s="64">
        <v>25</v>
      </c>
      <c r="H16" s="171">
        <v>1</v>
      </c>
      <c r="I16" s="200">
        <v>23</v>
      </c>
      <c r="J16" s="200">
        <v>0</v>
      </c>
      <c r="K16" s="232">
        <v>0</v>
      </c>
      <c r="L16" s="211">
        <f t="shared" si="7"/>
        <v>23</v>
      </c>
      <c r="M16" s="48">
        <f t="shared" si="8"/>
        <v>0</v>
      </c>
      <c r="N16" s="350">
        <f t="shared" si="1"/>
        <v>0</v>
      </c>
      <c r="O16" s="312">
        <f>IF(M16&gt;=0,VLOOKUP(M16,ŠD_ŠK_normativy!$A$4:$D$304,2,0))</f>
        <v>0</v>
      </c>
      <c r="P16" s="289">
        <f>IF(N16&gt;=0,VLOOKUP(N16,ŠD_ŠK_normativy!$A$4:$D$304,3,0))</f>
        <v>0</v>
      </c>
      <c r="Q16" s="289">
        <f>IF(L16&gt;=0,VLOOKUP(L16,ŠD_ŠK_normativy!$A$4:$D$304,4,0))</f>
        <v>480</v>
      </c>
      <c r="R16" s="289">
        <f>IF((M16+N16)&gt;=0,VLOOKUP((M16+N16),ŠD_ŠK_normativy!$A$4:$D$304,4,0))</f>
        <v>0</v>
      </c>
      <c r="S16" s="265">
        <f>ŠD_ŠK_normativy!$H$5</f>
        <v>27</v>
      </c>
      <c r="T16" s="265">
        <f>ŠD_ŠK_normativy!$H$6</f>
        <v>18</v>
      </c>
      <c r="U16" s="59">
        <f>ŠD_ŠK_normativy!$H$3</f>
        <v>39953</v>
      </c>
      <c r="V16" s="75">
        <f>ŠD_ŠK_normativy!$H$4</f>
        <v>20956</v>
      </c>
      <c r="W16" s="246" t="str">
        <f t="shared" si="9"/>
        <v>0</v>
      </c>
      <c r="X16" s="249" t="str">
        <f t="shared" si="10"/>
        <v>0</v>
      </c>
      <c r="Y16" s="250">
        <f t="shared" si="11"/>
        <v>733</v>
      </c>
      <c r="Z16" s="248">
        <f t="shared" si="12"/>
        <v>16859</v>
      </c>
      <c r="AA16" s="129">
        <f t="shared" si="13"/>
        <v>12046</v>
      </c>
      <c r="AB16" s="129">
        <f t="shared" si="14"/>
        <v>4072</v>
      </c>
      <c r="AC16" s="129">
        <f t="shared" si="15"/>
        <v>120</v>
      </c>
      <c r="AD16" s="129">
        <f t="shared" si="16"/>
        <v>621</v>
      </c>
      <c r="AE16" s="130">
        <f t="shared" si="17"/>
        <v>0</v>
      </c>
      <c r="AF16" s="165">
        <f t="shared" si="18"/>
        <v>0.05</v>
      </c>
    </row>
    <row r="17" spans="1:33" ht="18" customHeight="1" x14ac:dyDescent="0.2">
      <c r="A17" s="91">
        <v>18</v>
      </c>
      <c r="B17" s="91">
        <v>650025768</v>
      </c>
      <c r="C17" s="91">
        <v>4434</v>
      </c>
      <c r="D17" s="179" t="s">
        <v>316</v>
      </c>
      <c r="E17" s="18">
        <v>3143</v>
      </c>
      <c r="F17" s="84" t="s">
        <v>317</v>
      </c>
      <c r="G17" s="64">
        <v>47</v>
      </c>
      <c r="H17" s="171">
        <v>2</v>
      </c>
      <c r="I17" s="200">
        <v>44</v>
      </c>
      <c r="J17" s="200">
        <v>0</v>
      </c>
      <c r="K17" s="232">
        <v>0</v>
      </c>
      <c r="L17" s="211">
        <f t="shared" si="7"/>
        <v>44</v>
      </c>
      <c r="M17" s="48">
        <f t="shared" si="8"/>
        <v>0</v>
      </c>
      <c r="N17" s="350">
        <f t="shared" si="1"/>
        <v>0</v>
      </c>
      <c r="O17" s="312">
        <f>IF(M17&gt;=0,VLOOKUP(M17,ŠD_ŠK_normativy!$A$4:$D$304,2,0))</f>
        <v>0</v>
      </c>
      <c r="P17" s="289">
        <f>IF(N17&gt;=0,VLOOKUP(N17,ŠD_ŠK_normativy!$A$4:$D$304,3,0))</f>
        <v>0</v>
      </c>
      <c r="Q17" s="289">
        <f>IF(L17&gt;=0,VLOOKUP(L17,ŠD_ŠK_normativy!$A$4:$D$304,4,0))</f>
        <v>480</v>
      </c>
      <c r="R17" s="289">
        <f>IF((M17+N17)&gt;=0,VLOOKUP((M17+N17),ŠD_ŠK_normativy!$A$4:$D$304,4,0))</f>
        <v>0</v>
      </c>
      <c r="S17" s="265">
        <f>ŠD_ŠK_normativy!$H$5</f>
        <v>27</v>
      </c>
      <c r="T17" s="265">
        <f>ŠD_ŠK_normativy!$H$6</f>
        <v>18</v>
      </c>
      <c r="U17" s="59">
        <f>ŠD_ŠK_normativy!$H$3</f>
        <v>39953</v>
      </c>
      <c r="V17" s="75">
        <f>ŠD_ŠK_normativy!$H$4</f>
        <v>20956</v>
      </c>
      <c r="W17" s="246" t="str">
        <f t="shared" si="9"/>
        <v>0</v>
      </c>
      <c r="X17" s="249" t="str">
        <f t="shared" si="10"/>
        <v>0</v>
      </c>
      <c r="Y17" s="250">
        <f t="shared" si="11"/>
        <v>733</v>
      </c>
      <c r="Z17" s="248">
        <f t="shared" si="12"/>
        <v>32252</v>
      </c>
      <c r="AA17" s="129">
        <f t="shared" si="13"/>
        <v>23045</v>
      </c>
      <c r="AB17" s="129">
        <f t="shared" si="14"/>
        <v>7789</v>
      </c>
      <c r="AC17" s="129">
        <f t="shared" si="15"/>
        <v>230</v>
      </c>
      <c r="AD17" s="129">
        <f t="shared" si="16"/>
        <v>1188</v>
      </c>
      <c r="AE17" s="130">
        <f t="shared" si="17"/>
        <v>0</v>
      </c>
      <c r="AF17" s="165">
        <f t="shared" si="18"/>
        <v>0.09</v>
      </c>
    </row>
    <row r="18" spans="1:33" ht="18" customHeight="1" x14ac:dyDescent="0.2">
      <c r="A18" s="91">
        <v>19</v>
      </c>
      <c r="B18" s="110">
        <v>600074668</v>
      </c>
      <c r="C18" s="91">
        <v>4441</v>
      </c>
      <c r="D18" s="179" t="s">
        <v>318</v>
      </c>
      <c r="E18" s="18">
        <v>3143</v>
      </c>
      <c r="F18" s="70" t="s">
        <v>319</v>
      </c>
      <c r="G18" s="64">
        <v>30</v>
      </c>
      <c r="H18" s="171">
        <v>1</v>
      </c>
      <c r="I18" s="200">
        <v>30</v>
      </c>
      <c r="J18" s="200">
        <v>0</v>
      </c>
      <c r="K18" s="232">
        <v>0</v>
      </c>
      <c r="L18" s="211">
        <f t="shared" si="7"/>
        <v>30</v>
      </c>
      <c r="M18" s="48">
        <f t="shared" si="8"/>
        <v>0</v>
      </c>
      <c r="N18" s="350">
        <f t="shared" si="1"/>
        <v>0</v>
      </c>
      <c r="O18" s="312">
        <f>IF(M18&gt;=0,VLOOKUP(M18,ŠD_ŠK_normativy!$A$4:$D$304,2,0))</f>
        <v>0</v>
      </c>
      <c r="P18" s="289">
        <f>IF(N18&gt;=0,VLOOKUP(N18,ŠD_ŠK_normativy!$A$4:$D$304,3,0))</f>
        <v>0</v>
      </c>
      <c r="Q18" s="289">
        <f>IF(L18&gt;=0,VLOOKUP(L18,ŠD_ŠK_normativy!$A$4:$D$304,4,0))</f>
        <v>480</v>
      </c>
      <c r="R18" s="289">
        <f>IF((M18+N18)&gt;=0,VLOOKUP((M18+N18),ŠD_ŠK_normativy!$A$4:$D$304,4,0))</f>
        <v>0</v>
      </c>
      <c r="S18" s="265">
        <f>ŠD_ŠK_normativy!$H$5</f>
        <v>27</v>
      </c>
      <c r="T18" s="265">
        <f>ŠD_ŠK_normativy!$H$6</f>
        <v>18</v>
      </c>
      <c r="U18" s="59">
        <f>ŠD_ŠK_normativy!$H$3</f>
        <v>39953</v>
      </c>
      <c r="V18" s="75">
        <f>ŠD_ŠK_normativy!$H$4</f>
        <v>20956</v>
      </c>
      <c r="W18" s="246" t="str">
        <f t="shared" si="9"/>
        <v>0</v>
      </c>
      <c r="X18" s="249" t="str">
        <f t="shared" si="10"/>
        <v>0</v>
      </c>
      <c r="Y18" s="250">
        <f t="shared" si="11"/>
        <v>733</v>
      </c>
      <c r="Z18" s="248">
        <f t="shared" si="12"/>
        <v>21990</v>
      </c>
      <c r="AA18" s="129">
        <f t="shared" si="13"/>
        <v>15712</v>
      </c>
      <c r="AB18" s="129">
        <f t="shared" si="14"/>
        <v>5311</v>
      </c>
      <c r="AC18" s="129">
        <f t="shared" si="15"/>
        <v>157</v>
      </c>
      <c r="AD18" s="129">
        <f t="shared" si="16"/>
        <v>810</v>
      </c>
      <c r="AE18" s="130">
        <f t="shared" si="17"/>
        <v>0</v>
      </c>
      <c r="AF18" s="165">
        <f t="shared" si="18"/>
        <v>0.06</v>
      </c>
    </row>
    <row r="19" spans="1:33" ht="18" customHeight="1" thickBot="1" x14ac:dyDescent="0.25">
      <c r="A19" s="92">
        <v>21</v>
      </c>
      <c r="B19" s="92">
        <v>600074684</v>
      </c>
      <c r="C19" s="92">
        <v>4463</v>
      </c>
      <c r="D19" s="183" t="s">
        <v>320</v>
      </c>
      <c r="E19" s="82">
        <v>3143</v>
      </c>
      <c r="F19" s="74" t="s">
        <v>321</v>
      </c>
      <c r="G19" s="278">
        <v>25</v>
      </c>
      <c r="H19" s="277">
        <v>1</v>
      </c>
      <c r="I19" s="202">
        <v>25</v>
      </c>
      <c r="J19" s="202">
        <v>0</v>
      </c>
      <c r="K19" s="233">
        <v>0</v>
      </c>
      <c r="L19" s="212">
        <f t="shared" si="7"/>
        <v>25</v>
      </c>
      <c r="M19" s="275">
        <f t="shared" si="8"/>
        <v>0</v>
      </c>
      <c r="N19" s="350">
        <f t="shared" si="1"/>
        <v>0</v>
      </c>
      <c r="O19" s="326">
        <f>IF(M19&gt;=0,VLOOKUP(M19,ŠD_ŠK_normativy!$A$4:$D$304,2,0))</f>
        <v>0</v>
      </c>
      <c r="P19" s="291">
        <f>IF(N19&gt;=0,VLOOKUP(N19,ŠD_ŠK_normativy!$A$4:$D$304,3,0))</f>
        <v>0</v>
      </c>
      <c r="Q19" s="291">
        <f>IF(L19&gt;=0,VLOOKUP(L19,ŠD_ŠK_normativy!$A$4:$D$304,4,0))</f>
        <v>480</v>
      </c>
      <c r="R19" s="291">
        <f>IF((M19+N19)&gt;=0,VLOOKUP((M19+N19),ŠD_ŠK_normativy!$A$4:$D$304,4,0))</f>
        <v>0</v>
      </c>
      <c r="S19" s="292">
        <f>ŠD_ŠK_normativy!$H$5</f>
        <v>27</v>
      </c>
      <c r="T19" s="292">
        <f>ŠD_ŠK_normativy!$H$6</f>
        <v>18</v>
      </c>
      <c r="U19" s="293">
        <f>ŠD_ŠK_normativy!$H$3</f>
        <v>39953</v>
      </c>
      <c r="V19" s="335">
        <f>ŠD_ŠK_normativy!$H$4</f>
        <v>20956</v>
      </c>
      <c r="W19" s="246" t="str">
        <f t="shared" si="9"/>
        <v>0</v>
      </c>
      <c r="X19" s="249" t="str">
        <f t="shared" si="10"/>
        <v>0</v>
      </c>
      <c r="Y19" s="250">
        <f t="shared" si="11"/>
        <v>733</v>
      </c>
      <c r="Z19" s="248">
        <f t="shared" si="12"/>
        <v>18325</v>
      </c>
      <c r="AA19" s="129">
        <f t="shared" si="13"/>
        <v>13093</v>
      </c>
      <c r="AB19" s="129">
        <f t="shared" si="14"/>
        <v>4426</v>
      </c>
      <c r="AC19" s="129">
        <f t="shared" si="15"/>
        <v>131</v>
      </c>
      <c r="AD19" s="129">
        <f t="shared" si="16"/>
        <v>675</v>
      </c>
      <c r="AE19" s="130">
        <f t="shared" si="17"/>
        <v>0</v>
      </c>
      <c r="AF19" s="165">
        <f t="shared" si="18"/>
        <v>0.05</v>
      </c>
    </row>
    <row r="20" spans="1:33" ht="18" customHeight="1" thickBot="1" x14ac:dyDescent="0.25">
      <c r="A20" s="114"/>
      <c r="B20" s="114"/>
      <c r="C20" s="114"/>
      <c r="D20" s="13" t="s">
        <v>6</v>
      </c>
      <c r="E20" s="46"/>
      <c r="F20" s="33"/>
      <c r="G20" s="69"/>
      <c r="H20" s="50">
        <f>SUM(H6:H19)</f>
        <v>31</v>
      </c>
      <c r="I20" s="51">
        <f t="shared" ref="I20:AF20" si="19">SUM(I6:I19)</f>
        <v>767</v>
      </c>
      <c r="J20" s="51">
        <f t="shared" si="19"/>
        <v>0</v>
      </c>
      <c r="K20" s="239">
        <f t="shared" si="19"/>
        <v>0</v>
      </c>
      <c r="L20" s="50">
        <f t="shared" si="19"/>
        <v>764</v>
      </c>
      <c r="M20" s="51">
        <f t="shared" si="19"/>
        <v>0</v>
      </c>
      <c r="N20" s="239">
        <f t="shared" si="19"/>
        <v>0</v>
      </c>
      <c r="O20" s="325" t="s">
        <v>35</v>
      </c>
      <c r="P20" s="333" t="s">
        <v>35</v>
      </c>
      <c r="Q20" s="333" t="s">
        <v>35</v>
      </c>
      <c r="R20" s="333" t="s">
        <v>35</v>
      </c>
      <c r="S20" s="333" t="s">
        <v>35</v>
      </c>
      <c r="T20" s="333" t="s">
        <v>35</v>
      </c>
      <c r="U20" s="333" t="s">
        <v>35</v>
      </c>
      <c r="V20" s="338" t="s">
        <v>35</v>
      </c>
      <c r="W20" s="297" t="s">
        <v>35</v>
      </c>
      <c r="X20" s="322" t="s">
        <v>35</v>
      </c>
      <c r="Y20" s="324" t="s">
        <v>35</v>
      </c>
      <c r="Z20" s="298">
        <f t="shared" si="19"/>
        <v>560012</v>
      </c>
      <c r="AA20" s="320">
        <f t="shared" si="19"/>
        <v>400136</v>
      </c>
      <c r="AB20" s="320">
        <f t="shared" si="19"/>
        <v>135246</v>
      </c>
      <c r="AC20" s="320">
        <f t="shared" si="19"/>
        <v>4002</v>
      </c>
      <c r="AD20" s="320">
        <f t="shared" si="19"/>
        <v>20628</v>
      </c>
      <c r="AE20" s="321">
        <f t="shared" si="19"/>
        <v>0</v>
      </c>
      <c r="AF20" s="295">
        <f t="shared" si="19"/>
        <v>1.5800000000000005</v>
      </c>
    </row>
    <row r="21" spans="1:33" ht="11.25" x14ac:dyDescent="0.2">
      <c r="Z21" s="24">
        <f>SUM(AA20:AD20)</f>
        <v>560012</v>
      </c>
    </row>
    <row r="22" spans="1:33" ht="11.25" x14ac:dyDescent="0.2"/>
    <row r="23" spans="1:33" ht="24.75" customHeight="1" x14ac:dyDescent="0.2">
      <c r="Q23" s="38"/>
      <c r="R23" s="38"/>
      <c r="S23" s="38"/>
    </row>
    <row r="24" spans="1:33" ht="18" customHeight="1" x14ac:dyDescent="0.2"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J29"/>
  <sheetViews>
    <sheetView workbookViewId="0">
      <pane xSplit="7" ySplit="5" topLeftCell="H6" activePane="bottomRight" state="frozen"/>
      <selection activeCell="A2" sqref="A2:XFD2"/>
      <selection pane="topRight" activeCell="A2" sqref="A2:XFD2"/>
      <selection pane="bottomLeft" activeCell="A2" sqref="A2:XFD2"/>
      <selection pane="bottomRight" activeCell="A2" sqref="A2:XFD2"/>
    </sheetView>
  </sheetViews>
  <sheetFormatPr defaultColWidth="11.28515625" defaultRowHeight="18" customHeight="1" x14ac:dyDescent="0.2"/>
  <cols>
    <col min="1" max="1" width="5.85546875" style="1" customWidth="1"/>
    <col min="2" max="2" width="9.42578125" style="1" customWidth="1"/>
    <col min="3" max="3" width="7" style="1" customWidth="1"/>
    <col min="4" max="4" width="35" style="1" customWidth="1"/>
    <col min="5" max="5" width="5.140625" style="1" customWidth="1"/>
    <col min="6" max="6" width="42" style="1" customWidth="1"/>
    <col min="7" max="7" width="7.42578125" style="80" bestFit="1" customWidth="1"/>
    <col min="8" max="14" width="9.7109375" style="80" customWidth="1"/>
    <col min="15" max="15" width="8.7109375" style="80" customWidth="1"/>
    <col min="16" max="16" width="8.7109375" style="25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2" t="s">
        <v>459</v>
      </c>
      <c r="B1" s="153"/>
      <c r="C1" s="153"/>
      <c r="D1" s="153"/>
      <c r="E1" s="7"/>
      <c r="Q1" s="25"/>
      <c r="R1" s="25"/>
      <c r="S1" s="25"/>
      <c r="U1" s="25"/>
    </row>
    <row r="2" spans="1:32" ht="12.75" customHeight="1" x14ac:dyDescent="0.2">
      <c r="E2" s="9"/>
      <c r="F2" s="9"/>
      <c r="Q2" s="25"/>
      <c r="R2" s="25"/>
      <c r="S2" s="25"/>
      <c r="U2" s="25"/>
    </row>
    <row r="3" spans="1:32" ht="16.5" customHeight="1" x14ac:dyDescent="0.2">
      <c r="E3" s="5"/>
      <c r="F3" s="3" t="s">
        <v>47</v>
      </c>
      <c r="Q3" s="25"/>
      <c r="R3" s="25"/>
      <c r="S3" s="25"/>
      <c r="U3" s="25"/>
    </row>
    <row r="4" spans="1:32" ht="24" customHeight="1" thickBot="1" x14ac:dyDescent="0.3">
      <c r="A4" s="8" t="s">
        <v>125</v>
      </c>
      <c r="E4" s="2"/>
      <c r="F4" s="26" t="s">
        <v>49</v>
      </c>
      <c r="H4" s="170" t="s">
        <v>460</v>
      </c>
      <c r="R4" s="25"/>
      <c r="S4" s="25"/>
      <c r="U4" s="25"/>
      <c r="Z4" s="1" t="s">
        <v>113</v>
      </c>
      <c r="AA4" s="57"/>
      <c r="AB4" s="57"/>
      <c r="AC4" s="57"/>
      <c r="AD4" s="57"/>
      <c r="AE4" s="57"/>
      <c r="AF4" s="57"/>
    </row>
    <row r="5" spans="1:32" ht="57" thickBot="1" x14ac:dyDescent="0.25">
      <c r="A5" s="20" t="s">
        <v>420</v>
      </c>
      <c r="B5" s="20" t="s">
        <v>419</v>
      </c>
      <c r="C5" s="20" t="s">
        <v>36</v>
      </c>
      <c r="D5" s="27" t="s">
        <v>37</v>
      </c>
      <c r="E5" s="4" t="s">
        <v>0</v>
      </c>
      <c r="F5" s="32" t="s">
        <v>1</v>
      </c>
      <c r="G5" s="52" t="s">
        <v>2</v>
      </c>
      <c r="H5" s="127" t="s">
        <v>62</v>
      </c>
      <c r="I5" s="173" t="s">
        <v>449</v>
      </c>
      <c r="J5" s="173" t="s">
        <v>448</v>
      </c>
      <c r="K5" s="205" t="s">
        <v>436</v>
      </c>
      <c r="L5" s="208" t="s">
        <v>450</v>
      </c>
      <c r="M5" s="236" t="s">
        <v>451</v>
      </c>
      <c r="N5" s="209" t="s">
        <v>442</v>
      </c>
      <c r="O5" s="223" t="s">
        <v>443</v>
      </c>
      <c r="P5" s="224" t="s">
        <v>117</v>
      </c>
      <c r="Q5" s="225" t="s">
        <v>452</v>
      </c>
      <c r="R5" s="225" t="s">
        <v>453</v>
      </c>
      <c r="S5" s="225" t="s">
        <v>63</v>
      </c>
      <c r="T5" s="226" t="s">
        <v>118</v>
      </c>
      <c r="U5" s="61" t="s">
        <v>433</v>
      </c>
      <c r="V5" s="336" t="s">
        <v>424</v>
      </c>
      <c r="W5" s="230" t="s">
        <v>454</v>
      </c>
      <c r="X5" s="227" t="s">
        <v>456</v>
      </c>
      <c r="Y5" s="58" t="s">
        <v>455</v>
      </c>
      <c r="Z5" s="247" t="s">
        <v>34</v>
      </c>
      <c r="AA5" s="62" t="s">
        <v>112</v>
      </c>
      <c r="AB5" s="62" t="s">
        <v>22</v>
      </c>
      <c r="AC5" s="62" t="s">
        <v>33</v>
      </c>
      <c r="AD5" s="63" t="s">
        <v>23</v>
      </c>
      <c r="AE5" s="156" t="s">
        <v>469</v>
      </c>
      <c r="AF5" s="155" t="s">
        <v>470</v>
      </c>
    </row>
    <row r="6" spans="1:32" ht="18" customHeight="1" x14ac:dyDescent="0.2">
      <c r="A6" s="91">
        <v>8</v>
      </c>
      <c r="B6" s="372">
        <v>600099237</v>
      </c>
      <c r="C6" s="91">
        <v>5443</v>
      </c>
      <c r="D6" s="180" t="s">
        <v>322</v>
      </c>
      <c r="E6" s="81">
        <v>3143</v>
      </c>
      <c r="F6" s="70" t="s">
        <v>323</v>
      </c>
      <c r="G6" s="64">
        <v>96</v>
      </c>
      <c r="H6" s="281">
        <v>3</v>
      </c>
      <c r="I6" s="199">
        <v>71</v>
      </c>
      <c r="J6" s="199">
        <v>0</v>
      </c>
      <c r="K6" s="231">
        <v>0</v>
      </c>
      <c r="L6" s="210">
        <f t="shared" ref="L6" si="0">IF(I6&lt;=G6,I6,G6)</f>
        <v>71</v>
      </c>
      <c r="M6" s="351">
        <f>IF(J6&lt;=G6,J6,G6)</f>
        <v>0</v>
      </c>
      <c r="N6" s="352">
        <f t="shared" ref="N6:N22" si="1">IF(J6&lt;=G6,IF((J6+K6)&gt;=G6,G6-J6,K6),0)</f>
        <v>0</v>
      </c>
      <c r="O6" s="311">
        <f>IF(M6&gt;=0,VLOOKUP(M6,ŠD_ŠK_normativy!$A$4:$D$304,2,0))</f>
        <v>0</v>
      </c>
      <c r="P6" s="290">
        <f>IF(N6&gt;=0,VLOOKUP(N6,ŠD_ŠK_normativy!$A$4:$D$304,3,0))</f>
        <v>0</v>
      </c>
      <c r="Q6" s="290">
        <f>IF(L6&gt;=0,VLOOKUP(L6,ŠD_ŠK_normativy!$A$4:$D$304,4,0))</f>
        <v>480</v>
      </c>
      <c r="R6" s="290">
        <f>IF((M6+N6)&gt;=0,VLOOKUP((M6+N6),ŠD_ŠK_normativy!$A$4:$D$304,4,0))</f>
        <v>0</v>
      </c>
      <c r="S6" s="267">
        <f>ŠD_ŠK_normativy!$H$5</f>
        <v>27</v>
      </c>
      <c r="T6" s="267">
        <f>ŠD_ŠK_normativy!$H$6</f>
        <v>18</v>
      </c>
      <c r="U6" s="268">
        <f>ŠD_ŠK_normativy!$H$3</f>
        <v>39953</v>
      </c>
      <c r="V6" s="334">
        <f>ŠD_ŠK_normativy!$H$4</f>
        <v>20956</v>
      </c>
      <c r="W6" s="246" t="str">
        <f>IFERROR(ROUND(12*1.348*(1/O6*U6+1/R6*V6)+T6,0),"0")</f>
        <v>0</v>
      </c>
      <c r="X6" s="249" t="str">
        <f>IFERROR(ROUND(12*1.348*(1/P6*U6+1/R6*V6)+T6,0),"0")</f>
        <v>0</v>
      </c>
      <c r="Y6" s="250">
        <f>IFERROR(ROUND(12*1.348*(1/Q6*V6)+S6,0),"0")</f>
        <v>733</v>
      </c>
      <c r="Z6" s="248">
        <f t="shared" ref="Z6" si="2">L6*Y6+M6*W6+N6*X6</f>
        <v>52043</v>
      </c>
      <c r="AA6" s="129">
        <f>ROUND((Z6-AD6)/1.348,0)</f>
        <v>37185</v>
      </c>
      <c r="AB6" s="129">
        <f t="shared" ref="AB6" si="3">Z6-AA6-AC6-AD6</f>
        <v>12569</v>
      </c>
      <c r="AC6" s="129">
        <f>ROUND(AA6*1%,0)</f>
        <v>372</v>
      </c>
      <c r="AD6" s="129">
        <f t="shared" ref="AD6" si="4">L6*S6+(M6+N6)*T6</f>
        <v>1917</v>
      </c>
      <c r="AE6" s="130">
        <f t="shared" ref="AE6" si="5">ROUND(IFERROR(M6/O6,"0")+IFERROR(N6/P6,"0"),2)</f>
        <v>0</v>
      </c>
      <c r="AF6" s="165">
        <f t="shared" ref="AF6" si="6">ROUND(IFERROR(L6/Q6,"0")+IFERROR((M6+N6)/R6,"0"),2)</f>
        <v>0.15</v>
      </c>
    </row>
    <row r="7" spans="1:32" ht="18" customHeight="1" x14ac:dyDescent="0.2">
      <c r="A7" s="91">
        <v>9</v>
      </c>
      <c r="B7" s="372">
        <v>600099351</v>
      </c>
      <c r="C7" s="91">
        <v>5445</v>
      </c>
      <c r="D7" s="180" t="s">
        <v>324</v>
      </c>
      <c r="E7" s="18">
        <v>3143</v>
      </c>
      <c r="F7" s="43" t="s">
        <v>325</v>
      </c>
      <c r="G7" s="64">
        <v>90</v>
      </c>
      <c r="H7" s="171">
        <v>3</v>
      </c>
      <c r="I7" s="200">
        <v>84</v>
      </c>
      <c r="J7" s="200">
        <v>0</v>
      </c>
      <c r="K7" s="232">
        <v>0</v>
      </c>
      <c r="L7" s="211">
        <f t="shared" ref="L7:L22" si="7">IF(I7&lt;=G7,I7,G7)</f>
        <v>84</v>
      </c>
      <c r="M7" s="48">
        <f t="shared" ref="M7:M22" si="8">IF(J7&lt;=G7,J7,G7)</f>
        <v>0</v>
      </c>
      <c r="N7" s="350">
        <f t="shared" si="1"/>
        <v>0</v>
      </c>
      <c r="O7" s="312">
        <f>IF(M7&gt;=0,VLOOKUP(M7,ŠD_ŠK_normativy!$A$4:$D$304,2,0))</f>
        <v>0</v>
      </c>
      <c r="P7" s="289">
        <f>IF(N7&gt;=0,VLOOKUP(N7,ŠD_ŠK_normativy!$A$4:$D$304,3,0))</f>
        <v>0</v>
      </c>
      <c r="Q7" s="289">
        <f>IF(L7&gt;=0,VLOOKUP(L7,ŠD_ŠK_normativy!$A$4:$D$304,4,0))</f>
        <v>480</v>
      </c>
      <c r="R7" s="289">
        <f>IF((M7+N7)&gt;=0,VLOOKUP((M7+N7),ŠD_ŠK_normativy!$A$4:$D$304,4,0))</f>
        <v>0</v>
      </c>
      <c r="S7" s="265">
        <f>ŠD_ŠK_normativy!$H$5</f>
        <v>27</v>
      </c>
      <c r="T7" s="265">
        <f>ŠD_ŠK_normativy!$H$6</f>
        <v>18</v>
      </c>
      <c r="U7" s="59">
        <f>ŠD_ŠK_normativy!$H$3</f>
        <v>39953</v>
      </c>
      <c r="V7" s="75">
        <f>ŠD_ŠK_normativy!$H$4</f>
        <v>20956</v>
      </c>
      <c r="W7" s="246" t="str">
        <f t="shared" ref="W7:W22" si="9">IFERROR(ROUND(12*1.348*(1/O7*U7+1/R7*V7)+T7,0),"0")</f>
        <v>0</v>
      </c>
      <c r="X7" s="249" t="str">
        <f t="shared" ref="X7:X22" si="10">IFERROR(ROUND(12*1.348*(1/P7*U7+1/R7*V7)+T7,0),"0")</f>
        <v>0</v>
      </c>
      <c r="Y7" s="250">
        <f t="shared" ref="Y7:Y22" si="11">IFERROR(ROUND(12*1.348*(1/Q7*V7)+S7,0),"0")</f>
        <v>733</v>
      </c>
      <c r="Z7" s="248">
        <f t="shared" ref="Z7:Z22" si="12">L7*Y7+M7*W7+N7*X7</f>
        <v>61572</v>
      </c>
      <c r="AA7" s="129">
        <f t="shared" ref="AA7:AA22" si="13">ROUND((Z7-AD7)/1.348,0)</f>
        <v>43994</v>
      </c>
      <c r="AB7" s="129">
        <f t="shared" ref="AB7:AB22" si="14">Z7-AA7-AC7-AD7</f>
        <v>14870</v>
      </c>
      <c r="AC7" s="129">
        <f t="shared" ref="AC7:AC22" si="15">ROUND(AA7*1%,0)</f>
        <v>440</v>
      </c>
      <c r="AD7" s="129">
        <f t="shared" ref="AD7:AD22" si="16">L7*S7+(M7+N7)*T7</f>
        <v>2268</v>
      </c>
      <c r="AE7" s="130">
        <f t="shared" ref="AE7:AE22" si="17">ROUND(IFERROR(M7/O7,"0")+IFERROR(N7/P7,"0"),2)</f>
        <v>0</v>
      </c>
      <c r="AF7" s="165">
        <f t="shared" ref="AF7:AF22" si="18">ROUND(IFERROR(L7/Q7,"0")+IFERROR((M7+N7)/R7,"0"),2)</f>
        <v>0.18</v>
      </c>
    </row>
    <row r="8" spans="1:32" ht="18" customHeight="1" x14ac:dyDescent="0.2">
      <c r="A8" s="91">
        <v>9</v>
      </c>
      <c r="B8" s="372">
        <v>600099351</v>
      </c>
      <c r="C8" s="91">
        <v>5445</v>
      </c>
      <c r="D8" s="179" t="s">
        <v>425</v>
      </c>
      <c r="E8" s="18">
        <v>3143</v>
      </c>
      <c r="F8" s="39" t="s">
        <v>326</v>
      </c>
      <c r="G8" s="64">
        <v>50</v>
      </c>
      <c r="H8" s="171">
        <v>0</v>
      </c>
      <c r="I8" s="200">
        <v>0</v>
      </c>
      <c r="J8" s="200">
        <v>0</v>
      </c>
      <c r="K8" s="232">
        <v>50</v>
      </c>
      <c r="L8" s="211">
        <f t="shared" si="7"/>
        <v>0</v>
      </c>
      <c r="M8" s="48">
        <f t="shared" si="8"/>
        <v>0</v>
      </c>
      <c r="N8" s="350">
        <f t="shared" si="1"/>
        <v>50</v>
      </c>
      <c r="O8" s="312">
        <f>IF(M8&gt;=0,VLOOKUP(M8,ŠD_ŠK_normativy!$A$4:$D$304,2,0))</f>
        <v>0</v>
      </c>
      <c r="P8" s="289">
        <f>IF(N8&gt;=0,VLOOKUP(N8,ŠD_ŠK_normativy!$A$4:$D$304,3,0))</f>
        <v>139.85957559581323</v>
      </c>
      <c r="Q8" s="289">
        <f>IF(L8&gt;=0,VLOOKUP(L8,ŠD_ŠK_normativy!$A$4:$D$304,4,0))</f>
        <v>0</v>
      </c>
      <c r="R8" s="289">
        <f>IF((M8+N8)&gt;=0,VLOOKUP((M8+N8),ŠD_ŠK_normativy!$A$4:$D$304,4,0))</f>
        <v>480</v>
      </c>
      <c r="S8" s="265">
        <f>ŠD_ŠK_normativy!$H$5</f>
        <v>27</v>
      </c>
      <c r="T8" s="265">
        <f>ŠD_ŠK_normativy!$H$6</f>
        <v>18</v>
      </c>
      <c r="U8" s="59">
        <f>ŠD_ŠK_normativy!$H$3</f>
        <v>39953</v>
      </c>
      <c r="V8" s="75">
        <f>ŠD_ŠK_normativy!$H$4</f>
        <v>20956</v>
      </c>
      <c r="W8" s="246" t="str">
        <f t="shared" si="9"/>
        <v>0</v>
      </c>
      <c r="X8" s="249">
        <f t="shared" si="10"/>
        <v>5345</v>
      </c>
      <c r="Y8" s="250" t="str">
        <f t="shared" si="11"/>
        <v>0</v>
      </c>
      <c r="Z8" s="248">
        <f t="shared" si="12"/>
        <v>267250</v>
      </c>
      <c r="AA8" s="129">
        <f t="shared" si="13"/>
        <v>197589</v>
      </c>
      <c r="AB8" s="129">
        <f t="shared" si="14"/>
        <v>66785</v>
      </c>
      <c r="AC8" s="129">
        <f t="shared" si="15"/>
        <v>1976</v>
      </c>
      <c r="AD8" s="129">
        <f t="shared" si="16"/>
        <v>900</v>
      </c>
      <c r="AE8" s="130">
        <f t="shared" si="17"/>
        <v>0.36</v>
      </c>
      <c r="AF8" s="165">
        <f t="shared" si="18"/>
        <v>0.1</v>
      </c>
    </row>
    <row r="9" spans="1:32" ht="18" customHeight="1" x14ac:dyDescent="0.2">
      <c r="A9" s="91">
        <v>6</v>
      </c>
      <c r="B9" s="372">
        <v>600099296</v>
      </c>
      <c r="C9" s="91">
        <v>5444</v>
      </c>
      <c r="D9" s="180" t="s">
        <v>327</v>
      </c>
      <c r="E9" s="18">
        <v>3143</v>
      </c>
      <c r="F9" s="39" t="s">
        <v>328</v>
      </c>
      <c r="G9" s="64">
        <v>72</v>
      </c>
      <c r="H9" s="171">
        <v>3</v>
      </c>
      <c r="I9" s="200">
        <v>72</v>
      </c>
      <c r="J9" s="200">
        <v>0</v>
      </c>
      <c r="K9" s="232">
        <v>0</v>
      </c>
      <c r="L9" s="211">
        <f t="shared" si="7"/>
        <v>72</v>
      </c>
      <c r="M9" s="48">
        <f t="shared" si="8"/>
        <v>0</v>
      </c>
      <c r="N9" s="350">
        <f t="shared" si="1"/>
        <v>0</v>
      </c>
      <c r="O9" s="312">
        <f>IF(M9&gt;=0,VLOOKUP(M9,ŠD_ŠK_normativy!$A$4:$D$304,2,0))</f>
        <v>0</v>
      </c>
      <c r="P9" s="289">
        <f>IF(N9&gt;=0,VLOOKUP(N9,ŠD_ŠK_normativy!$A$4:$D$304,3,0))</f>
        <v>0</v>
      </c>
      <c r="Q9" s="289">
        <f>IF(L9&gt;=0,VLOOKUP(L9,ŠD_ŠK_normativy!$A$4:$D$304,4,0))</f>
        <v>480</v>
      </c>
      <c r="R9" s="289">
        <f>IF((M9+N9)&gt;=0,VLOOKUP((M9+N9),ŠD_ŠK_normativy!$A$4:$D$304,4,0))</f>
        <v>0</v>
      </c>
      <c r="S9" s="265">
        <f>ŠD_ŠK_normativy!$H$5</f>
        <v>27</v>
      </c>
      <c r="T9" s="265">
        <f>ŠD_ŠK_normativy!$H$6</f>
        <v>18</v>
      </c>
      <c r="U9" s="59">
        <f>ŠD_ŠK_normativy!$H$3</f>
        <v>39953</v>
      </c>
      <c r="V9" s="75">
        <f>ŠD_ŠK_normativy!$H$4</f>
        <v>20956</v>
      </c>
      <c r="W9" s="246" t="str">
        <f t="shared" si="9"/>
        <v>0</v>
      </c>
      <c r="X9" s="249" t="str">
        <f t="shared" si="10"/>
        <v>0</v>
      </c>
      <c r="Y9" s="250">
        <f t="shared" si="11"/>
        <v>733</v>
      </c>
      <c r="Z9" s="248">
        <f t="shared" si="12"/>
        <v>52776</v>
      </c>
      <c r="AA9" s="129">
        <f t="shared" si="13"/>
        <v>37709</v>
      </c>
      <c r="AB9" s="129">
        <f t="shared" si="14"/>
        <v>12746</v>
      </c>
      <c r="AC9" s="129">
        <f t="shared" si="15"/>
        <v>377</v>
      </c>
      <c r="AD9" s="129">
        <f t="shared" si="16"/>
        <v>1944</v>
      </c>
      <c r="AE9" s="130">
        <f t="shared" si="17"/>
        <v>0</v>
      </c>
      <c r="AF9" s="165">
        <f t="shared" si="18"/>
        <v>0.15</v>
      </c>
    </row>
    <row r="10" spans="1:32" ht="18" customHeight="1" x14ac:dyDescent="0.2">
      <c r="A10" s="91">
        <v>7</v>
      </c>
      <c r="B10" s="372">
        <v>600099458</v>
      </c>
      <c r="C10" s="166">
        <v>5449</v>
      </c>
      <c r="D10" s="184" t="s">
        <v>431</v>
      </c>
      <c r="E10" s="18">
        <v>3143</v>
      </c>
      <c r="F10" s="167" t="s">
        <v>432</v>
      </c>
      <c r="G10" s="357">
        <v>13</v>
      </c>
      <c r="H10" s="280">
        <v>1</v>
      </c>
      <c r="I10" s="359">
        <v>12</v>
      </c>
      <c r="J10" s="200">
        <v>0</v>
      </c>
      <c r="K10" s="232">
        <v>0</v>
      </c>
      <c r="L10" s="211">
        <f t="shared" si="7"/>
        <v>12</v>
      </c>
      <c r="M10" s="48">
        <f t="shared" si="8"/>
        <v>0</v>
      </c>
      <c r="N10" s="350">
        <f t="shared" si="1"/>
        <v>0</v>
      </c>
      <c r="O10" s="312">
        <f>IF(M10&gt;=0,VLOOKUP(M10,ŠD_ŠK_normativy!$A$4:$D$304,2,0))</f>
        <v>0</v>
      </c>
      <c r="P10" s="289">
        <f>IF(N10&gt;=0,VLOOKUP(N10,ŠD_ŠK_normativy!$A$4:$D$304,3,0))</f>
        <v>0</v>
      </c>
      <c r="Q10" s="289">
        <f>IF(L10&gt;=0,VLOOKUP(L10,ŠD_ŠK_normativy!$A$4:$D$304,4,0))</f>
        <v>480</v>
      </c>
      <c r="R10" s="289">
        <f>IF((M10+N10)&gt;=0,VLOOKUP((M10+N10),ŠD_ŠK_normativy!$A$4:$D$304,4,0))</f>
        <v>0</v>
      </c>
      <c r="S10" s="265">
        <f>ŠD_ŠK_normativy!$H$5</f>
        <v>27</v>
      </c>
      <c r="T10" s="265">
        <f>ŠD_ŠK_normativy!$H$6</f>
        <v>18</v>
      </c>
      <c r="U10" s="59">
        <f>ŠD_ŠK_normativy!$H$3</f>
        <v>39953</v>
      </c>
      <c r="V10" s="75">
        <f>ŠD_ŠK_normativy!$H$4</f>
        <v>20956</v>
      </c>
      <c r="W10" s="246" t="str">
        <f t="shared" si="9"/>
        <v>0</v>
      </c>
      <c r="X10" s="249" t="str">
        <f t="shared" si="10"/>
        <v>0</v>
      </c>
      <c r="Y10" s="250">
        <f t="shared" si="11"/>
        <v>733</v>
      </c>
      <c r="Z10" s="248">
        <f t="shared" si="12"/>
        <v>8796</v>
      </c>
      <c r="AA10" s="129">
        <f t="shared" si="13"/>
        <v>6285</v>
      </c>
      <c r="AB10" s="129">
        <f t="shared" si="14"/>
        <v>2124</v>
      </c>
      <c r="AC10" s="129">
        <f t="shared" si="15"/>
        <v>63</v>
      </c>
      <c r="AD10" s="129">
        <f t="shared" si="16"/>
        <v>324</v>
      </c>
      <c r="AE10" s="130">
        <f t="shared" si="17"/>
        <v>0</v>
      </c>
      <c r="AF10" s="165">
        <f t="shared" si="18"/>
        <v>0.03</v>
      </c>
    </row>
    <row r="11" spans="1:32" ht="18" customHeight="1" x14ac:dyDescent="0.2">
      <c r="A11" s="91">
        <v>11</v>
      </c>
      <c r="B11" s="372">
        <v>600098966</v>
      </c>
      <c r="C11" s="91">
        <v>5403</v>
      </c>
      <c r="D11" s="180" t="s">
        <v>329</v>
      </c>
      <c r="E11" s="18">
        <v>3143</v>
      </c>
      <c r="F11" s="39" t="s">
        <v>330</v>
      </c>
      <c r="G11" s="64">
        <v>30</v>
      </c>
      <c r="H11" s="171">
        <v>1</v>
      </c>
      <c r="I11" s="200">
        <v>30</v>
      </c>
      <c r="J11" s="200">
        <v>0</v>
      </c>
      <c r="K11" s="232">
        <v>0</v>
      </c>
      <c r="L11" s="211">
        <f t="shared" si="7"/>
        <v>30</v>
      </c>
      <c r="M11" s="48">
        <f t="shared" si="8"/>
        <v>0</v>
      </c>
      <c r="N11" s="350">
        <f t="shared" si="1"/>
        <v>0</v>
      </c>
      <c r="O11" s="312">
        <f>IF(M11&gt;=0,VLOOKUP(M11,ŠD_ŠK_normativy!$A$4:$D$304,2,0))</f>
        <v>0</v>
      </c>
      <c r="P11" s="289">
        <f>IF(N11&gt;=0,VLOOKUP(N11,ŠD_ŠK_normativy!$A$4:$D$304,3,0))</f>
        <v>0</v>
      </c>
      <c r="Q11" s="289">
        <f>IF(L11&gt;=0,VLOOKUP(L11,ŠD_ŠK_normativy!$A$4:$D$304,4,0))</f>
        <v>480</v>
      </c>
      <c r="R11" s="289">
        <f>IF((M11+N11)&gt;=0,VLOOKUP((M11+N11),ŠD_ŠK_normativy!$A$4:$D$304,4,0))</f>
        <v>0</v>
      </c>
      <c r="S11" s="265">
        <f>ŠD_ŠK_normativy!$H$5</f>
        <v>27</v>
      </c>
      <c r="T11" s="265">
        <f>ŠD_ŠK_normativy!$H$6</f>
        <v>18</v>
      </c>
      <c r="U11" s="59">
        <f>ŠD_ŠK_normativy!$H$3</f>
        <v>39953</v>
      </c>
      <c r="V11" s="75">
        <f>ŠD_ŠK_normativy!$H$4</f>
        <v>20956</v>
      </c>
      <c r="W11" s="246" t="str">
        <f t="shared" si="9"/>
        <v>0</v>
      </c>
      <c r="X11" s="249" t="str">
        <f t="shared" si="10"/>
        <v>0</v>
      </c>
      <c r="Y11" s="250">
        <f t="shared" si="11"/>
        <v>733</v>
      </c>
      <c r="Z11" s="248">
        <f t="shared" si="12"/>
        <v>21990</v>
      </c>
      <c r="AA11" s="129">
        <f t="shared" si="13"/>
        <v>15712</v>
      </c>
      <c r="AB11" s="129">
        <f t="shared" si="14"/>
        <v>5311</v>
      </c>
      <c r="AC11" s="129">
        <f t="shared" si="15"/>
        <v>157</v>
      </c>
      <c r="AD11" s="129">
        <f t="shared" si="16"/>
        <v>810</v>
      </c>
      <c r="AE11" s="130">
        <f t="shared" si="17"/>
        <v>0</v>
      </c>
      <c r="AF11" s="165">
        <f t="shared" si="18"/>
        <v>0.06</v>
      </c>
    </row>
    <row r="12" spans="1:32" ht="18" customHeight="1" x14ac:dyDescent="0.2">
      <c r="A12" s="91">
        <v>12</v>
      </c>
      <c r="B12" s="372">
        <v>600098974</v>
      </c>
      <c r="C12" s="91">
        <v>5404</v>
      </c>
      <c r="D12" s="180" t="s">
        <v>331</v>
      </c>
      <c r="E12" s="18">
        <v>3143</v>
      </c>
      <c r="F12" s="40" t="s">
        <v>332</v>
      </c>
      <c r="G12" s="64">
        <v>15</v>
      </c>
      <c r="H12" s="171">
        <v>1</v>
      </c>
      <c r="I12" s="200">
        <v>15</v>
      </c>
      <c r="J12" s="200">
        <v>0</v>
      </c>
      <c r="K12" s="232">
        <v>0</v>
      </c>
      <c r="L12" s="211">
        <f t="shared" si="7"/>
        <v>15</v>
      </c>
      <c r="M12" s="48">
        <f t="shared" si="8"/>
        <v>0</v>
      </c>
      <c r="N12" s="350">
        <f t="shared" si="1"/>
        <v>0</v>
      </c>
      <c r="O12" s="312">
        <f>IF(M12&gt;=0,VLOOKUP(M12,ŠD_ŠK_normativy!$A$4:$D$304,2,0))</f>
        <v>0</v>
      </c>
      <c r="P12" s="289">
        <f>IF(N12&gt;=0,VLOOKUP(N12,ŠD_ŠK_normativy!$A$4:$D$304,3,0))</f>
        <v>0</v>
      </c>
      <c r="Q12" s="289">
        <f>IF(L12&gt;=0,VLOOKUP(L12,ŠD_ŠK_normativy!$A$4:$D$304,4,0))</f>
        <v>480</v>
      </c>
      <c r="R12" s="289">
        <f>IF((M12+N12)&gt;=0,VLOOKUP((M12+N12),ŠD_ŠK_normativy!$A$4:$D$304,4,0))</f>
        <v>0</v>
      </c>
      <c r="S12" s="265">
        <f>ŠD_ŠK_normativy!$H$5</f>
        <v>27</v>
      </c>
      <c r="T12" s="265">
        <f>ŠD_ŠK_normativy!$H$6</f>
        <v>18</v>
      </c>
      <c r="U12" s="59">
        <f>ŠD_ŠK_normativy!$H$3</f>
        <v>39953</v>
      </c>
      <c r="V12" s="75">
        <f>ŠD_ŠK_normativy!$H$4</f>
        <v>20956</v>
      </c>
      <c r="W12" s="246" t="str">
        <f t="shared" si="9"/>
        <v>0</v>
      </c>
      <c r="X12" s="249" t="str">
        <f t="shared" si="10"/>
        <v>0</v>
      </c>
      <c r="Y12" s="250">
        <f t="shared" si="11"/>
        <v>733</v>
      </c>
      <c r="Z12" s="248">
        <f t="shared" si="12"/>
        <v>10995</v>
      </c>
      <c r="AA12" s="129">
        <f t="shared" si="13"/>
        <v>7856</v>
      </c>
      <c r="AB12" s="129">
        <f t="shared" si="14"/>
        <v>2655</v>
      </c>
      <c r="AC12" s="129">
        <f t="shared" si="15"/>
        <v>79</v>
      </c>
      <c r="AD12" s="129">
        <f t="shared" si="16"/>
        <v>405</v>
      </c>
      <c r="AE12" s="130">
        <f t="shared" si="17"/>
        <v>0</v>
      </c>
      <c r="AF12" s="165">
        <f t="shared" si="18"/>
        <v>0.03</v>
      </c>
    </row>
    <row r="13" spans="1:32" ht="18" customHeight="1" x14ac:dyDescent="0.2">
      <c r="A13" s="91">
        <v>13</v>
      </c>
      <c r="B13" s="372">
        <v>600099148</v>
      </c>
      <c r="C13" s="91">
        <v>5407</v>
      </c>
      <c r="D13" s="180" t="s">
        <v>333</v>
      </c>
      <c r="E13" s="18">
        <v>3143</v>
      </c>
      <c r="F13" s="39" t="s">
        <v>334</v>
      </c>
      <c r="G13" s="64">
        <v>20</v>
      </c>
      <c r="H13" s="171">
        <v>1</v>
      </c>
      <c r="I13" s="200">
        <v>20</v>
      </c>
      <c r="J13" s="200">
        <v>0</v>
      </c>
      <c r="K13" s="232">
        <v>0</v>
      </c>
      <c r="L13" s="211">
        <f t="shared" si="7"/>
        <v>20</v>
      </c>
      <c r="M13" s="48">
        <f t="shared" si="8"/>
        <v>0</v>
      </c>
      <c r="N13" s="350">
        <f t="shared" si="1"/>
        <v>0</v>
      </c>
      <c r="O13" s="312">
        <f>IF(M13&gt;=0,VLOOKUP(M13,ŠD_ŠK_normativy!$A$4:$D$304,2,0))</f>
        <v>0</v>
      </c>
      <c r="P13" s="289">
        <f>IF(N13&gt;=0,VLOOKUP(N13,ŠD_ŠK_normativy!$A$4:$D$304,3,0))</f>
        <v>0</v>
      </c>
      <c r="Q13" s="289">
        <f>IF(L13&gt;=0,VLOOKUP(L13,ŠD_ŠK_normativy!$A$4:$D$304,4,0))</f>
        <v>480</v>
      </c>
      <c r="R13" s="289">
        <f>IF((M13+N13)&gt;=0,VLOOKUP((M13+N13),ŠD_ŠK_normativy!$A$4:$D$304,4,0))</f>
        <v>0</v>
      </c>
      <c r="S13" s="265">
        <f>ŠD_ŠK_normativy!$H$5</f>
        <v>27</v>
      </c>
      <c r="T13" s="265">
        <f>ŠD_ŠK_normativy!$H$6</f>
        <v>18</v>
      </c>
      <c r="U13" s="59">
        <f>ŠD_ŠK_normativy!$H$3</f>
        <v>39953</v>
      </c>
      <c r="V13" s="75">
        <f>ŠD_ŠK_normativy!$H$4</f>
        <v>20956</v>
      </c>
      <c r="W13" s="246" t="str">
        <f t="shared" si="9"/>
        <v>0</v>
      </c>
      <c r="X13" s="249" t="str">
        <f t="shared" si="10"/>
        <v>0</v>
      </c>
      <c r="Y13" s="250">
        <f t="shared" si="11"/>
        <v>733</v>
      </c>
      <c r="Z13" s="248">
        <f t="shared" si="12"/>
        <v>14660</v>
      </c>
      <c r="AA13" s="129">
        <f t="shared" si="13"/>
        <v>10475</v>
      </c>
      <c r="AB13" s="129">
        <f t="shared" si="14"/>
        <v>3540</v>
      </c>
      <c r="AC13" s="129">
        <f t="shared" si="15"/>
        <v>105</v>
      </c>
      <c r="AD13" s="129">
        <f t="shared" si="16"/>
        <v>540</v>
      </c>
      <c r="AE13" s="130">
        <f t="shared" si="17"/>
        <v>0</v>
      </c>
      <c r="AF13" s="165">
        <f t="shared" si="18"/>
        <v>0.04</v>
      </c>
    </row>
    <row r="14" spans="1:32" ht="18" customHeight="1" x14ac:dyDescent="0.2">
      <c r="A14" s="91">
        <v>14</v>
      </c>
      <c r="B14" s="372">
        <v>650034244</v>
      </c>
      <c r="C14" s="91">
        <v>5411</v>
      </c>
      <c r="D14" s="180" t="s">
        <v>335</v>
      </c>
      <c r="E14" s="81">
        <v>3143</v>
      </c>
      <c r="F14" s="70" t="s">
        <v>336</v>
      </c>
      <c r="G14" s="64">
        <v>28</v>
      </c>
      <c r="H14" s="171">
        <v>1</v>
      </c>
      <c r="I14" s="200">
        <v>22</v>
      </c>
      <c r="J14" s="200">
        <v>0</v>
      </c>
      <c r="K14" s="232">
        <v>0</v>
      </c>
      <c r="L14" s="211">
        <f t="shared" si="7"/>
        <v>22</v>
      </c>
      <c r="M14" s="48">
        <f t="shared" si="8"/>
        <v>0</v>
      </c>
      <c r="N14" s="350">
        <f t="shared" si="1"/>
        <v>0</v>
      </c>
      <c r="O14" s="312">
        <f>IF(M14&gt;=0,VLOOKUP(M14,ŠD_ŠK_normativy!$A$4:$D$304,2,0))</f>
        <v>0</v>
      </c>
      <c r="P14" s="289">
        <f>IF(N14&gt;=0,VLOOKUP(N14,ŠD_ŠK_normativy!$A$4:$D$304,3,0))</f>
        <v>0</v>
      </c>
      <c r="Q14" s="289">
        <f>IF(L14&gt;=0,VLOOKUP(L14,ŠD_ŠK_normativy!$A$4:$D$304,4,0))</f>
        <v>480</v>
      </c>
      <c r="R14" s="289">
        <f>IF((M14+N14)&gt;=0,VLOOKUP((M14+N14),ŠD_ŠK_normativy!$A$4:$D$304,4,0))</f>
        <v>0</v>
      </c>
      <c r="S14" s="265">
        <f>ŠD_ŠK_normativy!$H$5</f>
        <v>27</v>
      </c>
      <c r="T14" s="265">
        <f>ŠD_ŠK_normativy!$H$6</f>
        <v>18</v>
      </c>
      <c r="U14" s="59">
        <f>ŠD_ŠK_normativy!$H$3</f>
        <v>39953</v>
      </c>
      <c r="V14" s="75">
        <f>ŠD_ŠK_normativy!$H$4</f>
        <v>20956</v>
      </c>
      <c r="W14" s="246" t="str">
        <f t="shared" si="9"/>
        <v>0</v>
      </c>
      <c r="X14" s="249" t="str">
        <f t="shared" si="10"/>
        <v>0</v>
      </c>
      <c r="Y14" s="250">
        <f t="shared" si="11"/>
        <v>733</v>
      </c>
      <c r="Z14" s="248">
        <f t="shared" si="12"/>
        <v>16126</v>
      </c>
      <c r="AA14" s="129">
        <f t="shared" si="13"/>
        <v>11522</v>
      </c>
      <c r="AB14" s="129">
        <f t="shared" si="14"/>
        <v>3895</v>
      </c>
      <c r="AC14" s="129">
        <f t="shared" si="15"/>
        <v>115</v>
      </c>
      <c r="AD14" s="129">
        <f t="shared" si="16"/>
        <v>594</v>
      </c>
      <c r="AE14" s="130">
        <f t="shared" si="17"/>
        <v>0</v>
      </c>
      <c r="AF14" s="165">
        <f t="shared" si="18"/>
        <v>0.05</v>
      </c>
    </row>
    <row r="15" spans="1:32" ht="18" customHeight="1" x14ac:dyDescent="0.2">
      <c r="A15" s="103">
        <v>15</v>
      </c>
      <c r="B15" s="373">
        <v>600099130</v>
      </c>
      <c r="C15" s="103">
        <v>5412</v>
      </c>
      <c r="D15" s="180" t="s">
        <v>337</v>
      </c>
      <c r="E15" s="18">
        <v>3143</v>
      </c>
      <c r="F15" s="39" t="s">
        <v>338</v>
      </c>
      <c r="G15" s="64">
        <v>10</v>
      </c>
      <c r="H15" s="171">
        <v>1</v>
      </c>
      <c r="I15" s="200">
        <v>10</v>
      </c>
      <c r="J15" s="200">
        <v>0</v>
      </c>
      <c r="K15" s="232">
        <v>0</v>
      </c>
      <c r="L15" s="211">
        <f t="shared" si="7"/>
        <v>10</v>
      </c>
      <c r="M15" s="48">
        <f t="shared" si="8"/>
        <v>0</v>
      </c>
      <c r="N15" s="350">
        <f t="shared" si="1"/>
        <v>0</v>
      </c>
      <c r="O15" s="312">
        <f>IF(M15&gt;=0,VLOOKUP(M15,ŠD_ŠK_normativy!$A$4:$D$304,2,0))</f>
        <v>0</v>
      </c>
      <c r="P15" s="289">
        <f>IF(N15&gt;=0,VLOOKUP(N15,ŠD_ŠK_normativy!$A$4:$D$304,3,0))</f>
        <v>0</v>
      </c>
      <c r="Q15" s="289">
        <f>IF(L15&gt;=0,VLOOKUP(L15,ŠD_ŠK_normativy!$A$4:$D$304,4,0))</f>
        <v>480</v>
      </c>
      <c r="R15" s="289">
        <f>IF((M15+N15)&gt;=0,VLOOKUP((M15+N15),ŠD_ŠK_normativy!$A$4:$D$304,4,0))</f>
        <v>0</v>
      </c>
      <c r="S15" s="265">
        <f>ŠD_ŠK_normativy!$H$5</f>
        <v>27</v>
      </c>
      <c r="T15" s="265">
        <f>ŠD_ŠK_normativy!$H$6</f>
        <v>18</v>
      </c>
      <c r="U15" s="59">
        <f>ŠD_ŠK_normativy!$H$3</f>
        <v>39953</v>
      </c>
      <c r="V15" s="75">
        <f>ŠD_ŠK_normativy!$H$4</f>
        <v>20956</v>
      </c>
      <c r="W15" s="246" t="str">
        <f t="shared" si="9"/>
        <v>0</v>
      </c>
      <c r="X15" s="249" t="str">
        <f t="shared" si="10"/>
        <v>0</v>
      </c>
      <c r="Y15" s="250">
        <f t="shared" si="11"/>
        <v>733</v>
      </c>
      <c r="Z15" s="248">
        <f t="shared" si="12"/>
        <v>7330</v>
      </c>
      <c r="AA15" s="129">
        <f t="shared" si="13"/>
        <v>5237</v>
      </c>
      <c r="AB15" s="129">
        <f t="shared" si="14"/>
        <v>1771</v>
      </c>
      <c r="AC15" s="129">
        <f t="shared" si="15"/>
        <v>52</v>
      </c>
      <c r="AD15" s="129">
        <f t="shared" si="16"/>
        <v>270</v>
      </c>
      <c r="AE15" s="130">
        <f t="shared" si="17"/>
        <v>0</v>
      </c>
      <c r="AF15" s="165">
        <f t="shared" si="18"/>
        <v>0.02</v>
      </c>
    </row>
    <row r="16" spans="1:32" ht="18" customHeight="1" x14ac:dyDescent="0.2">
      <c r="A16" s="91">
        <v>17</v>
      </c>
      <c r="B16" s="372">
        <v>600099113</v>
      </c>
      <c r="C16" s="91">
        <v>5417</v>
      </c>
      <c r="D16" s="180" t="s">
        <v>339</v>
      </c>
      <c r="E16" s="81">
        <v>3143</v>
      </c>
      <c r="F16" s="70" t="s">
        <v>340</v>
      </c>
      <c r="G16" s="64">
        <v>50</v>
      </c>
      <c r="H16" s="171">
        <v>1</v>
      </c>
      <c r="I16" s="200">
        <v>30</v>
      </c>
      <c r="J16" s="200">
        <v>0</v>
      </c>
      <c r="K16" s="232">
        <v>0</v>
      </c>
      <c r="L16" s="211">
        <f t="shared" si="7"/>
        <v>30</v>
      </c>
      <c r="M16" s="48">
        <f t="shared" si="8"/>
        <v>0</v>
      </c>
      <c r="N16" s="350">
        <f t="shared" si="1"/>
        <v>0</v>
      </c>
      <c r="O16" s="312">
        <f>IF(M16&gt;=0,VLOOKUP(M16,ŠD_ŠK_normativy!$A$4:$D$304,2,0))</f>
        <v>0</v>
      </c>
      <c r="P16" s="289">
        <f>IF(N16&gt;=0,VLOOKUP(N16,ŠD_ŠK_normativy!$A$4:$D$304,3,0))</f>
        <v>0</v>
      </c>
      <c r="Q16" s="289">
        <f>IF(L16&gt;=0,VLOOKUP(L16,ŠD_ŠK_normativy!$A$4:$D$304,4,0))</f>
        <v>480</v>
      </c>
      <c r="R16" s="289">
        <f>IF((M16+N16)&gt;=0,VLOOKUP((M16+N16),ŠD_ŠK_normativy!$A$4:$D$304,4,0))</f>
        <v>0</v>
      </c>
      <c r="S16" s="265">
        <f>ŠD_ŠK_normativy!$H$5</f>
        <v>27</v>
      </c>
      <c r="T16" s="265">
        <f>ŠD_ŠK_normativy!$H$6</f>
        <v>18</v>
      </c>
      <c r="U16" s="59">
        <f>ŠD_ŠK_normativy!$H$3</f>
        <v>39953</v>
      </c>
      <c r="V16" s="75">
        <f>ŠD_ŠK_normativy!$H$4</f>
        <v>20956</v>
      </c>
      <c r="W16" s="246" t="str">
        <f t="shared" si="9"/>
        <v>0</v>
      </c>
      <c r="X16" s="249" t="str">
        <f t="shared" si="10"/>
        <v>0</v>
      </c>
      <c r="Y16" s="250">
        <f t="shared" si="11"/>
        <v>733</v>
      </c>
      <c r="Z16" s="248">
        <f t="shared" si="12"/>
        <v>21990</v>
      </c>
      <c r="AA16" s="129">
        <f t="shared" si="13"/>
        <v>15712</v>
      </c>
      <c r="AB16" s="129">
        <f t="shared" si="14"/>
        <v>5311</v>
      </c>
      <c r="AC16" s="129">
        <f t="shared" si="15"/>
        <v>157</v>
      </c>
      <c r="AD16" s="129">
        <f t="shared" si="16"/>
        <v>810</v>
      </c>
      <c r="AE16" s="130">
        <f t="shared" si="17"/>
        <v>0</v>
      </c>
      <c r="AF16" s="165">
        <f t="shared" si="18"/>
        <v>0.06</v>
      </c>
    </row>
    <row r="17" spans="1:36" ht="18" customHeight="1" x14ac:dyDescent="0.2">
      <c r="A17" s="91">
        <v>19</v>
      </c>
      <c r="B17" s="372">
        <v>600099261</v>
      </c>
      <c r="C17" s="91">
        <v>5419</v>
      </c>
      <c r="D17" s="179" t="s">
        <v>341</v>
      </c>
      <c r="E17" s="18">
        <v>3143</v>
      </c>
      <c r="F17" s="70" t="s">
        <v>342</v>
      </c>
      <c r="G17" s="64">
        <v>30</v>
      </c>
      <c r="H17" s="171">
        <v>1</v>
      </c>
      <c r="I17" s="200">
        <v>29</v>
      </c>
      <c r="J17" s="200">
        <v>0</v>
      </c>
      <c r="K17" s="232">
        <v>0</v>
      </c>
      <c r="L17" s="211">
        <f t="shared" si="7"/>
        <v>29</v>
      </c>
      <c r="M17" s="48">
        <f t="shared" si="8"/>
        <v>0</v>
      </c>
      <c r="N17" s="350">
        <f t="shared" si="1"/>
        <v>0</v>
      </c>
      <c r="O17" s="312">
        <f>IF(M17&gt;=0,VLOOKUP(M17,ŠD_ŠK_normativy!$A$4:$D$304,2,0))</f>
        <v>0</v>
      </c>
      <c r="P17" s="289">
        <f>IF(N17&gt;=0,VLOOKUP(N17,ŠD_ŠK_normativy!$A$4:$D$304,3,0))</f>
        <v>0</v>
      </c>
      <c r="Q17" s="289">
        <f>IF(L17&gt;=0,VLOOKUP(L17,ŠD_ŠK_normativy!$A$4:$D$304,4,0))</f>
        <v>480</v>
      </c>
      <c r="R17" s="289">
        <f>IF((M17+N17)&gt;=0,VLOOKUP((M17+N17),ŠD_ŠK_normativy!$A$4:$D$304,4,0))</f>
        <v>0</v>
      </c>
      <c r="S17" s="265">
        <f>ŠD_ŠK_normativy!$H$5</f>
        <v>27</v>
      </c>
      <c r="T17" s="265">
        <f>ŠD_ŠK_normativy!$H$6</f>
        <v>18</v>
      </c>
      <c r="U17" s="59">
        <f>ŠD_ŠK_normativy!$H$3</f>
        <v>39953</v>
      </c>
      <c r="V17" s="75">
        <f>ŠD_ŠK_normativy!$H$4</f>
        <v>20956</v>
      </c>
      <c r="W17" s="246" t="str">
        <f t="shared" si="9"/>
        <v>0</v>
      </c>
      <c r="X17" s="249" t="str">
        <f t="shared" si="10"/>
        <v>0</v>
      </c>
      <c r="Y17" s="250">
        <f t="shared" si="11"/>
        <v>733</v>
      </c>
      <c r="Z17" s="248">
        <f t="shared" si="12"/>
        <v>21257</v>
      </c>
      <c r="AA17" s="129">
        <f t="shared" si="13"/>
        <v>15188</v>
      </c>
      <c r="AB17" s="129">
        <f t="shared" si="14"/>
        <v>5134</v>
      </c>
      <c r="AC17" s="129">
        <f t="shared" si="15"/>
        <v>152</v>
      </c>
      <c r="AD17" s="129">
        <f t="shared" si="16"/>
        <v>783</v>
      </c>
      <c r="AE17" s="130">
        <f t="shared" si="17"/>
        <v>0</v>
      </c>
      <c r="AF17" s="165">
        <f t="shared" si="18"/>
        <v>0.06</v>
      </c>
    </row>
    <row r="18" spans="1:36" ht="18" customHeight="1" x14ac:dyDescent="0.2">
      <c r="A18" s="91">
        <v>23</v>
      </c>
      <c r="B18" s="372">
        <v>600099181</v>
      </c>
      <c r="C18" s="91">
        <v>5422</v>
      </c>
      <c r="D18" s="180" t="s">
        <v>343</v>
      </c>
      <c r="E18" s="18">
        <v>3143</v>
      </c>
      <c r="F18" s="70" t="s">
        <v>344</v>
      </c>
      <c r="G18" s="64">
        <v>130</v>
      </c>
      <c r="H18" s="171">
        <v>4</v>
      </c>
      <c r="I18" s="200">
        <v>103</v>
      </c>
      <c r="J18" s="200">
        <v>0</v>
      </c>
      <c r="K18" s="232">
        <v>0</v>
      </c>
      <c r="L18" s="211">
        <f t="shared" si="7"/>
        <v>103</v>
      </c>
      <c r="M18" s="48">
        <f t="shared" si="8"/>
        <v>0</v>
      </c>
      <c r="N18" s="350">
        <f t="shared" si="1"/>
        <v>0</v>
      </c>
      <c r="O18" s="312">
        <f>IF(M18&gt;=0,VLOOKUP(M18,ŠD_ŠK_normativy!$A$4:$D$304,2,0))</f>
        <v>0</v>
      </c>
      <c r="P18" s="289">
        <f>IF(N18&gt;=0,VLOOKUP(N18,ŠD_ŠK_normativy!$A$4:$D$304,3,0))</f>
        <v>0</v>
      </c>
      <c r="Q18" s="289">
        <f>IF(L18&gt;=0,VLOOKUP(L18,ŠD_ŠK_normativy!$A$4:$D$304,4,0))</f>
        <v>480</v>
      </c>
      <c r="R18" s="289">
        <f>IF((M18+N18)&gt;=0,VLOOKUP((M18+N18),ŠD_ŠK_normativy!$A$4:$D$304,4,0))</f>
        <v>0</v>
      </c>
      <c r="S18" s="265">
        <f>ŠD_ŠK_normativy!$H$5</f>
        <v>27</v>
      </c>
      <c r="T18" s="265">
        <f>ŠD_ŠK_normativy!$H$6</f>
        <v>18</v>
      </c>
      <c r="U18" s="59">
        <f>ŠD_ŠK_normativy!$H$3</f>
        <v>39953</v>
      </c>
      <c r="V18" s="75">
        <f>ŠD_ŠK_normativy!$H$4</f>
        <v>20956</v>
      </c>
      <c r="W18" s="246" t="str">
        <f t="shared" si="9"/>
        <v>0</v>
      </c>
      <c r="X18" s="249" t="str">
        <f t="shared" si="10"/>
        <v>0</v>
      </c>
      <c r="Y18" s="250">
        <f t="shared" si="11"/>
        <v>733</v>
      </c>
      <c r="Z18" s="248">
        <f t="shared" si="12"/>
        <v>75499</v>
      </c>
      <c r="AA18" s="129">
        <f t="shared" si="13"/>
        <v>53945</v>
      </c>
      <c r="AB18" s="129">
        <f t="shared" si="14"/>
        <v>18234</v>
      </c>
      <c r="AC18" s="129">
        <f t="shared" si="15"/>
        <v>539</v>
      </c>
      <c r="AD18" s="129">
        <f t="shared" si="16"/>
        <v>2781</v>
      </c>
      <c r="AE18" s="130">
        <f t="shared" si="17"/>
        <v>0</v>
      </c>
      <c r="AF18" s="165">
        <f t="shared" si="18"/>
        <v>0.21</v>
      </c>
    </row>
    <row r="19" spans="1:36" ht="18" customHeight="1" x14ac:dyDescent="0.2">
      <c r="A19" s="91">
        <v>26</v>
      </c>
      <c r="B19" s="372">
        <v>600099024</v>
      </c>
      <c r="C19" s="91">
        <v>5432</v>
      </c>
      <c r="D19" s="180" t="s">
        <v>345</v>
      </c>
      <c r="E19" s="18">
        <v>3143</v>
      </c>
      <c r="F19" s="39" t="s">
        <v>346</v>
      </c>
      <c r="G19" s="64">
        <v>25</v>
      </c>
      <c r="H19" s="171">
        <v>1</v>
      </c>
      <c r="I19" s="200">
        <v>25</v>
      </c>
      <c r="J19" s="200">
        <v>0</v>
      </c>
      <c r="K19" s="232">
        <v>0</v>
      </c>
      <c r="L19" s="211">
        <f t="shared" si="7"/>
        <v>25</v>
      </c>
      <c r="M19" s="48">
        <f t="shared" si="8"/>
        <v>0</v>
      </c>
      <c r="N19" s="350">
        <f t="shared" si="1"/>
        <v>0</v>
      </c>
      <c r="O19" s="312">
        <f>IF(M19&gt;=0,VLOOKUP(M19,ŠD_ŠK_normativy!$A$4:$D$304,2,0))</f>
        <v>0</v>
      </c>
      <c r="P19" s="289">
        <f>IF(N19&gt;=0,VLOOKUP(N19,ŠD_ŠK_normativy!$A$4:$D$304,3,0))</f>
        <v>0</v>
      </c>
      <c r="Q19" s="289">
        <f>IF(L19&gt;=0,VLOOKUP(L19,ŠD_ŠK_normativy!$A$4:$D$304,4,0))</f>
        <v>480</v>
      </c>
      <c r="R19" s="289">
        <f>IF((M19+N19)&gt;=0,VLOOKUP((M19+N19),ŠD_ŠK_normativy!$A$4:$D$304,4,0))</f>
        <v>0</v>
      </c>
      <c r="S19" s="265">
        <f>ŠD_ŠK_normativy!$H$5</f>
        <v>27</v>
      </c>
      <c r="T19" s="265">
        <f>ŠD_ŠK_normativy!$H$6</f>
        <v>18</v>
      </c>
      <c r="U19" s="59">
        <f>ŠD_ŠK_normativy!$H$3</f>
        <v>39953</v>
      </c>
      <c r="V19" s="75">
        <f>ŠD_ŠK_normativy!$H$4</f>
        <v>20956</v>
      </c>
      <c r="W19" s="246" t="str">
        <f t="shared" si="9"/>
        <v>0</v>
      </c>
      <c r="X19" s="249" t="str">
        <f t="shared" si="10"/>
        <v>0</v>
      </c>
      <c r="Y19" s="250">
        <f t="shared" si="11"/>
        <v>733</v>
      </c>
      <c r="Z19" s="248">
        <f t="shared" si="12"/>
        <v>18325</v>
      </c>
      <c r="AA19" s="129">
        <f t="shared" si="13"/>
        <v>13093</v>
      </c>
      <c r="AB19" s="129">
        <f t="shared" si="14"/>
        <v>4426</v>
      </c>
      <c r="AC19" s="129">
        <f t="shared" si="15"/>
        <v>131</v>
      </c>
      <c r="AD19" s="129">
        <f t="shared" si="16"/>
        <v>675</v>
      </c>
      <c r="AE19" s="130">
        <f t="shared" si="17"/>
        <v>0</v>
      </c>
      <c r="AF19" s="165">
        <f t="shared" si="18"/>
        <v>0.05</v>
      </c>
    </row>
    <row r="20" spans="1:36" ht="18" customHeight="1" x14ac:dyDescent="0.2">
      <c r="A20" s="91">
        <v>27</v>
      </c>
      <c r="B20" s="372">
        <v>600099245</v>
      </c>
      <c r="C20" s="91">
        <v>5452</v>
      </c>
      <c r="D20" s="179" t="s">
        <v>347</v>
      </c>
      <c r="E20" s="18">
        <v>3143</v>
      </c>
      <c r="F20" s="179" t="s">
        <v>458</v>
      </c>
      <c r="G20" s="64">
        <v>25</v>
      </c>
      <c r="H20" s="171">
        <v>1</v>
      </c>
      <c r="I20" s="200">
        <v>23</v>
      </c>
      <c r="J20" s="200">
        <v>0</v>
      </c>
      <c r="K20" s="232">
        <v>0</v>
      </c>
      <c r="L20" s="211">
        <f t="shared" si="7"/>
        <v>23</v>
      </c>
      <c r="M20" s="48">
        <f t="shared" si="8"/>
        <v>0</v>
      </c>
      <c r="N20" s="350">
        <f t="shared" si="1"/>
        <v>0</v>
      </c>
      <c r="O20" s="312">
        <f>IF(M20&gt;=0,VLOOKUP(M20,ŠD_ŠK_normativy!$A$4:$D$304,2,0))</f>
        <v>0</v>
      </c>
      <c r="P20" s="289">
        <f>IF(N20&gt;=0,VLOOKUP(N20,ŠD_ŠK_normativy!$A$4:$D$304,3,0))</f>
        <v>0</v>
      </c>
      <c r="Q20" s="289">
        <f>IF(L20&gt;=0,VLOOKUP(L20,ŠD_ŠK_normativy!$A$4:$D$304,4,0))</f>
        <v>480</v>
      </c>
      <c r="R20" s="289">
        <f>IF((M20+N20)&gt;=0,VLOOKUP((M20+N20),ŠD_ŠK_normativy!$A$4:$D$304,4,0))</f>
        <v>0</v>
      </c>
      <c r="S20" s="265">
        <f>ŠD_ŠK_normativy!$H$5</f>
        <v>27</v>
      </c>
      <c r="T20" s="265">
        <f>ŠD_ŠK_normativy!$H$6</f>
        <v>18</v>
      </c>
      <c r="U20" s="59">
        <f>ŠD_ŠK_normativy!$H$3</f>
        <v>39953</v>
      </c>
      <c r="V20" s="75">
        <f>ŠD_ŠK_normativy!$H$4</f>
        <v>20956</v>
      </c>
      <c r="W20" s="246" t="str">
        <f t="shared" si="9"/>
        <v>0</v>
      </c>
      <c r="X20" s="249" t="str">
        <f t="shared" si="10"/>
        <v>0</v>
      </c>
      <c r="Y20" s="250">
        <f t="shared" si="11"/>
        <v>733</v>
      </c>
      <c r="Z20" s="248">
        <f t="shared" si="12"/>
        <v>16859</v>
      </c>
      <c r="AA20" s="129">
        <f t="shared" si="13"/>
        <v>12046</v>
      </c>
      <c r="AB20" s="129">
        <f t="shared" si="14"/>
        <v>4072</v>
      </c>
      <c r="AC20" s="129">
        <f t="shared" si="15"/>
        <v>120</v>
      </c>
      <c r="AD20" s="129">
        <f t="shared" si="16"/>
        <v>621</v>
      </c>
      <c r="AE20" s="130">
        <f t="shared" si="17"/>
        <v>0</v>
      </c>
      <c r="AF20" s="165">
        <f t="shared" si="18"/>
        <v>0.05</v>
      </c>
    </row>
    <row r="21" spans="1:36" ht="18" customHeight="1" x14ac:dyDescent="0.2">
      <c r="A21" s="91">
        <v>28</v>
      </c>
      <c r="B21" s="372">
        <v>600099059</v>
      </c>
      <c r="C21" s="91">
        <v>5428</v>
      </c>
      <c r="D21" s="179" t="s">
        <v>348</v>
      </c>
      <c r="E21" s="18">
        <v>3143</v>
      </c>
      <c r="F21" s="70" t="s">
        <v>349</v>
      </c>
      <c r="G21" s="64">
        <v>25</v>
      </c>
      <c r="H21" s="171">
        <v>1</v>
      </c>
      <c r="I21" s="200">
        <v>8</v>
      </c>
      <c r="J21" s="200">
        <v>0</v>
      </c>
      <c r="K21" s="232">
        <v>0</v>
      </c>
      <c r="L21" s="211">
        <f t="shared" si="7"/>
        <v>8</v>
      </c>
      <c r="M21" s="48">
        <f t="shared" si="8"/>
        <v>0</v>
      </c>
      <c r="N21" s="350">
        <f t="shared" si="1"/>
        <v>0</v>
      </c>
      <c r="O21" s="312">
        <f>IF(M21&gt;=0,VLOOKUP(M21,ŠD_ŠK_normativy!$A$4:$D$304,2,0))</f>
        <v>0</v>
      </c>
      <c r="P21" s="289">
        <f>IF(N21&gt;=0,VLOOKUP(N21,ŠD_ŠK_normativy!$A$4:$D$304,3,0))</f>
        <v>0</v>
      </c>
      <c r="Q21" s="289">
        <f>IF(L21&gt;=0,VLOOKUP(L21,ŠD_ŠK_normativy!$A$4:$D$304,4,0))</f>
        <v>480</v>
      </c>
      <c r="R21" s="289">
        <f>IF((M21+N21)&gt;=0,VLOOKUP((M21+N21),ŠD_ŠK_normativy!$A$4:$D$304,4,0))</f>
        <v>0</v>
      </c>
      <c r="S21" s="265">
        <f>ŠD_ŠK_normativy!$H$5</f>
        <v>27</v>
      </c>
      <c r="T21" s="265">
        <f>ŠD_ŠK_normativy!$H$6</f>
        <v>18</v>
      </c>
      <c r="U21" s="59">
        <f>ŠD_ŠK_normativy!$H$3</f>
        <v>39953</v>
      </c>
      <c r="V21" s="75">
        <f>ŠD_ŠK_normativy!$H$4</f>
        <v>20956</v>
      </c>
      <c r="W21" s="246" t="str">
        <f t="shared" si="9"/>
        <v>0</v>
      </c>
      <c r="X21" s="249" t="str">
        <f t="shared" si="10"/>
        <v>0</v>
      </c>
      <c r="Y21" s="250">
        <f t="shared" si="11"/>
        <v>733</v>
      </c>
      <c r="Z21" s="248">
        <f t="shared" si="12"/>
        <v>5864</v>
      </c>
      <c r="AA21" s="129">
        <f t="shared" si="13"/>
        <v>4190</v>
      </c>
      <c r="AB21" s="129">
        <f t="shared" si="14"/>
        <v>1416</v>
      </c>
      <c r="AC21" s="129">
        <f t="shared" si="15"/>
        <v>42</v>
      </c>
      <c r="AD21" s="129">
        <f t="shared" si="16"/>
        <v>216</v>
      </c>
      <c r="AE21" s="130">
        <f t="shared" si="17"/>
        <v>0</v>
      </c>
      <c r="AF21" s="165">
        <f t="shared" si="18"/>
        <v>0.02</v>
      </c>
    </row>
    <row r="22" spans="1:36" ht="18" customHeight="1" thickBot="1" x14ac:dyDescent="0.25">
      <c r="A22" s="102">
        <v>30</v>
      </c>
      <c r="B22" s="374">
        <v>600099229</v>
      </c>
      <c r="C22" s="102">
        <v>5471</v>
      </c>
      <c r="D22" s="185" t="s">
        <v>350</v>
      </c>
      <c r="E22" s="31">
        <v>3143</v>
      </c>
      <c r="F22" s="73" t="s">
        <v>351</v>
      </c>
      <c r="G22" s="278">
        <v>45</v>
      </c>
      <c r="H22" s="277">
        <v>2</v>
      </c>
      <c r="I22" s="202">
        <v>45</v>
      </c>
      <c r="J22" s="202">
        <v>0</v>
      </c>
      <c r="K22" s="233">
        <v>0</v>
      </c>
      <c r="L22" s="212">
        <f t="shared" si="7"/>
        <v>45</v>
      </c>
      <c r="M22" s="275">
        <f t="shared" si="8"/>
        <v>0</v>
      </c>
      <c r="N22" s="350">
        <f t="shared" si="1"/>
        <v>0</v>
      </c>
      <c r="O22" s="326">
        <f>IF(M22&gt;=0,VLOOKUP(M22,ŠD_ŠK_normativy!$A$4:$D$304,2,0))</f>
        <v>0</v>
      </c>
      <c r="P22" s="291">
        <f>IF(N22&gt;=0,VLOOKUP(N22,ŠD_ŠK_normativy!$A$4:$D$304,3,0))</f>
        <v>0</v>
      </c>
      <c r="Q22" s="291">
        <f>IF(L22&gt;=0,VLOOKUP(L22,ŠD_ŠK_normativy!$A$4:$D$304,4,0))</f>
        <v>480</v>
      </c>
      <c r="R22" s="291">
        <f>IF((M22+N22)&gt;=0,VLOOKUP((M22+N22),ŠD_ŠK_normativy!$A$4:$D$304,4,0))</f>
        <v>0</v>
      </c>
      <c r="S22" s="292">
        <f>ŠD_ŠK_normativy!$H$5</f>
        <v>27</v>
      </c>
      <c r="T22" s="292">
        <f>ŠD_ŠK_normativy!$H$6</f>
        <v>18</v>
      </c>
      <c r="U22" s="293">
        <f>ŠD_ŠK_normativy!$H$3</f>
        <v>39953</v>
      </c>
      <c r="V22" s="335">
        <f>ŠD_ŠK_normativy!$H$4</f>
        <v>20956</v>
      </c>
      <c r="W22" s="246" t="str">
        <f t="shared" si="9"/>
        <v>0</v>
      </c>
      <c r="X22" s="249" t="str">
        <f t="shared" si="10"/>
        <v>0</v>
      </c>
      <c r="Y22" s="250">
        <f t="shared" si="11"/>
        <v>733</v>
      </c>
      <c r="Z22" s="248">
        <f t="shared" si="12"/>
        <v>32985</v>
      </c>
      <c r="AA22" s="129">
        <f t="shared" si="13"/>
        <v>23568</v>
      </c>
      <c r="AB22" s="129">
        <f t="shared" si="14"/>
        <v>7966</v>
      </c>
      <c r="AC22" s="129">
        <f t="shared" si="15"/>
        <v>236</v>
      </c>
      <c r="AD22" s="129">
        <f t="shared" si="16"/>
        <v>1215</v>
      </c>
      <c r="AE22" s="130">
        <f t="shared" si="17"/>
        <v>0</v>
      </c>
      <c r="AF22" s="165">
        <f t="shared" si="18"/>
        <v>0.09</v>
      </c>
    </row>
    <row r="23" spans="1:36" ht="18" customHeight="1" thickBot="1" x14ac:dyDescent="0.25">
      <c r="A23" s="22"/>
      <c r="B23" s="114"/>
      <c r="C23" s="22"/>
      <c r="D23" s="13" t="s">
        <v>6</v>
      </c>
      <c r="E23" s="46"/>
      <c r="F23" s="33"/>
      <c r="G23" s="69"/>
      <c r="H23" s="50">
        <f>SUM(H6:H22)</f>
        <v>26</v>
      </c>
      <c r="I23" s="51">
        <f t="shared" ref="I23:AF23" si="19">SUM(I6:I22)</f>
        <v>599</v>
      </c>
      <c r="J23" s="51">
        <f t="shared" si="19"/>
        <v>0</v>
      </c>
      <c r="K23" s="239">
        <f t="shared" si="19"/>
        <v>50</v>
      </c>
      <c r="L23" s="50">
        <f t="shared" si="19"/>
        <v>599</v>
      </c>
      <c r="M23" s="51">
        <f t="shared" si="19"/>
        <v>0</v>
      </c>
      <c r="N23" s="239">
        <f t="shared" si="19"/>
        <v>50</v>
      </c>
      <c r="O23" s="325" t="s">
        <v>35</v>
      </c>
      <c r="P23" s="333" t="s">
        <v>35</v>
      </c>
      <c r="Q23" s="333" t="s">
        <v>35</v>
      </c>
      <c r="R23" s="333" t="s">
        <v>35</v>
      </c>
      <c r="S23" s="333" t="s">
        <v>35</v>
      </c>
      <c r="T23" s="333" t="s">
        <v>35</v>
      </c>
      <c r="U23" s="333" t="s">
        <v>35</v>
      </c>
      <c r="V23" s="338" t="s">
        <v>35</v>
      </c>
      <c r="W23" s="297" t="s">
        <v>35</v>
      </c>
      <c r="X23" s="322" t="s">
        <v>35</v>
      </c>
      <c r="Y23" s="324" t="s">
        <v>35</v>
      </c>
      <c r="Z23" s="298">
        <f t="shared" si="19"/>
        <v>706317</v>
      </c>
      <c r="AA23" s="320">
        <f t="shared" si="19"/>
        <v>511306</v>
      </c>
      <c r="AB23" s="320">
        <f t="shared" si="19"/>
        <v>172825</v>
      </c>
      <c r="AC23" s="320">
        <f t="shared" si="19"/>
        <v>5113</v>
      </c>
      <c r="AD23" s="320">
        <f t="shared" si="19"/>
        <v>17073</v>
      </c>
      <c r="AE23" s="321">
        <f t="shared" si="19"/>
        <v>0.36</v>
      </c>
      <c r="AF23" s="295">
        <f t="shared" si="19"/>
        <v>1.3500000000000003</v>
      </c>
    </row>
    <row r="24" spans="1:36" ht="14.25" customHeight="1" x14ac:dyDescent="0.2"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24">
        <f>SUM(AA23:AD23)</f>
        <v>706317</v>
      </c>
      <c r="AA24" s="80"/>
      <c r="AB24" s="80"/>
      <c r="AC24" s="80"/>
      <c r="AD24" s="80"/>
      <c r="AE24" s="80"/>
      <c r="AF24" s="80"/>
      <c r="AG24" s="80"/>
      <c r="AH24" s="80"/>
      <c r="AI24" s="80"/>
      <c r="AJ24" s="80"/>
    </row>
    <row r="25" spans="1:36" ht="11.25" x14ac:dyDescent="0.2"/>
    <row r="26" spans="1:36" ht="24.75" customHeight="1" x14ac:dyDescent="0.2">
      <c r="Q26" s="38"/>
      <c r="R26" s="38"/>
      <c r="S26" s="38"/>
    </row>
    <row r="29" spans="1:36" ht="18" customHeight="1" x14ac:dyDescent="0.2">
      <c r="P29" s="174"/>
    </row>
  </sheetData>
  <phoneticPr fontId="1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27"/>
  <sheetViews>
    <sheetView zoomScaleNormal="100" workbookViewId="0">
      <pane xSplit="7" ySplit="5" topLeftCell="H6" activePane="bottomRight" state="frozen"/>
      <selection activeCell="A2" sqref="A2:XFD2"/>
      <selection pane="topRight" activeCell="A2" sqref="A2:XFD2"/>
      <selection pane="bottomLeft" activeCell="A2" sqref="A2:XFD2"/>
      <selection pane="bottomRight" activeCell="A2" sqref="A2:XFD2"/>
    </sheetView>
  </sheetViews>
  <sheetFormatPr defaultColWidth="11.28515625" defaultRowHeight="18" customHeight="1" x14ac:dyDescent="0.2"/>
  <cols>
    <col min="1" max="1" width="6.140625" style="113" customWidth="1"/>
    <col min="2" max="2" width="9.140625" style="1" customWidth="1"/>
    <col min="3" max="3" width="6.42578125" style="113" customWidth="1"/>
    <col min="4" max="4" width="26.85546875" style="1" customWidth="1"/>
    <col min="5" max="5" width="5.140625" style="1" customWidth="1"/>
    <col min="6" max="6" width="32.85546875" style="1" customWidth="1"/>
    <col min="7" max="7" width="7.42578125" style="80" bestFit="1" customWidth="1"/>
    <col min="8" max="14" width="9.7109375" style="80" customWidth="1"/>
    <col min="15" max="15" width="8.7109375" style="80" customWidth="1"/>
    <col min="16" max="16" width="8.7109375" style="25" customWidth="1"/>
    <col min="17" max="25" width="8.7109375" style="1" customWidth="1"/>
    <col min="26" max="27" width="8.7109375" style="1" bestFit="1" customWidth="1"/>
    <col min="28" max="32" width="7.7109375" style="1" customWidth="1"/>
    <col min="33" max="33" width="3.7109375" style="1" customWidth="1"/>
    <col min="34" max="38" width="8" style="1" customWidth="1"/>
    <col min="39" max="16384" width="11.28515625" style="1"/>
  </cols>
  <sheetData>
    <row r="1" spans="1:32" ht="24.75" customHeight="1" x14ac:dyDescent="0.3">
      <c r="A1" s="152" t="s">
        <v>459</v>
      </c>
      <c r="B1" s="153"/>
      <c r="C1" s="153"/>
      <c r="D1" s="153"/>
      <c r="E1" s="7"/>
      <c r="Q1" s="25"/>
      <c r="R1" s="25"/>
      <c r="S1" s="25"/>
      <c r="U1" s="25"/>
    </row>
    <row r="2" spans="1:32" ht="12.75" customHeight="1" x14ac:dyDescent="0.2">
      <c r="E2" s="9"/>
      <c r="F2" s="9"/>
      <c r="Q2" s="25"/>
      <c r="R2" s="25"/>
      <c r="S2" s="25"/>
      <c r="U2" s="25"/>
    </row>
    <row r="3" spans="1:32" ht="16.5" customHeight="1" x14ac:dyDescent="0.2">
      <c r="E3" s="5"/>
      <c r="F3" s="3" t="s">
        <v>47</v>
      </c>
      <c r="Q3" s="25"/>
      <c r="R3" s="25"/>
      <c r="S3" s="25"/>
      <c r="U3" s="25"/>
    </row>
    <row r="4" spans="1:32" ht="24" customHeight="1" thickBot="1" x14ac:dyDescent="0.3">
      <c r="A4" s="154" t="s">
        <v>126</v>
      </c>
      <c r="E4" s="2"/>
      <c r="F4" s="26" t="s">
        <v>49</v>
      </c>
      <c r="H4" s="170" t="s">
        <v>460</v>
      </c>
      <c r="R4" s="25"/>
      <c r="S4" s="25"/>
      <c r="U4" s="25"/>
      <c r="Z4" s="1" t="s">
        <v>113</v>
      </c>
      <c r="AA4" s="57"/>
      <c r="AB4" s="57"/>
      <c r="AC4" s="57"/>
      <c r="AD4" s="57"/>
      <c r="AE4" s="57"/>
      <c r="AF4" s="57"/>
    </row>
    <row r="5" spans="1:32" ht="57" thickBot="1" x14ac:dyDescent="0.25">
      <c r="A5" s="20" t="s">
        <v>420</v>
      </c>
      <c r="B5" s="143" t="s">
        <v>419</v>
      </c>
      <c r="C5" s="20" t="s">
        <v>36</v>
      </c>
      <c r="D5" s="131" t="s">
        <v>37</v>
      </c>
      <c r="E5" s="132" t="s">
        <v>0</v>
      </c>
      <c r="F5" s="133" t="s">
        <v>1</v>
      </c>
      <c r="G5" s="52" t="s">
        <v>2</v>
      </c>
      <c r="H5" s="56" t="s">
        <v>62</v>
      </c>
      <c r="I5" s="254" t="s">
        <v>449</v>
      </c>
      <c r="J5" s="254" t="s">
        <v>448</v>
      </c>
      <c r="K5" s="255" t="s">
        <v>436</v>
      </c>
      <c r="L5" s="208" t="s">
        <v>450</v>
      </c>
      <c r="M5" s="236" t="s">
        <v>451</v>
      </c>
      <c r="N5" s="209" t="s">
        <v>442</v>
      </c>
      <c r="O5" s="223" t="s">
        <v>443</v>
      </c>
      <c r="P5" s="224" t="s">
        <v>117</v>
      </c>
      <c r="Q5" s="225" t="s">
        <v>452</v>
      </c>
      <c r="R5" s="225" t="s">
        <v>453</v>
      </c>
      <c r="S5" s="225" t="s">
        <v>63</v>
      </c>
      <c r="T5" s="226" t="s">
        <v>118</v>
      </c>
      <c r="U5" s="61" t="s">
        <v>433</v>
      </c>
      <c r="V5" s="336" t="s">
        <v>424</v>
      </c>
      <c r="W5" s="262" t="s">
        <v>454</v>
      </c>
      <c r="X5" s="263" t="s">
        <v>456</v>
      </c>
      <c r="Y5" s="264" t="s">
        <v>455</v>
      </c>
      <c r="Z5" s="286" t="s">
        <v>34</v>
      </c>
      <c r="AA5" s="287" t="s">
        <v>112</v>
      </c>
      <c r="AB5" s="287" t="s">
        <v>22</v>
      </c>
      <c r="AC5" s="287" t="s">
        <v>33</v>
      </c>
      <c r="AD5" s="288" t="s">
        <v>23</v>
      </c>
      <c r="AE5" s="156" t="s">
        <v>469</v>
      </c>
      <c r="AF5" s="155" t="s">
        <v>470</v>
      </c>
    </row>
    <row r="6" spans="1:32" ht="18" customHeight="1" x14ac:dyDescent="0.2">
      <c r="A6" s="145">
        <v>2</v>
      </c>
      <c r="B6" s="360">
        <v>600099342</v>
      </c>
      <c r="C6" s="148">
        <v>5416</v>
      </c>
      <c r="D6" s="186" t="s">
        <v>352</v>
      </c>
      <c r="E6" s="137">
        <v>3143</v>
      </c>
      <c r="F6" s="138" t="s">
        <v>378</v>
      </c>
      <c r="G6" s="251">
        <v>103</v>
      </c>
      <c r="H6" s="276">
        <v>3</v>
      </c>
      <c r="I6" s="274">
        <v>89</v>
      </c>
      <c r="J6" s="274">
        <v>0</v>
      </c>
      <c r="K6" s="285">
        <v>0</v>
      </c>
      <c r="L6" s="210">
        <f t="shared" ref="L6" si="0">IF(I6&lt;=G6,I6,G6)</f>
        <v>89</v>
      </c>
      <c r="M6" s="351">
        <f>IF(J6&lt;=G6,J6,G6)</f>
        <v>0</v>
      </c>
      <c r="N6" s="352">
        <f>IF(J6&lt;=G6,IF((J6+K6)&gt;=G6,G6-J6,K6),0)</f>
        <v>0</v>
      </c>
      <c r="O6" s="311">
        <f>IF(M6&gt;=0,VLOOKUP(M6,ŠD_ŠK_normativy!$A$4:$D$304,2,0))</f>
        <v>0</v>
      </c>
      <c r="P6" s="290">
        <f>IF(N6&gt;=0,VLOOKUP(N6,ŠD_ŠK_normativy!$A$4:$D$304,3,0))</f>
        <v>0</v>
      </c>
      <c r="Q6" s="290">
        <f>IF(L6&gt;=0,VLOOKUP(L6,ŠD_ŠK_normativy!$A$4:$D$304,4,0))</f>
        <v>480</v>
      </c>
      <c r="R6" s="290">
        <f>IF((M6+N6)&gt;=0,VLOOKUP((M6+N6),ŠD_ŠK_normativy!$A$4:$D$304,4,0))</f>
        <v>0</v>
      </c>
      <c r="S6" s="267">
        <f>ŠD_ŠK_normativy!$H$5</f>
        <v>27</v>
      </c>
      <c r="T6" s="267">
        <f>ŠD_ŠK_normativy!$H$6</f>
        <v>18</v>
      </c>
      <c r="U6" s="268">
        <f>ŠD_ŠK_normativy!$H$3</f>
        <v>39953</v>
      </c>
      <c r="V6" s="334">
        <f>ŠD_ŠK_normativy!$H$4</f>
        <v>20956</v>
      </c>
      <c r="W6" s="246" t="str">
        <f>IFERROR(ROUND(12*1.348*(1/O6*U6+1/R6*V6)+T6,0),"0")</f>
        <v>0</v>
      </c>
      <c r="X6" s="249" t="str">
        <f>IFERROR(ROUND(12*1.348*(1/P6*U6+1/R6*V6)+T6,0),"0")</f>
        <v>0</v>
      </c>
      <c r="Y6" s="250">
        <f>IFERROR(ROUND(12*1.348*(1/Q6*V6)+S6,0),"0")</f>
        <v>733</v>
      </c>
      <c r="Z6" s="248">
        <f t="shared" ref="Z6" si="1">L6*Y6+M6*W6+N6*X6</f>
        <v>65237</v>
      </c>
      <c r="AA6" s="129">
        <f>ROUND((Z6-AD6)/1.348,0)</f>
        <v>46613</v>
      </c>
      <c r="AB6" s="129">
        <f t="shared" ref="AB6" si="2">Z6-AA6-AC6-AD6</f>
        <v>15755</v>
      </c>
      <c r="AC6" s="129">
        <f>ROUND(AA6*1%,0)</f>
        <v>466</v>
      </c>
      <c r="AD6" s="129">
        <f t="shared" ref="AD6" si="3">L6*S6+(M6+N6)*T6</f>
        <v>2403</v>
      </c>
      <c r="AE6" s="130">
        <f t="shared" ref="AE6" si="4">ROUND(IFERROR(M6/O6,"0")+IFERROR(N6/P6,"0"),2)</f>
        <v>0</v>
      </c>
      <c r="AF6" s="165">
        <f t="shared" ref="AF6" si="5">ROUND(IFERROR(L6/Q6,"0")+IFERROR((M6+N6)/R6,"0"),2)</f>
        <v>0.19</v>
      </c>
    </row>
    <row r="7" spans="1:32" ht="18" customHeight="1" x14ac:dyDescent="0.2">
      <c r="A7" s="146">
        <v>3</v>
      </c>
      <c r="B7" s="91">
        <v>600099334</v>
      </c>
      <c r="C7" s="148">
        <v>5413</v>
      </c>
      <c r="D7" s="6" t="s">
        <v>353</v>
      </c>
      <c r="E7" s="18">
        <v>3143</v>
      </c>
      <c r="F7" s="139" t="s">
        <v>435</v>
      </c>
      <c r="G7" s="251">
        <v>90</v>
      </c>
      <c r="H7" s="171">
        <v>3</v>
      </c>
      <c r="I7" s="200">
        <v>90</v>
      </c>
      <c r="J7" s="200">
        <v>0</v>
      </c>
      <c r="K7" s="232">
        <v>0</v>
      </c>
      <c r="L7" s="211">
        <f t="shared" ref="L7:L22" si="6">IF(I7&lt;=G7,I7,G7)</f>
        <v>90</v>
      </c>
      <c r="M7" s="48">
        <f t="shared" ref="M7:M17" si="7">IF(J7&lt;=G7,J7,G7)</f>
        <v>0</v>
      </c>
      <c r="N7" s="350">
        <f t="shared" ref="N7:N22" si="8">IF(J7&lt;=G7,IF((J7+K7)&gt;=G7,G7-J7,K7),0)</f>
        <v>0</v>
      </c>
      <c r="O7" s="312">
        <f>IF(M7&gt;=0,VLOOKUP(M7,ŠD_ŠK_normativy!$A$4:$D$304,2,0))</f>
        <v>0</v>
      </c>
      <c r="P7" s="289">
        <f>IF(N7&gt;=0,VLOOKUP(N7,ŠD_ŠK_normativy!$A$4:$D$304,3,0))</f>
        <v>0</v>
      </c>
      <c r="Q7" s="289">
        <f>IF(L7&gt;=0,VLOOKUP(L7,ŠD_ŠK_normativy!$A$4:$D$304,4,0))</f>
        <v>480</v>
      </c>
      <c r="R7" s="289">
        <f>IF((M7+N7)&gt;=0,VLOOKUP((M7+N7),ŠD_ŠK_normativy!$A$4:$D$304,4,0))</f>
        <v>0</v>
      </c>
      <c r="S7" s="265">
        <f>ŠD_ŠK_normativy!$H$5</f>
        <v>27</v>
      </c>
      <c r="T7" s="265">
        <f>ŠD_ŠK_normativy!$H$6</f>
        <v>18</v>
      </c>
      <c r="U7" s="59">
        <f>ŠD_ŠK_normativy!$H$3</f>
        <v>39953</v>
      </c>
      <c r="V7" s="75">
        <f>ŠD_ŠK_normativy!$H$4</f>
        <v>20956</v>
      </c>
      <c r="W7" s="246" t="str">
        <f t="shared" ref="W7:W22" si="9">IFERROR(ROUND(12*1.348*(1/O7*U7+1/R7*V7)+T7,0),"0")</f>
        <v>0</v>
      </c>
      <c r="X7" s="249" t="str">
        <f t="shared" ref="X7:X22" si="10">IFERROR(ROUND(12*1.348*(1/P7*U7+1/R7*V7)+T7,0),"0")</f>
        <v>0</v>
      </c>
      <c r="Y7" s="250">
        <f t="shared" ref="Y7:Y22" si="11">IFERROR(ROUND(12*1.348*(1/Q7*V7)+S7,0),"0")</f>
        <v>733</v>
      </c>
      <c r="Z7" s="248">
        <f t="shared" ref="Z7:Z22" si="12">L7*Y7+M7*W7+N7*X7</f>
        <v>65970</v>
      </c>
      <c r="AA7" s="129">
        <f t="shared" ref="AA7:AA22" si="13">ROUND((Z7-AD7)/1.348,0)</f>
        <v>47136</v>
      </c>
      <c r="AB7" s="129">
        <f t="shared" ref="AB7:AB22" si="14">Z7-AA7-AC7-AD7</f>
        <v>15933</v>
      </c>
      <c r="AC7" s="129">
        <f t="shared" ref="AC7:AC22" si="15">ROUND(AA7*1%,0)</f>
        <v>471</v>
      </c>
      <c r="AD7" s="129">
        <f t="shared" ref="AD7:AD22" si="16">L7*S7+(M7+N7)*T7</f>
        <v>2430</v>
      </c>
      <c r="AE7" s="130">
        <f t="shared" ref="AE7:AE22" si="17">ROUND(IFERROR(M7/O7,"0")+IFERROR(N7/P7,"0"),2)</f>
        <v>0</v>
      </c>
      <c r="AF7" s="165">
        <f t="shared" ref="AF7:AF22" si="18">ROUND(IFERROR(L7/Q7,"0")+IFERROR((M7+N7)/R7,"0"),2)</f>
        <v>0.19</v>
      </c>
    </row>
    <row r="8" spans="1:32" ht="18" customHeight="1" x14ac:dyDescent="0.2">
      <c r="A8" s="146">
        <v>3</v>
      </c>
      <c r="B8" s="91">
        <v>600099334</v>
      </c>
      <c r="C8" s="148">
        <v>5413</v>
      </c>
      <c r="D8" s="6" t="s">
        <v>353</v>
      </c>
      <c r="E8" s="18">
        <v>3143</v>
      </c>
      <c r="F8" s="139" t="s">
        <v>354</v>
      </c>
      <c r="G8" s="251">
        <v>220</v>
      </c>
      <c r="H8" s="171">
        <v>0</v>
      </c>
      <c r="I8" s="200">
        <v>0</v>
      </c>
      <c r="J8" s="200">
        <v>0</v>
      </c>
      <c r="K8" s="232">
        <v>116</v>
      </c>
      <c r="L8" s="211">
        <f t="shared" si="6"/>
        <v>0</v>
      </c>
      <c r="M8" s="48">
        <f t="shared" si="7"/>
        <v>0</v>
      </c>
      <c r="N8" s="350">
        <f t="shared" si="8"/>
        <v>116</v>
      </c>
      <c r="O8" s="312">
        <f>IF(M8&gt;=0,VLOOKUP(M8,ŠD_ŠK_normativy!$A$4:$D$304,2,0))</f>
        <v>0</v>
      </c>
      <c r="P8" s="289">
        <f>IF(N8&gt;=0,VLOOKUP(N8,ŠD_ŠK_normativy!$A$4:$D$304,3,0))</f>
        <v>222.61126245723958</v>
      </c>
      <c r="Q8" s="289">
        <f>IF(L8&gt;=0,VLOOKUP(L8,ŠD_ŠK_normativy!$A$4:$D$304,4,0))</f>
        <v>0</v>
      </c>
      <c r="R8" s="289">
        <f>IF((M8+N8)&gt;=0,VLOOKUP((M8+N8),ŠD_ŠK_normativy!$A$4:$D$304,4,0))</f>
        <v>480</v>
      </c>
      <c r="S8" s="265">
        <f>ŠD_ŠK_normativy!$H$5</f>
        <v>27</v>
      </c>
      <c r="T8" s="265">
        <f>ŠD_ŠK_normativy!$H$6</f>
        <v>18</v>
      </c>
      <c r="U8" s="59">
        <f>ŠD_ŠK_normativy!$H$3</f>
        <v>39953</v>
      </c>
      <c r="V8" s="75">
        <f>ŠD_ŠK_normativy!$H$4</f>
        <v>20956</v>
      </c>
      <c r="W8" s="246" t="str">
        <f t="shared" si="9"/>
        <v>0</v>
      </c>
      <c r="X8" s="249">
        <f t="shared" si="10"/>
        <v>3627</v>
      </c>
      <c r="Y8" s="250" t="str">
        <f t="shared" si="11"/>
        <v>0</v>
      </c>
      <c r="Z8" s="248">
        <f t="shared" si="12"/>
        <v>420732</v>
      </c>
      <c r="AA8" s="129">
        <f t="shared" si="13"/>
        <v>310567</v>
      </c>
      <c r="AB8" s="129">
        <f t="shared" si="14"/>
        <v>104971</v>
      </c>
      <c r="AC8" s="129">
        <f t="shared" si="15"/>
        <v>3106</v>
      </c>
      <c r="AD8" s="129">
        <f t="shared" si="16"/>
        <v>2088</v>
      </c>
      <c r="AE8" s="130">
        <f t="shared" si="17"/>
        <v>0.52</v>
      </c>
      <c r="AF8" s="165">
        <f t="shared" si="18"/>
        <v>0.24</v>
      </c>
    </row>
    <row r="9" spans="1:32" ht="18" customHeight="1" x14ac:dyDescent="0.2">
      <c r="A9" s="146">
        <v>5</v>
      </c>
      <c r="B9" s="91">
        <v>600098958</v>
      </c>
      <c r="C9" s="148">
        <v>5402</v>
      </c>
      <c r="D9" s="6" t="s">
        <v>464</v>
      </c>
      <c r="E9" s="18">
        <v>3143</v>
      </c>
      <c r="F9" s="140" t="s">
        <v>355</v>
      </c>
      <c r="G9" s="252">
        <v>70</v>
      </c>
      <c r="H9" s="171">
        <v>1</v>
      </c>
      <c r="I9" s="200">
        <v>29</v>
      </c>
      <c r="J9" s="200">
        <v>0</v>
      </c>
      <c r="K9" s="232">
        <v>0</v>
      </c>
      <c r="L9" s="211">
        <f t="shared" si="6"/>
        <v>29</v>
      </c>
      <c r="M9" s="48">
        <f t="shared" si="7"/>
        <v>0</v>
      </c>
      <c r="N9" s="350">
        <f t="shared" si="8"/>
        <v>0</v>
      </c>
      <c r="O9" s="312">
        <f>IF(M9&gt;=0,VLOOKUP(M9,ŠD_ŠK_normativy!$A$4:$D$304,2,0))</f>
        <v>0</v>
      </c>
      <c r="P9" s="289">
        <f>IF(N9&gt;=0,VLOOKUP(N9,ŠD_ŠK_normativy!$A$4:$D$304,3,0))</f>
        <v>0</v>
      </c>
      <c r="Q9" s="289">
        <f>IF(L9&gt;=0,VLOOKUP(L9,ŠD_ŠK_normativy!$A$4:$D$304,4,0))</f>
        <v>480</v>
      </c>
      <c r="R9" s="289">
        <f>IF((M9+N9)&gt;=0,VLOOKUP((M9+N9),ŠD_ŠK_normativy!$A$4:$D$304,4,0))</f>
        <v>0</v>
      </c>
      <c r="S9" s="265">
        <f>ŠD_ŠK_normativy!$H$5</f>
        <v>27</v>
      </c>
      <c r="T9" s="265">
        <f>ŠD_ŠK_normativy!$H$6</f>
        <v>18</v>
      </c>
      <c r="U9" s="59">
        <f>ŠD_ŠK_normativy!$H$3</f>
        <v>39953</v>
      </c>
      <c r="V9" s="75">
        <f>ŠD_ŠK_normativy!$H$4</f>
        <v>20956</v>
      </c>
      <c r="W9" s="246" t="str">
        <f t="shared" si="9"/>
        <v>0</v>
      </c>
      <c r="X9" s="249" t="str">
        <f t="shared" si="10"/>
        <v>0</v>
      </c>
      <c r="Y9" s="250">
        <f t="shared" si="11"/>
        <v>733</v>
      </c>
      <c r="Z9" s="248">
        <f t="shared" si="12"/>
        <v>21257</v>
      </c>
      <c r="AA9" s="129">
        <f t="shared" si="13"/>
        <v>15188</v>
      </c>
      <c r="AB9" s="129">
        <f t="shared" si="14"/>
        <v>5134</v>
      </c>
      <c r="AC9" s="129">
        <f t="shared" si="15"/>
        <v>152</v>
      </c>
      <c r="AD9" s="129">
        <f t="shared" si="16"/>
        <v>783</v>
      </c>
      <c r="AE9" s="130">
        <f t="shared" si="17"/>
        <v>0</v>
      </c>
      <c r="AF9" s="165">
        <f t="shared" si="18"/>
        <v>0.06</v>
      </c>
    </row>
    <row r="10" spans="1:32" ht="18" customHeight="1" x14ac:dyDescent="0.2">
      <c r="A10" s="146">
        <v>5</v>
      </c>
      <c r="B10" s="91">
        <v>600098958</v>
      </c>
      <c r="C10" s="148">
        <v>5402</v>
      </c>
      <c r="D10" s="6" t="s">
        <v>464</v>
      </c>
      <c r="E10" s="18">
        <v>3143</v>
      </c>
      <c r="F10" s="141" t="s">
        <v>356</v>
      </c>
      <c r="G10" s="252">
        <v>70</v>
      </c>
      <c r="H10" s="171">
        <v>1</v>
      </c>
      <c r="I10" s="200">
        <v>20</v>
      </c>
      <c r="J10" s="200">
        <v>0</v>
      </c>
      <c r="K10" s="232">
        <v>0</v>
      </c>
      <c r="L10" s="211">
        <f t="shared" si="6"/>
        <v>20</v>
      </c>
      <c r="M10" s="48">
        <f t="shared" si="7"/>
        <v>0</v>
      </c>
      <c r="N10" s="350">
        <f t="shared" si="8"/>
        <v>0</v>
      </c>
      <c r="O10" s="312">
        <f>IF(M10&gt;=0,VLOOKUP(M10,ŠD_ŠK_normativy!$A$4:$D$304,2,0))</f>
        <v>0</v>
      </c>
      <c r="P10" s="289">
        <f>IF(N10&gt;=0,VLOOKUP(N10,ŠD_ŠK_normativy!$A$4:$D$304,3,0))</f>
        <v>0</v>
      </c>
      <c r="Q10" s="289">
        <f>IF(L10&gt;=0,VLOOKUP(L10,ŠD_ŠK_normativy!$A$4:$D$304,4,0))</f>
        <v>480</v>
      </c>
      <c r="R10" s="289">
        <f>IF((M10+N10)&gt;=0,VLOOKUP((M10+N10),ŠD_ŠK_normativy!$A$4:$D$304,4,0))</f>
        <v>0</v>
      </c>
      <c r="S10" s="265">
        <f>ŠD_ŠK_normativy!$H$5</f>
        <v>27</v>
      </c>
      <c r="T10" s="265">
        <f>ŠD_ŠK_normativy!$H$6</f>
        <v>18</v>
      </c>
      <c r="U10" s="59">
        <f>ŠD_ŠK_normativy!$H$3</f>
        <v>39953</v>
      </c>
      <c r="V10" s="75">
        <f>ŠD_ŠK_normativy!$H$4</f>
        <v>20956</v>
      </c>
      <c r="W10" s="246" t="str">
        <f t="shared" si="9"/>
        <v>0</v>
      </c>
      <c r="X10" s="249" t="str">
        <f t="shared" si="10"/>
        <v>0</v>
      </c>
      <c r="Y10" s="250">
        <f t="shared" si="11"/>
        <v>733</v>
      </c>
      <c r="Z10" s="248">
        <f t="shared" si="12"/>
        <v>14660</v>
      </c>
      <c r="AA10" s="129">
        <f t="shared" si="13"/>
        <v>10475</v>
      </c>
      <c r="AB10" s="129">
        <f t="shared" si="14"/>
        <v>3540</v>
      </c>
      <c r="AC10" s="129">
        <f t="shared" si="15"/>
        <v>105</v>
      </c>
      <c r="AD10" s="129">
        <f t="shared" si="16"/>
        <v>540</v>
      </c>
      <c r="AE10" s="130">
        <f t="shared" si="17"/>
        <v>0</v>
      </c>
      <c r="AF10" s="165">
        <f t="shared" si="18"/>
        <v>0.04</v>
      </c>
    </row>
    <row r="11" spans="1:32" ht="18" customHeight="1" x14ac:dyDescent="0.2">
      <c r="A11" s="145">
        <v>6</v>
      </c>
      <c r="B11" s="91">
        <v>600099121</v>
      </c>
      <c r="C11" s="148">
        <v>5405</v>
      </c>
      <c r="D11" s="6" t="s">
        <v>357</v>
      </c>
      <c r="E11" s="18">
        <v>3143</v>
      </c>
      <c r="F11" s="140" t="s">
        <v>358</v>
      </c>
      <c r="G11" s="251">
        <v>25</v>
      </c>
      <c r="H11" s="171">
        <v>1</v>
      </c>
      <c r="I11" s="200">
        <v>25</v>
      </c>
      <c r="J11" s="200">
        <v>0</v>
      </c>
      <c r="K11" s="232">
        <v>0</v>
      </c>
      <c r="L11" s="211">
        <f t="shared" si="6"/>
        <v>25</v>
      </c>
      <c r="M11" s="48">
        <f t="shared" si="7"/>
        <v>0</v>
      </c>
      <c r="N11" s="350">
        <f t="shared" si="8"/>
        <v>0</v>
      </c>
      <c r="O11" s="312">
        <f>IF(M11&gt;=0,VLOOKUP(M11,ŠD_ŠK_normativy!$A$4:$D$304,2,0))</f>
        <v>0</v>
      </c>
      <c r="P11" s="289">
        <f>IF(N11&gt;=0,VLOOKUP(N11,ŠD_ŠK_normativy!$A$4:$D$304,3,0))</f>
        <v>0</v>
      </c>
      <c r="Q11" s="289">
        <f>IF(L11&gt;=0,VLOOKUP(L11,ŠD_ŠK_normativy!$A$4:$D$304,4,0))</f>
        <v>480</v>
      </c>
      <c r="R11" s="289">
        <f>IF((M11+N11)&gt;=0,VLOOKUP((M11+N11),ŠD_ŠK_normativy!$A$4:$D$304,4,0))</f>
        <v>0</v>
      </c>
      <c r="S11" s="265">
        <f>ŠD_ŠK_normativy!$H$5</f>
        <v>27</v>
      </c>
      <c r="T11" s="265">
        <f>ŠD_ŠK_normativy!$H$6</f>
        <v>18</v>
      </c>
      <c r="U11" s="59">
        <f>ŠD_ŠK_normativy!$H$3</f>
        <v>39953</v>
      </c>
      <c r="V11" s="75">
        <f>ŠD_ŠK_normativy!$H$4</f>
        <v>20956</v>
      </c>
      <c r="W11" s="246" t="str">
        <f t="shared" si="9"/>
        <v>0</v>
      </c>
      <c r="X11" s="249" t="str">
        <f t="shared" si="10"/>
        <v>0</v>
      </c>
      <c r="Y11" s="250">
        <f t="shared" si="11"/>
        <v>733</v>
      </c>
      <c r="Z11" s="248">
        <f t="shared" si="12"/>
        <v>18325</v>
      </c>
      <c r="AA11" s="129">
        <f t="shared" si="13"/>
        <v>13093</v>
      </c>
      <c r="AB11" s="129">
        <f t="shared" si="14"/>
        <v>4426</v>
      </c>
      <c r="AC11" s="129">
        <f t="shared" si="15"/>
        <v>131</v>
      </c>
      <c r="AD11" s="129">
        <f t="shared" si="16"/>
        <v>675</v>
      </c>
      <c r="AE11" s="130">
        <f t="shared" si="17"/>
        <v>0</v>
      </c>
      <c r="AF11" s="165">
        <f t="shared" si="18"/>
        <v>0.05</v>
      </c>
    </row>
    <row r="12" spans="1:32" ht="18" customHeight="1" x14ac:dyDescent="0.2">
      <c r="A12" s="145">
        <v>7</v>
      </c>
      <c r="B12" s="91">
        <v>600099318</v>
      </c>
      <c r="C12" s="148">
        <v>5410</v>
      </c>
      <c r="D12" s="6" t="s">
        <v>359</v>
      </c>
      <c r="E12" s="18">
        <v>3143</v>
      </c>
      <c r="F12" s="141" t="s">
        <v>360</v>
      </c>
      <c r="G12" s="251">
        <v>46</v>
      </c>
      <c r="H12" s="171">
        <v>2</v>
      </c>
      <c r="I12" s="200">
        <v>41</v>
      </c>
      <c r="J12" s="200">
        <v>0</v>
      </c>
      <c r="K12" s="232">
        <v>0</v>
      </c>
      <c r="L12" s="211">
        <f t="shared" si="6"/>
        <v>41</v>
      </c>
      <c r="M12" s="48">
        <f t="shared" si="7"/>
        <v>0</v>
      </c>
      <c r="N12" s="350">
        <f t="shared" si="8"/>
        <v>0</v>
      </c>
      <c r="O12" s="312">
        <f>IF(M12&gt;=0,VLOOKUP(M12,ŠD_ŠK_normativy!$A$4:$D$304,2,0))</f>
        <v>0</v>
      </c>
      <c r="P12" s="289">
        <f>IF(N12&gt;=0,VLOOKUP(N12,ŠD_ŠK_normativy!$A$4:$D$304,3,0))</f>
        <v>0</v>
      </c>
      <c r="Q12" s="289">
        <f>IF(L12&gt;=0,VLOOKUP(L12,ŠD_ŠK_normativy!$A$4:$D$304,4,0))</f>
        <v>480</v>
      </c>
      <c r="R12" s="289">
        <f>IF((M12+N12)&gt;=0,VLOOKUP((M12+N12),ŠD_ŠK_normativy!$A$4:$D$304,4,0))</f>
        <v>0</v>
      </c>
      <c r="S12" s="265">
        <f>ŠD_ŠK_normativy!$H$5</f>
        <v>27</v>
      </c>
      <c r="T12" s="265">
        <f>ŠD_ŠK_normativy!$H$6</f>
        <v>18</v>
      </c>
      <c r="U12" s="59">
        <f>ŠD_ŠK_normativy!$H$3</f>
        <v>39953</v>
      </c>
      <c r="V12" s="75">
        <f>ŠD_ŠK_normativy!$H$4</f>
        <v>20956</v>
      </c>
      <c r="W12" s="246" t="str">
        <f t="shared" si="9"/>
        <v>0</v>
      </c>
      <c r="X12" s="249" t="str">
        <f t="shared" si="10"/>
        <v>0</v>
      </c>
      <c r="Y12" s="250">
        <f t="shared" si="11"/>
        <v>733</v>
      </c>
      <c r="Z12" s="248">
        <f t="shared" si="12"/>
        <v>30053</v>
      </c>
      <c r="AA12" s="129">
        <f t="shared" si="13"/>
        <v>21473</v>
      </c>
      <c r="AB12" s="129">
        <f t="shared" si="14"/>
        <v>7258</v>
      </c>
      <c r="AC12" s="129">
        <f t="shared" si="15"/>
        <v>215</v>
      </c>
      <c r="AD12" s="129">
        <f t="shared" si="16"/>
        <v>1107</v>
      </c>
      <c r="AE12" s="130">
        <f t="shared" si="17"/>
        <v>0</v>
      </c>
      <c r="AF12" s="165">
        <f t="shared" si="18"/>
        <v>0.09</v>
      </c>
    </row>
    <row r="13" spans="1:32" ht="18" customHeight="1" x14ac:dyDescent="0.2">
      <c r="A13" s="145">
        <v>8</v>
      </c>
      <c r="B13" s="91">
        <v>650046072</v>
      </c>
      <c r="C13" s="148">
        <v>5476</v>
      </c>
      <c r="D13" s="6" t="s">
        <v>361</v>
      </c>
      <c r="E13" s="18">
        <v>3143</v>
      </c>
      <c r="F13" s="140" t="s">
        <v>362</v>
      </c>
      <c r="G13" s="251">
        <v>70</v>
      </c>
      <c r="H13" s="171">
        <v>2</v>
      </c>
      <c r="I13" s="200">
        <v>40</v>
      </c>
      <c r="J13" s="200">
        <v>0</v>
      </c>
      <c r="K13" s="232">
        <v>0</v>
      </c>
      <c r="L13" s="211">
        <f t="shared" si="6"/>
        <v>40</v>
      </c>
      <c r="M13" s="48">
        <f t="shared" si="7"/>
        <v>0</v>
      </c>
      <c r="N13" s="350">
        <f t="shared" si="8"/>
        <v>0</v>
      </c>
      <c r="O13" s="312">
        <f>IF(M13&gt;=0,VLOOKUP(M13,ŠD_ŠK_normativy!$A$4:$D$304,2,0))</f>
        <v>0</v>
      </c>
      <c r="P13" s="289">
        <f>IF(N13&gt;=0,VLOOKUP(N13,ŠD_ŠK_normativy!$A$4:$D$304,3,0))</f>
        <v>0</v>
      </c>
      <c r="Q13" s="289">
        <f>IF(L13&gt;=0,VLOOKUP(L13,ŠD_ŠK_normativy!$A$4:$D$304,4,0))</f>
        <v>480</v>
      </c>
      <c r="R13" s="289">
        <f>IF((M13+N13)&gt;=0,VLOOKUP((M13+N13),ŠD_ŠK_normativy!$A$4:$D$304,4,0))</f>
        <v>0</v>
      </c>
      <c r="S13" s="265">
        <f>ŠD_ŠK_normativy!$H$5</f>
        <v>27</v>
      </c>
      <c r="T13" s="265">
        <f>ŠD_ŠK_normativy!$H$6</f>
        <v>18</v>
      </c>
      <c r="U13" s="59">
        <f>ŠD_ŠK_normativy!$H$3</f>
        <v>39953</v>
      </c>
      <c r="V13" s="75">
        <f>ŠD_ŠK_normativy!$H$4</f>
        <v>20956</v>
      </c>
      <c r="W13" s="246" t="str">
        <f t="shared" si="9"/>
        <v>0</v>
      </c>
      <c r="X13" s="249" t="str">
        <f t="shared" si="10"/>
        <v>0</v>
      </c>
      <c r="Y13" s="250">
        <f t="shared" si="11"/>
        <v>733</v>
      </c>
      <c r="Z13" s="248">
        <f t="shared" si="12"/>
        <v>29320</v>
      </c>
      <c r="AA13" s="129">
        <f t="shared" si="13"/>
        <v>20950</v>
      </c>
      <c r="AB13" s="129">
        <f t="shared" si="14"/>
        <v>7080</v>
      </c>
      <c r="AC13" s="129">
        <f t="shared" si="15"/>
        <v>210</v>
      </c>
      <c r="AD13" s="129">
        <f t="shared" si="16"/>
        <v>1080</v>
      </c>
      <c r="AE13" s="130">
        <f t="shared" si="17"/>
        <v>0</v>
      </c>
      <c r="AF13" s="165">
        <f t="shared" si="18"/>
        <v>0.08</v>
      </c>
    </row>
    <row r="14" spans="1:32" ht="18" customHeight="1" x14ac:dyDescent="0.2">
      <c r="A14" s="145">
        <v>11</v>
      </c>
      <c r="B14" s="91">
        <v>650026144</v>
      </c>
      <c r="C14" s="148">
        <v>5430</v>
      </c>
      <c r="D14" s="6" t="s">
        <v>363</v>
      </c>
      <c r="E14" s="18">
        <v>3143</v>
      </c>
      <c r="F14" s="140" t="s">
        <v>364</v>
      </c>
      <c r="G14" s="251">
        <v>26</v>
      </c>
      <c r="H14" s="171">
        <v>1</v>
      </c>
      <c r="I14" s="200">
        <v>26</v>
      </c>
      <c r="J14" s="200">
        <v>0</v>
      </c>
      <c r="K14" s="232">
        <v>0</v>
      </c>
      <c r="L14" s="211">
        <f t="shared" si="6"/>
        <v>26</v>
      </c>
      <c r="M14" s="48">
        <f t="shared" si="7"/>
        <v>0</v>
      </c>
      <c r="N14" s="350">
        <f t="shared" si="8"/>
        <v>0</v>
      </c>
      <c r="O14" s="312">
        <f>IF(M14&gt;=0,VLOOKUP(M14,ŠD_ŠK_normativy!$A$4:$D$304,2,0))</f>
        <v>0</v>
      </c>
      <c r="P14" s="289">
        <f>IF(N14&gt;=0,VLOOKUP(N14,ŠD_ŠK_normativy!$A$4:$D$304,3,0))</f>
        <v>0</v>
      </c>
      <c r="Q14" s="289">
        <f>IF(L14&gt;=0,VLOOKUP(L14,ŠD_ŠK_normativy!$A$4:$D$304,4,0))</f>
        <v>480</v>
      </c>
      <c r="R14" s="289">
        <f>IF((M14+N14)&gt;=0,VLOOKUP((M14+N14),ŠD_ŠK_normativy!$A$4:$D$304,4,0))</f>
        <v>0</v>
      </c>
      <c r="S14" s="265">
        <f>ŠD_ŠK_normativy!$H$5</f>
        <v>27</v>
      </c>
      <c r="T14" s="265">
        <f>ŠD_ŠK_normativy!$H$6</f>
        <v>18</v>
      </c>
      <c r="U14" s="59">
        <f>ŠD_ŠK_normativy!$H$3</f>
        <v>39953</v>
      </c>
      <c r="V14" s="75">
        <f>ŠD_ŠK_normativy!$H$4</f>
        <v>20956</v>
      </c>
      <c r="W14" s="246" t="str">
        <f t="shared" si="9"/>
        <v>0</v>
      </c>
      <c r="X14" s="249" t="str">
        <f t="shared" si="10"/>
        <v>0</v>
      </c>
      <c r="Y14" s="250">
        <f t="shared" si="11"/>
        <v>733</v>
      </c>
      <c r="Z14" s="248">
        <f t="shared" si="12"/>
        <v>19058</v>
      </c>
      <c r="AA14" s="129">
        <f t="shared" si="13"/>
        <v>13617</v>
      </c>
      <c r="AB14" s="129">
        <f t="shared" si="14"/>
        <v>4603</v>
      </c>
      <c r="AC14" s="129">
        <f t="shared" si="15"/>
        <v>136</v>
      </c>
      <c r="AD14" s="129">
        <f t="shared" si="16"/>
        <v>702</v>
      </c>
      <c r="AE14" s="130">
        <f t="shared" si="17"/>
        <v>0</v>
      </c>
      <c r="AF14" s="165">
        <f t="shared" si="18"/>
        <v>0.05</v>
      </c>
    </row>
    <row r="15" spans="1:32" ht="18" customHeight="1" x14ac:dyDescent="0.2">
      <c r="A15" s="145">
        <v>12</v>
      </c>
      <c r="B15" s="91">
        <v>600099016</v>
      </c>
      <c r="C15" s="148">
        <v>5431</v>
      </c>
      <c r="D15" s="6" t="s">
        <v>365</v>
      </c>
      <c r="E15" s="18">
        <v>3143</v>
      </c>
      <c r="F15" s="140" t="s">
        <v>366</v>
      </c>
      <c r="G15" s="251">
        <v>20</v>
      </c>
      <c r="H15" s="171">
        <v>1</v>
      </c>
      <c r="I15" s="200">
        <v>20</v>
      </c>
      <c r="J15" s="200">
        <v>0</v>
      </c>
      <c r="K15" s="232">
        <v>0</v>
      </c>
      <c r="L15" s="211">
        <f t="shared" si="6"/>
        <v>20</v>
      </c>
      <c r="M15" s="48">
        <f t="shared" si="7"/>
        <v>0</v>
      </c>
      <c r="N15" s="350">
        <f t="shared" si="8"/>
        <v>0</v>
      </c>
      <c r="O15" s="312">
        <f>IF(M15&gt;=0,VLOOKUP(M15,ŠD_ŠK_normativy!$A$4:$D$304,2,0))</f>
        <v>0</v>
      </c>
      <c r="P15" s="289">
        <f>IF(N15&gt;=0,VLOOKUP(N15,ŠD_ŠK_normativy!$A$4:$D$304,3,0))</f>
        <v>0</v>
      </c>
      <c r="Q15" s="289">
        <f>IF(L15&gt;=0,VLOOKUP(L15,ŠD_ŠK_normativy!$A$4:$D$304,4,0))</f>
        <v>480</v>
      </c>
      <c r="R15" s="289">
        <f>IF((M15+N15)&gt;=0,VLOOKUP((M15+N15),ŠD_ŠK_normativy!$A$4:$D$304,4,0))</f>
        <v>0</v>
      </c>
      <c r="S15" s="265">
        <f>ŠD_ŠK_normativy!$H$5</f>
        <v>27</v>
      </c>
      <c r="T15" s="265">
        <f>ŠD_ŠK_normativy!$H$6</f>
        <v>18</v>
      </c>
      <c r="U15" s="59">
        <f>ŠD_ŠK_normativy!$H$3</f>
        <v>39953</v>
      </c>
      <c r="V15" s="75">
        <f>ŠD_ŠK_normativy!$H$4</f>
        <v>20956</v>
      </c>
      <c r="W15" s="246" t="str">
        <f t="shared" si="9"/>
        <v>0</v>
      </c>
      <c r="X15" s="249" t="str">
        <f t="shared" si="10"/>
        <v>0</v>
      </c>
      <c r="Y15" s="250">
        <f t="shared" si="11"/>
        <v>733</v>
      </c>
      <c r="Z15" s="248">
        <f t="shared" si="12"/>
        <v>14660</v>
      </c>
      <c r="AA15" s="129">
        <f t="shared" si="13"/>
        <v>10475</v>
      </c>
      <c r="AB15" s="129">
        <f t="shared" si="14"/>
        <v>3540</v>
      </c>
      <c r="AC15" s="129">
        <f t="shared" si="15"/>
        <v>105</v>
      </c>
      <c r="AD15" s="129">
        <f t="shared" si="16"/>
        <v>540</v>
      </c>
      <c r="AE15" s="130">
        <f t="shared" si="17"/>
        <v>0</v>
      </c>
      <c r="AF15" s="165">
        <f t="shared" si="18"/>
        <v>0.04</v>
      </c>
    </row>
    <row r="16" spans="1:32" ht="18" customHeight="1" x14ac:dyDescent="0.2">
      <c r="A16" s="145">
        <v>15</v>
      </c>
      <c r="B16" s="91">
        <v>600099199</v>
      </c>
      <c r="C16" s="148">
        <v>5435</v>
      </c>
      <c r="D16" s="6" t="s">
        <v>367</v>
      </c>
      <c r="E16" s="18">
        <v>3143</v>
      </c>
      <c r="F16" s="140" t="s">
        <v>368</v>
      </c>
      <c r="G16" s="251">
        <v>30</v>
      </c>
      <c r="H16" s="171">
        <v>1</v>
      </c>
      <c r="I16" s="200">
        <v>30</v>
      </c>
      <c r="J16" s="200">
        <v>0</v>
      </c>
      <c r="K16" s="232">
        <v>0</v>
      </c>
      <c r="L16" s="211">
        <f t="shared" si="6"/>
        <v>30</v>
      </c>
      <c r="M16" s="48">
        <f t="shared" si="7"/>
        <v>0</v>
      </c>
      <c r="N16" s="350">
        <f t="shared" si="8"/>
        <v>0</v>
      </c>
      <c r="O16" s="312">
        <f>IF(M16&gt;=0,VLOOKUP(M16,ŠD_ŠK_normativy!$A$4:$D$304,2,0))</f>
        <v>0</v>
      </c>
      <c r="P16" s="289">
        <f>IF(N16&gt;=0,VLOOKUP(N16,ŠD_ŠK_normativy!$A$4:$D$304,3,0))</f>
        <v>0</v>
      </c>
      <c r="Q16" s="289">
        <f>IF(L16&gt;=0,VLOOKUP(L16,ŠD_ŠK_normativy!$A$4:$D$304,4,0))</f>
        <v>480</v>
      </c>
      <c r="R16" s="289">
        <f>IF((M16+N16)&gt;=0,VLOOKUP((M16+N16),ŠD_ŠK_normativy!$A$4:$D$304,4,0))</f>
        <v>0</v>
      </c>
      <c r="S16" s="265">
        <f>ŠD_ŠK_normativy!$H$5</f>
        <v>27</v>
      </c>
      <c r="T16" s="265">
        <f>ŠD_ŠK_normativy!$H$6</f>
        <v>18</v>
      </c>
      <c r="U16" s="59">
        <f>ŠD_ŠK_normativy!$H$3</f>
        <v>39953</v>
      </c>
      <c r="V16" s="75">
        <f>ŠD_ŠK_normativy!$H$4</f>
        <v>20956</v>
      </c>
      <c r="W16" s="246" t="str">
        <f t="shared" si="9"/>
        <v>0</v>
      </c>
      <c r="X16" s="249" t="str">
        <f t="shared" si="10"/>
        <v>0</v>
      </c>
      <c r="Y16" s="250">
        <f t="shared" si="11"/>
        <v>733</v>
      </c>
      <c r="Z16" s="248">
        <f t="shared" si="12"/>
        <v>21990</v>
      </c>
      <c r="AA16" s="129">
        <f t="shared" si="13"/>
        <v>15712</v>
      </c>
      <c r="AB16" s="129">
        <f t="shared" si="14"/>
        <v>5311</v>
      </c>
      <c r="AC16" s="129">
        <f t="shared" si="15"/>
        <v>157</v>
      </c>
      <c r="AD16" s="129">
        <f t="shared" si="16"/>
        <v>810</v>
      </c>
      <c r="AE16" s="130">
        <f t="shared" si="17"/>
        <v>0</v>
      </c>
      <c r="AF16" s="165">
        <f t="shared" si="18"/>
        <v>0.06</v>
      </c>
    </row>
    <row r="17" spans="1:34" ht="18" customHeight="1" x14ac:dyDescent="0.2">
      <c r="A17" s="145">
        <v>18</v>
      </c>
      <c r="B17" s="91">
        <v>600099105</v>
      </c>
      <c r="C17" s="148">
        <v>5479</v>
      </c>
      <c r="D17" s="358" t="s">
        <v>465</v>
      </c>
      <c r="E17" s="18">
        <v>3143</v>
      </c>
      <c r="F17" s="140" t="s">
        <v>369</v>
      </c>
      <c r="G17" s="251">
        <v>90</v>
      </c>
      <c r="H17" s="171">
        <v>3</v>
      </c>
      <c r="I17" s="200">
        <v>73</v>
      </c>
      <c r="J17" s="200">
        <v>0</v>
      </c>
      <c r="K17" s="232">
        <v>0</v>
      </c>
      <c r="L17" s="211">
        <f t="shared" si="6"/>
        <v>73</v>
      </c>
      <c r="M17" s="48">
        <f t="shared" si="7"/>
        <v>0</v>
      </c>
      <c r="N17" s="350">
        <f t="shared" si="8"/>
        <v>0</v>
      </c>
      <c r="O17" s="312">
        <f>IF(M17&gt;=0,VLOOKUP(M17,ŠD_ŠK_normativy!$A$4:$D$304,2,0))</f>
        <v>0</v>
      </c>
      <c r="P17" s="289">
        <f>IF(N17&gt;=0,VLOOKUP(N17,ŠD_ŠK_normativy!$A$4:$D$304,3,0))</f>
        <v>0</v>
      </c>
      <c r="Q17" s="289">
        <f>IF(L17&gt;=0,VLOOKUP(L17,ŠD_ŠK_normativy!$A$4:$D$304,4,0))</f>
        <v>480</v>
      </c>
      <c r="R17" s="289">
        <f>IF((M17+N17)&gt;=0,VLOOKUP((M17+N17),ŠD_ŠK_normativy!$A$4:$D$304,4,0))</f>
        <v>0</v>
      </c>
      <c r="S17" s="265">
        <f>ŠD_ŠK_normativy!$H$5</f>
        <v>27</v>
      </c>
      <c r="T17" s="265">
        <f>ŠD_ŠK_normativy!$H$6</f>
        <v>18</v>
      </c>
      <c r="U17" s="59">
        <f>ŠD_ŠK_normativy!$H$3</f>
        <v>39953</v>
      </c>
      <c r="V17" s="75">
        <f>ŠD_ŠK_normativy!$H$4</f>
        <v>20956</v>
      </c>
      <c r="W17" s="246" t="str">
        <f t="shared" si="9"/>
        <v>0</v>
      </c>
      <c r="X17" s="249" t="str">
        <f t="shared" si="10"/>
        <v>0</v>
      </c>
      <c r="Y17" s="250">
        <f t="shared" si="11"/>
        <v>733</v>
      </c>
      <c r="Z17" s="248">
        <f t="shared" si="12"/>
        <v>53509</v>
      </c>
      <c r="AA17" s="129">
        <f t="shared" si="13"/>
        <v>38233</v>
      </c>
      <c r="AB17" s="129">
        <f t="shared" si="14"/>
        <v>12923</v>
      </c>
      <c r="AC17" s="129">
        <f t="shared" si="15"/>
        <v>382</v>
      </c>
      <c r="AD17" s="129">
        <f t="shared" si="16"/>
        <v>1971</v>
      </c>
      <c r="AE17" s="130">
        <f t="shared" si="17"/>
        <v>0</v>
      </c>
      <c r="AF17" s="165">
        <f t="shared" si="18"/>
        <v>0.15</v>
      </c>
    </row>
    <row r="18" spans="1:34" ht="18" customHeight="1" x14ac:dyDescent="0.2">
      <c r="A18" s="145">
        <v>19</v>
      </c>
      <c r="B18" s="91">
        <v>650030541</v>
      </c>
      <c r="C18" s="148">
        <v>5442</v>
      </c>
      <c r="D18" s="6" t="s">
        <v>370</v>
      </c>
      <c r="E18" s="18">
        <v>3143</v>
      </c>
      <c r="F18" s="140" t="s">
        <v>379</v>
      </c>
      <c r="G18" s="251">
        <v>40</v>
      </c>
      <c r="H18" s="171">
        <v>2</v>
      </c>
      <c r="I18" s="200">
        <v>40</v>
      </c>
      <c r="J18" s="200">
        <v>0</v>
      </c>
      <c r="K18" s="232">
        <v>0</v>
      </c>
      <c r="L18" s="211">
        <f t="shared" si="6"/>
        <v>40</v>
      </c>
      <c r="M18" s="48">
        <f t="shared" ref="M18:M20" si="19">IF(J18&lt;=G18,J18,G18)</f>
        <v>0</v>
      </c>
      <c r="N18" s="350">
        <f t="shared" si="8"/>
        <v>0</v>
      </c>
      <c r="O18" s="312">
        <f>IF(M18&gt;=0,VLOOKUP(M18,ŠD_ŠK_normativy!$A$4:$D$304,2,0))</f>
        <v>0</v>
      </c>
      <c r="P18" s="289">
        <f>IF(N18&gt;=0,VLOOKUP(N18,ŠD_ŠK_normativy!$A$4:$D$304,3,0))</f>
        <v>0</v>
      </c>
      <c r="Q18" s="289">
        <f>IF(L18&gt;=0,VLOOKUP(L18,ŠD_ŠK_normativy!$A$4:$D$304,4,0))</f>
        <v>480</v>
      </c>
      <c r="R18" s="289">
        <f>IF((M18+N18)&gt;=0,VLOOKUP((M18+N18),ŠD_ŠK_normativy!$A$4:$D$304,4,0))</f>
        <v>0</v>
      </c>
      <c r="S18" s="265">
        <f>ŠD_ŠK_normativy!$H$5</f>
        <v>27</v>
      </c>
      <c r="T18" s="265">
        <f>ŠD_ŠK_normativy!$H$6</f>
        <v>18</v>
      </c>
      <c r="U18" s="59">
        <f>ŠD_ŠK_normativy!$H$3</f>
        <v>39953</v>
      </c>
      <c r="V18" s="75">
        <f>ŠD_ŠK_normativy!$H$4</f>
        <v>20956</v>
      </c>
      <c r="W18" s="246" t="str">
        <f t="shared" si="9"/>
        <v>0</v>
      </c>
      <c r="X18" s="249" t="str">
        <f t="shared" si="10"/>
        <v>0</v>
      </c>
      <c r="Y18" s="250">
        <f t="shared" si="11"/>
        <v>733</v>
      </c>
      <c r="Z18" s="248">
        <f t="shared" si="12"/>
        <v>29320</v>
      </c>
      <c r="AA18" s="129">
        <f t="shared" si="13"/>
        <v>20950</v>
      </c>
      <c r="AB18" s="129">
        <f t="shared" si="14"/>
        <v>7080</v>
      </c>
      <c r="AC18" s="129">
        <f t="shared" si="15"/>
        <v>210</v>
      </c>
      <c r="AD18" s="129">
        <f t="shared" si="16"/>
        <v>1080</v>
      </c>
      <c r="AE18" s="130">
        <f t="shared" si="17"/>
        <v>0</v>
      </c>
      <c r="AF18" s="165">
        <f t="shared" si="18"/>
        <v>0.08</v>
      </c>
    </row>
    <row r="19" spans="1:34" ht="18" customHeight="1" x14ac:dyDescent="0.2">
      <c r="A19" s="145">
        <v>20</v>
      </c>
      <c r="B19" s="91">
        <v>600099211</v>
      </c>
      <c r="C19" s="148">
        <v>5453</v>
      </c>
      <c r="D19" s="6" t="s">
        <v>371</v>
      </c>
      <c r="E19" s="18">
        <v>3143</v>
      </c>
      <c r="F19" s="140" t="s">
        <v>372</v>
      </c>
      <c r="G19" s="251">
        <v>101</v>
      </c>
      <c r="H19" s="171">
        <v>3</v>
      </c>
      <c r="I19" s="200">
        <v>81</v>
      </c>
      <c r="J19" s="200">
        <v>0</v>
      </c>
      <c r="K19" s="232">
        <v>0</v>
      </c>
      <c r="L19" s="211">
        <f t="shared" si="6"/>
        <v>81</v>
      </c>
      <c r="M19" s="48">
        <f t="shared" si="19"/>
        <v>0</v>
      </c>
      <c r="N19" s="350">
        <f t="shared" si="8"/>
        <v>0</v>
      </c>
      <c r="O19" s="312">
        <f>IF(M19&gt;=0,VLOOKUP(M19,ŠD_ŠK_normativy!$A$4:$D$304,2,0))</f>
        <v>0</v>
      </c>
      <c r="P19" s="289">
        <f>IF(N19&gt;=0,VLOOKUP(N19,ŠD_ŠK_normativy!$A$4:$D$304,3,0))</f>
        <v>0</v>
      </c>
      <c r="Q19" s="289">
        <f>IF(L19&gt;=0,VLOOKUP(L19,ŠD_ŠK_normativy!$A$4:$D$304,4,0))</f>
        <v>480</v>
      </c>
      <c r="R19" s="289">
        <f>IF((M19+N19)&gt;=0,VLOOKUP((M19+N19),ŠD_ŠK_normativy!$A$4:$D$304,4,0))</f>
        <v>0</v>
      </c>
      <c r="S19" s="265">
        <f>ŠD_ŠK_normativy!$H$5</f>
        <v>27</v>
      </c>
      <c r="T19" s="265">
        <f>ŠD_ŠK_normativy!$H$6</f>
        <v>18</v>
      </c>
      <c r="U19" s="59">
        <f>ŠD_ŠK_normativy!$H$3</f>
        <v>39953</v>
      </c>
      <c r="V19" s="75">
        <f>ŠD_ŠK_normativy!$H$4</f>
        <v>20956</v>
      </c>
      <c r="W19" s="246" t="str">
        <f t="shared" si="9"/>
        <v>0</v>
      </c>
      <c r="X19" s="249" t="str">
        <f t="shared" si="10"/>
        <v>0</v>
      </c>
      <c r="Y19" s="250">
        <f t="shared" si="11"/>
        <v>733</v>
      </c>
      <c r="Z19" s="248">
        <f t="shared" si="12"/>
        <v>59373</v>
      </c>
      <c r="AA19" s="129">
        <f t="shared" si="13"/>
        <v>42423</v>
      </c>
      <c r="AB19" s="129">
        <f t="shared" si="14"/>
        <v>14339</v>
      </c>
      <c r="AC19" s="129">
        <f t="shared" si="15"/>
        <v>424</v>
      </c>
      <c r="AD19" s="129">
        <f t="shared" si="16"/>
        <v>2187</v>
      </c>
      <c r="AE19" s="130">
        <f t="shared" si="17"/>
        <v>0</v>
      </c>
      <c r="AF19" s="165">
        <f t="shared" si="18"/>
        <v>0.17</v>
      </c>
    </row>
    <row r="20" spans="1:34" ht="18" customHeight="1" x14ac:dyDescent="0.2">
      <c r="A20" s="145">
        <v>20</v>
      </c>
      <c r="B20" s="91">
        <v>600099211</v>
      </c>
      <c r="C20" s="148">
        <v>5453</v>
      </c>
      <c r="D20" s="6" t="s">
        <v>371</v>
      </c>
      <c r="E20" s="18">
        <v>3143</v>
      </c>
      <c r="F20" s="140" t="s">
        <v>373</v>
      </c>
      <c r="G20" s="251">
        <v>25</v>
      </c>
      <c r="H20" s="171">
        <v>0</v>
      </c>
      <c r="I20" s="200">
        <v>0</v>
      </c>
      <c r="J20" s="200">
        <v>25</v>
      </c>
      <c r="K20" s="232">
        <v>0</v>
      </c>
      <c r="L20" s="211">
        <f t="shared" si="6"/>
        <v>0</v>
      </c>
      <c r="M20" s="48">
        <f t="shared" si="19"/>
        <v>25</v>
      </c>
      <c r="N20" s="350">
        <f t="shared" si="8"/>
        <v>0</v>
      </c>
      <c r="O20" s="312">
        <f>IF(M20&gt;=0,VLOOKUP(M20,ŠD_ŠK_normativy!$A$4:$D$304,2,0))</f>
        <v>53.457539828704249</v>
      </c>
      <c r="P20" s="289">
        <f>IF(N20&gt;=0,VLOOKUP(N20,ŠD_ŠK_normativy!$A$4:$D$304,3,0))</f>
        <v>0</v>
      </c>
      <c r="Q20" s="289">
        <f>IF(L20&gt;=0,VLOOKUP(L20,ŠD_ŠK_normativy!$A$4:$D$304,4,0))</f>
        <v>0</v>
      </c>
      <c r="R20" s="289">
        <f>IF((M20+N20)&gt;=0,VLOOKUP((M20+N20),ŠD_ŠK_normativy!$A$4:$D$304,4,0))</f>
        <v>480</v>
      </c>
      <c r="S20" s="265">
        <f>ŠD_ŠK_normativy!$H$5</f>
        <v>27</v>
      </c>
      <c r="T20" s="265">
        <f>ŠD_ŠK_normativy!$H$6</f>
        <v>18</v>
      </c>
      <c r="U20" s="59">
        <f>ŠD_ŠK_normativy!$H$3</f>
        <v>39953</v>
      </c>
      <c r="V20" s="75">
        <f>ŠD_ŠK_normativy!$H$4</f>
        <v>20956</v>
      </c>
      <c r="W20" s="246">
        <f t="shared" si="9"/>
        <v>12814</v>
      </c>
      <c r="X20" s="249" t="str">
        <f t="shared" si="10"/>
        <v>0</v>
      </c>
      <c r="Y20" s="250" t="str">
        <f t="shared" si="11"/>
        <v>0</v>
      </c>
      <c r="Z20" s="248">
        <f t="shared" si="12"/>
        <v>320350</v>
      </c>
      <c r="AA20" s="129">
        <f t="shared" si="13"/>
        <v>237315</v>
      </c>
      <c r="AB20" s="129">
        <f t="shared" si="14"/>
        <v>80212</v>
      </c>
      <c r="AC20" s="129">
        <f t="shared" si="15"/>
        <v>2373</v>
      </c>
      <c r="AD20" s="129">
        <f t="shared" si="16"/>
        <v>450</v>
      </c>
      <c r="AE20" s="130">
        <f t="shared" si="17"/>
        <v>0.47</v>
      </c>
      <c r="AF20" s="165">
        <f t="shared" si="18"/>
        <v>0.05</v>
      </c>
    </row>
    <row r="21" spans="1:34" ht="18" customHeight="1" x14ac:dyDescent="0.2">
      <c r="A21" s="145">
        <v>22</v>
      </c>
      <c r="B21" s="91">
        <v>600099083</v>
      </c>
      <c r="C21" s="148">
        <v>5468</v>
      </c>
      <c r="D21" s="6" t="s">
        <v>374</v>
      </c>
      <c r="E21" s="18">
        <v>3143</v>
      </c>
      <c r="F21" s="140" t="s">
        <v>375</v>
      </c>
      <c r="G21" s="251">
        <v>40</v>
      </c>
      <c r="H21" s="171">
        <v>1</v>
      </c>
      <c r="I21" s="200">
        <v>15</v>
      </c>
      <c r="J21" s="200">
        <v>0</v>
      </c>
      <c r="K21" s="232">
        <v>0</v>
      </c>
      <c r="L21" s="211">
        <f t="shared" si="6"/>
        <v>15</v>
      </c>
      <c r="M21" s="48">
        <f t="shared" ref="M21:M22" si="20">IF(J21+K21&lt;=G21,J21,G21)</f>
        <v>0</v>
      </c>
      <c r="N21" s="350">
        <f t="shared" si="8"/>
        <v>0</v>
      </c>
      <c r="O21" s="312">
        <f>IF(M21&gt;=0,VLOOKUP(M21,ŠD_ŠK_normativy!$A$4:$D$304,2,0))</f>
        <v>0</v>
      </c>
      <c r="P21" s="289">
        <f>IF(N21&gt;=0,VLOOKUP(N21,ŠD_ŠK_normativy!$A$4:$D$304,3,0))</f>
        <v>0</v>
      </c>
      <c r="Q21" s="289">
        <f>IF(L21&gt;=0,VLOOKUP(L21,ŠD_ŠK_normativy!$A$4:$D$304,4,0))</f>
        <v>480</v>
      </c>
      <c r="R21" s="289">
        <f>IF((M21+N21)&gt;=0,VLOOKUP((M21+N21),ŠD_ŠK_normativy!$A$4:$D$304,4,0))</f>
        <v>0</v>
      </c>
      <c r="S21" s="265">
        <f>ŠD_ŠK_normativy!$H$5</f>
        <v>27</v>
      </c>
      <c r="T21" s="265">
        <f>ŠD_ŠK_normativy!$H$6</f>
        <v>18</v>
      </c>
      <c r="U21" s="59">
        <f>ŠD_ŠK_normativy!$H$3</f>
        <v>39953</v>
      </c>
      <c r="V21" s="75">
        <f>ŠD_ŠK_normativy!$H$4</f>
        <v>20956</v>
      </c>
      <c r="W21" s="246" t="str">
        <f t="shared" si="9"/>
        <v>0</v>
      </c>
      <c r="X21" s="249" t="str">
        <f t="shared" si="10"/>
        <v>0</v>
      </c>
      <c r="Y21" s="250">
        <f t="shared" si="11"/>
        <v>733</v>
      </c>
      <c r="Z21" s="248">
        <f t="shared" si="12"/>
        <v>10995</v>
      </c>
      <c r="AA21" s="129">
        <f t="shared" si="13"/>
        <v>7856</v>
      </c>
      <c r="AB21" s="129">
        <f t="shared" si="14"/>
        <v>2655</v>
      </c>
      <c r="AC21" s="129">
        <f t="shared" si="15"/>
        <v>79</v>
      </c>
      <c r="AD21" s="129">
        <f t="shared" si="16"/>
        <v>405</v>
      </c>
      <c r="AE21" s="130">
        <f t="shared" si="17"/>
        <v>0</v>
      </c>
      <c r="AF21" s="165">
        <f t="shared" si="18"/>
        <v>0.03</v>
      </c>
    </row>
    <row r="22" spans="1:34" ht="18" customHeight="1" thickBot="1" x14ac:dyDescent="0.25">
      <c r="A22" s="147">
        <v>23</v>
      </c>
      <c r="B22" s="102">
        <v>600099326</v>
      </c>
      <c r="C22" s="149">
        <v>5488</v>
      </c>
      <c r="D22" s="29" t="s">
        <v>376</v>
      </c>
      <c r="E22" s="31">
        <v>3143</v>
      </c>
      <c r="F22" s="142" t="s">
        <v>377</v>
      </c>
      <c r="G22" s="253">
        <v>25</v>
      </c>
      <c r="H22" s="277">
        <v>1</v>
      </c>
      <c r="I22" s="202">
        <v>17</v>
      </c>
      <c r="J22" s="202">
        <v>0</v>
      </c>
      <c r="K22" s="233">
        <v>0</v>
      </c>
      <c r="L22" s="212">
        <f t="shared" si="6"/>
        <v>17</v>
      </c>
      <c r="M22" s="48">
        <f t="shared" si="20"/>
        <v>0</v>
      </c>
      <c r="N22" s="350">
        <f t="shared" si="8"/>
        <v>0</v>
      </c>
      <c r="O22" s="326">
        <f>IF(M22&gt;=0,VLOOKUP(M22,ŠD_ŠK_normativy!$A$4:$D$304,2,0))</f>
        <v>0</v>
      </c>
      <c r="P22" s="291">
        <f>IF(N22&gt;=0,VLOOKUP(N22,ŠD_ŠK_normativy!$A$4:$D$304,3,0))</f>
        <v>0</v>
      </c>
      <c r="Q22" s="291">
        <f>IF(L22&gt;=0,VLOOKUP(L22,ŠD_ŠK_normativy!$A$4:$D$304,4,0))</f>
        <v>480</v>
      </c>
      <c r="R22" s="291">
        <f>IF((M22+N22)&gt;=0,VLOOKUP((M22+N22),ŠD_ŠK_normativy!$A$4:$D$304,4,0))</f>
        <v>0</v>
      </c>
      <c r="S22" s="292">
        <f>ŠD_ŠK_normativy!$H$5</f>
        <v>27</v>
      </c>
      <c r="T22" s="292">
        <f>ŠD_ŠK_normativy!$H$6</f>
        <v>18</v>
      </c>
      <c r="U22" s="293">
        <f>ŠD_ŠK_normativy!$H$3</f>
        <v>39953</v>
      </c>
      <c r="V22" s="335">
        <f>ŠD_ŠK_normativy!$H$4</f>
        <v>20956</v>
      </c>
      <c r="W22" s="246" t="str">
        <f t="shared" si="9"/>
        <v>0</v>
      </c>
      <c r="X22" s="249" t="str">
        <f t="shared" si="10"/>
        <v>0</v>
      </c>
      <c r="Y22" s="250">
        <f t="shared" si="11"/>
        <v>733</v>
      </c>
      <c r="Z22" s="248">
        <f t="shared" si="12"/>
        <v>12461</v>
      </c>
      <c r="AA22" s="129">
        <f t="shared" si="13"/>
        <v>8904</v>
      </c>
      <c r="AB22" s="129">
        <f t="shared" si="14"/>
        <v>3009</v>
      </c>
      <c r="AC22" s="129">
        <f t="shared" si="15"/>
        <v>89</v>
      </c>
      <c r="AD22" s="129">
        <f t="shared" si="16"/>
        <v>459</v>
      </c>
      <c r="AE22" s="130">
        <f t="shared" si="17"/>
        <v>0</v>
      </c>
      <c r="AF22" s="165">
        <f t="shared" si="18"/>
        <v>0.04</v>
      </c>
    </row>
    <row r="23" spans="1:34" ht="18" customHeight="1" thickBot="1" x14ac:dyDescent="0.25">
      <c r="A23" s="114"/>
      <c r="B23" s="144"/>
      <c r="C23" s="114"/>
      <c r="D23" s="134" t="s">
        <v>6</v>
      </c>
      <c r="E23" s="135"/>
      <c r="F23" s="136"/>
      <c r="G23" s="69"/>
      <c r="H23" s="50">
        <f>SUM(H6:H22)</f>
        <v>26</v>
      </c>
      <c r="I23" s="51">
        <f t="shared" ref="I23:AF23" si="21">SUM(I6:I22)</f>
        <v>636</v>
      </c>
      <c r="J23" s="51">
        <f t="shared" si="21"/>
        <v>25</v>
      </c>
      <c r="K23" s="239">
        <f t="shared" si="21"/>
        <v>116</v>
      </c>
      <c r="L23" s="50">
        <f t="shared" si="21"/>
        <v>636</v>
      </c>
      <c r="M23" s="51">
        <f t="shared" si="21"/>
        <v>25</v>
      </c>
      <c r="N23" s="239">
        <f t="shared" si="21"/>
        <v>116</v>
      </c>
      <c r="O23" s="325" t="s">
        <v>35</v>
      </c>
      <c r="P23" s="333" t="s">
        <v>35</v>
      </c>
      <c r="Q23" s="333" t="s">
        <v>35</v>
      </c>
      <c r="R23" s="333" t="s">
        <v>35</v>
      </c>
      <c r="S23" s="333" t="s">
        <v>35</v>
      </c>
      <c r="T23" s="333" t="s">
        <v>35</v>
      </c>
      <c r="U23" s="333" t="s">
        <v>35</v>
      </c>
      <c r="V23" s="338" t="s">
        <v>35</v>
      </c>
      <c r="W23" s="297" t="s">
        <v>35</v>
      </c>
      <c r="X23" s="322" t="s">
        <v>35</v>
      </c>
      <c r="Y23" s="324" t="s">
        <v>35</v>
      </c>
      <c r="Z23" s="298">
        <f t="shared" si="21"/>
        <v>1207270</v>
      </c>
      <c r="AA23" s="320">
        <f t="shared" si="21"/>
        <v>880980</v>
      </c>
      <c r="AB23" s="320">
        <f t="shared" si="21"/>
        <v>297769</v>
      </c>
      <c r="AC23" s="320">
        <f t="shared" si="21"/>
        <v>8811</v>
      </c>
      <c r="AD23" s="320">
        <f t="shared" si="21"/>
        <v>19710</v>
      </c>
      <c r="AE23" s="321">
        <f t="shared" si="21"/>
        <v>0.99</v>
      </c>
      <c r="AF23" s="295">
        <f t="shared" si="21"/>
        <v>1.61</v>
      </c>
    </row>
    <row r="24" spans="1:34" ht="13.5" customHeight="1" x14ac:dyDescent="0.2"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24">
        <f>SUM(AA23:AD23)</f>
        <v>1207270</v>
      </c>
      <c r="AA24" s="80"/>
      <c r="AB24" s="80"/>
      <c r="AC24" s="80"/>
      <c r="AD24" s="80"/>
      <c r="AE24" s="80"/>
      <c r="AF24" s="80"/>
      <c r="AG24" s="80"/>
      <c r="AH24" s="80"/>
    </row>
    <row r="25" spans="1:34" ht="11.25" x14ac:dyDescent="0.2"/>
    <row r="26" spans="1:34" ht="24.75" customHeight="1" x14ac:dyDescent="0.2">
      <c r="Q26" s="38"/>
      <c r="R26" s="38"/>
      <c r="S26" s="38"/>
    </row>
    <row r="27" spans="1:34" ht="18" customHeight="1" x14ac:dyDescent="0.2">
      <c r="G27" s="174"/>
      <c r="H27" s="174"/>
      <c r="I27" s="174"/>
      <c r="J27" s="174"/>
      <c r="K27" s="174"/>
      <c r="L27" s="174"/>
      <c r="M27" s="174"/>
      <c r="N27" s="174"/>
      <c r="O27" s="174"/>
    </row>
  </sheetData>
  <phoneticPr fontId="0" type="noConversion"/>
  <pageMargins left="0.78740157499999996" right="0.78740157499999996" top="0.984251969" bottom="0.984251969" header="0.4921259845" footer="0.4921259845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LB</vt:lpstr>
      <vt:lpstr>FR</vt:lpstr>
      <vt:lpstr>JN</vt:lpstr>
      <vt:lpstr>TA</vt:lpstr>
      <vt:lpstr>ZB</vt:lpstr>
      <vt:lpstr>CL</vt:lpstr>
      <vt:lpstr>NB</vt:lpstr>
      <vt:lpstr>SM</vt:lpstr>
      <vt:lpstr>JI</vt:lpstr>
      <vt:lpstr>TU</vt:lpstr>
      <vt:lpstr>sumář</vt:lpstr>
      <vt:lpstr>ŠD_ŠK_normativy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Křiváková Kalíková Kateřina</dc:creator>
  <cp:lastModifiedBy>Parmová Kateřina</cp:lastModifiedBy>
  <cp:lastPrinted>2019-10-09T07:04:44Z</cp:lastPrinted>
  <dcterms:created xsi:type="dcterms:W3CDTF">2003-11-21T19:37:53Z</dcterms:created>
  <dcterms:modified xsi:type="dcterms:W3CDTF">2024-03-15T09:10:13Z</dcterms:modified>
</cp:coreProperties>
</file>